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2.xml" ContentType="application/vnd.openxmlformats-officedocument.spreadsheetml.comments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M:\1 - RASTS VMVG\Sites\Conteúdo Acesso a Informação\1. Atividades e Resultados - Planilha de Produção\2025\Relatorio de Atividades Ambulatorial\"/>
    </mc:Choice>
  </mc:AlternateContent>
  <xr:revisionPtr revIDLastSave="0" documentId="13_ncr:1_{4A092A02-0136-42D0-AEB2-6D96CC0DC844}" xr6:coauthVersionLast="47" xr6:coauthVersionMax="47" xr10:uidLastSave="{00000000-0000-0000-0000-000000000000}"/>
  <bookViews>
    <workbookView xWindow="-120" yWindow="-120" windowWidth="29040" windowHeight="15720" tabRatio="769" firstSheet="14" activeTab="1" xr2:uid="{00000000-000D-0000-FFFF-FFFF00000000}"/>
  </bookViews>
  <sheets>
    <sheet name="Qualidade" sheetId="27" state="hidden" r:id="rId1"/>
    <sheet name="Pque N Mundo I" sheetId="2" r:id="rId2"/>
    <sheet name="Pque N Mundo II" sheetId="3" r:id="rId3"/>
    <sheet name="AMA_UBS J Brasil" sheetId="4" r:id="rId4"/>
    <sheet name="AMA_UBS V Medeiros" sheetId="6" r:id="rId5"/>
    <sheet name="UBS V Guilherme" sheetId="5" r:id="rId6"/>
    <sheet name="UBS Izolina Mazzei" sheetId="7" r:id="rId7"/>
    <sheet name="UBS Jardim Japão" sheetId="8" r:id="rId8"/>
    <sheet name="UBS Vila Ede" sheetId="9" r:id="rId9"/>
    <sheet name="UBS Vila Leonor" sheetId="10" r:id="rId10"/>
    <sheet name="UBS Vila Sabrina" sheetId="11" r:id="rId11"/>
    <sheet name="UBS Carandiru" sheetId="12" r:id="rId12"/>
    <sheet name="UBS Vila Maria P Gnecco" sheetId="13" r:id="rId13"/>
    <sheet name="UBS Jardim Julieta" sheetId="14" r:id="rId14"/>
    <sheet name="EMAD na UBS JD JAPÃO" sheetId="25" r:id="rId15"/>
    <sheet name="URSI CARANDIRU" sheetId="45" r:id="rId16"/>
    <sheet name="PAI IZO" sheetId="44" r:id="rId17"/>
    <sheet name="PAI MED" sheetId="47" r:id="rId18"/>
    <sheet name="CEO II VG" sheetId="19" r:id="rId19"/>
    <sheet name="CER Carandiru" sheetId="30" r:id="rId20"/>
    <sheet name="APD no CER III Carandiru" sheetId="29" r:id="rId21"/>
    <sheet name="CAPS INF II VM-VG" sheetId="31" r:id="rId22"/>
    <sheet name=" UPA" sheetId="21" r:id="rId23"/>
    <sheet name="HORA CERTA" sheetId="32" r:id="rId24"/>
    <sheet name="SADT" sheetId="46" r:id="rId25"/>
    <sheet name="PRODUÇÃO Geral" sheetId="33" r:id="rId26"/>
    <sheet name="AMA JD BRASIL" sheetId="22" state="hidden" r:id="rId27"/>
    <sheet name="AMA VL QUILHERME" sheetId="23" state="hidden" r:id="rId28"/>
    <sheet name="AMA VL MEDEIROS" sheetId="24" state="hidden" r:id="rId29"/>
    <sheet name="PRODUÇÃO Unidades" sheetId="43" state="hidden" r:id="rId30"/>
    <sheet name="Produção Total CBO UBS" sheetId="42" state="hidden" r:id="rId31"/>
    <sheet name="PRODUÇÃO ODONTO" sheetId="37" state="hidden" r:id="rId32"/>
    <sheet name="PRODUÇÃO LINHA SERV" sheetId="36" state="hidden" r:id="rId33"/>
    <sheet name="EQUIPE MINIMA UND" sheetId="34" state="hidden" r:id="rId34"/>
    <sheet name="Eq Minima Unds Horas" sheetId="38" state="hidden" r:id="rId35"/>
    <sheet name="Eq Min. Hrs Medicas" sheetId="39" state="hidden" r:id="rId36"/>
    <sheet name="Eq Min Hrs Odonto" sheetId="40" state="hidden" r:id="rId37"/>
    <sheet name="Eq Min Hrs Enfermagem" sheetId="41" state="hidden" r:id="rId38"/>
  </sheets>
  <definedNames>
    <definedName name="_xlnm.Print_Area" localSheetId="25">'PRODUÇÃO Geral'!$A$1:$X$549</definedName>
    <definedName name="_xlnm.Print_Area" localSheetId="6">'UBS Izolina Mazzei'!$A$1:$X$37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33" i="32" l="1"/>
  <c r="W34" i="32"/>
  <c r="W35" i="32"/>
  <c r="W36" i="32"/>
  <c r="U12" i="32" l="1"/>
  <c r="T216" i="33" l="1"/>
  <c r="U215" i="33"/>
  <c r="T215" i="33"/>
  <c r="S216" i="33"/>
  <c r="R216" i="33"/>
  <c r="S215" i="33"/>
  <c r="R215" i="33"/>
  <c r="T257" i="33"/>
  <c r="U256" i="33"/>
  <c r="T256" i="33"/>
  <c r="U255" i="33"/>
  <c r="T255" i="33"/>
  <c r="U254" i="33"/>
  <c r="T254" i="33"/>
  <c r="U253" i="33"/>
  <c r="T253" i="33"/>
  <c r="U252" i="33"/>
  <c r="T252" i="33"/>
  <c r="U251" i="33"/>
  <c r="T251" i="33"/>
  <c r="U250" i="33"/>
  <c r="T250" i="33"/>
  <c r="S257" i="33"/>
  <c r="R257" i="33"/>
  <c r="S256" i="33"/>
  <c r="R256" i="33"/>
  <c r="S255" i="33"/>
  <c r="R255" i="33"/>
  <c r="S254" i="33"/>
  <c r="R254" i="33"/>
  <c r="S253" i="33"/>
  <c r="R253" i="33"/>
  <c r="S252" i="33"/>
  <c r="R252" i="33"/>
  <c r="S251" i="33"/>
  <c r="R251" i="33"/>
  <c r="S250" i="33"/>
  <c r="R250" i="33"/>
  <c r="T549" i="33"/>
  <c r="U548" i="33"/>
  <c r="T548" i="33"/>
  <c r="U547" i="33"/>
  <c r="T547" i="33"/>
  <c r="U546" i="33"/>
  <c r="T546" i="33"/>
  <c r="U545" i="33"/>
  <c r="T545" i="33"/>
  <c r="U544" i="33"/>
  <c r="T544" i="33"/>
  <c r="U543" i="33"/>
  <c r="T543" i="33"/>
  <c r="U542" i="33"/>
  <c r="T542" i="33"/>
  <c r="T537" i="33"/>
  <c r="U536" i="33"/>
  <c r="T536" i="33"/>
  <c r="U535" i="33"/>
  <c r="T535" i="33"/>
  <c r="U534" i="33"/>
  <c r="T534" i="33"/>
  <c r="U533" i="33"/>
  <c r="T533" i="33"/>
  <c r="U532" i="33"/>
  <c r="T532" i="33"/>
  <c r="U531" i="33"/>
  <c r="T531" i="33"/>
  <c r="U530" i="33"/>
  <c r="T530" i="33"/>
  <c r="T525" i="33"/>
  <c r="U524" i="33"/>
  <c r="T524" i="33"/>
  <c r="U523" i="33"/>
  <c r="T523" i="33"/>
  <c r="U522" i="33"/>
  <c r="T522" i="33"/>
  <c r="U521" i="33"/>
  <c r="T521" i="33"/>
  <c r="U520" i="33"/>
  <c r="T520" i="33"/>
  <c r="T519" i="33"/>
  <c r="U518" i="33"/>
  <c r="T518" i="33"/>
  <c r="U517" i="33"/>
  <c r="T517" i="33"/>
  <c r="U516" i="33"/>
  <c r="T516" i="33"/>
  <c r="T515" i="33"/>
  <c r="U514" i="33"/>
  <c r="T514" i="33"/>
  <c r="U513" i="33"/>
  <c r="T513" i="33"/>
  <c r="U512" i="33"/>
  <c r="T512" i="33"/>
  <c r="U511" i="33"/>
  <c r="T511" i="33"/>
  <c r="U510" i="33"/>
  <c r="T510" i="33"/>
  <c r="U509" i="33"/>
  <c r="T509" i="33"/>
  <c r="U508" i="33"/>
  <c r="T508" i="33"/>
  <c r="T507" i="33"/>
  <c r="U506" i="33"/>
  <c r="T506" i="33"/>
  <c r="U505" i="33"/>
  <c r="T505" i="33"/>
  <c r="U504" i="33"/>
  <c r="T504" i="33"/>
  <c r="U503" i="33"/>
  <c r="T503" i="33"/>
  <c r="U502" i="33"/>
  <c r="T502" i="33"/>
  <c r="U501" i="33"/>
  <c r="T501" i="33"/>
  <c r="U500" i="33"/>
  <c r="T500" i="33"/>
  <c r="U499" i="33"/>
  <c r="T499" i="33"/>
  <c r="U498" i="33"/>
  <c r="T498" i="33"/>
  <c r="U497" i="33"/>
  <c r="T497" i="33"/>
  <c r="U496" i="33"/>
  <c r="T496" i="33"/>
  <c r="U495" i="33"/>
  <c r="T495" i="33"/>
  <c r="U494" i="33"/>
  <c r="T494" i="33"/>
  <c r="U493" i="33"/>
  <c r="T493" i="33"/>
  <c r="U492" i="33"/>
  <c r="T492" i="33"/>
  <c r="U491" i="33"/>
  <c r="T491" i="33"/>
  <c r="U490" i="33"/>
  <c r="T490" i="33"/>
  <c r="T485" i="33"/>
  <c r="U484" i="33"/>
  <c r="U483" i="33"/>
  <c r="U482" i="33"/>
  <c r="T477" i="33"/>
  <c r="U476" i="33"/>
  <c r="T476" i="33"/>
  <c r="U475" i="33"/>
  <c r="T475" i="33"/>
  <c r="U474" i="33"/>
  <c r="T474" i="33"/>
  <c r="U473" i="33"/>
  <c r="T473" i="33"/>
  <c r="T468" i="33"/>
  <c r="U467" i="33"/>
  <c r="T467" i="33"/>
  <c r="U466" i="33"/>
  <c r="T466" i="33"/>
  <c r="U465" i="33"/>
  <c r="T465" i="33"/>
  <c r="T460" i="33"/>
  <c r="U459" i="33"/>
  <c r="T459" i="33"/>
  <c r="U458" i="33"/>
  <c r="T458" i="33"/>
  <c r="U457" i="33"/>
  <c r="T457" i="33"/>
  <c r="U456" i="33"/>
  <c r="T456" i="33"/>
  <c r="U455" i="33"/>
  <c r="T455" i="33"/>
  <c r="U454" i="33"/>
  <c r="T454" i="33"/>
  <c r="U453" i="33"/>
  <c r="T453" i="33"/>
  <c r="U452" i="33"/>
  <c r="T452" i="33"/>
  <c r="U451" i="33"/>
  <c r="T451" i="33"/>
  <c r="U450" i="33"/>
  <c r="T450" i="33"/>
  <c r="U449" i="33"/>
  <c r="T449" i="33"/>
  <c r="U448" i="33"/>
  <c r="T448" i="33"/>
  <c r="U447" i="33"/>
  <c r="T447" i="33"/>
  <c r="U446" i="33"/>
  <c r="T446" i="33"/>
  <c r="U445" i="33"/>
  <c r="T445" i="33"/>
  <c r="T440" i="33"/>
  <c r="U439" i="33"/>
  <c r="T439" i="33"/>
  <c r="U438" i="33"/>
  <c r="T438" i="33"/>
  <c r="U437" i="33"/>
  <c r="T437" i="33"/>
  <c r="U436" i="33"/>
  <c r="T436" i="33"/>
  <c r="U435" i="33"/>
  <c r="T435" i="33"/>
  <c r="U434" i="33"/>
  <c r="T434" i="33"/>
  <c r="U433" i="33"/>
  <c r="T433" i="33"/>
  <c r="U432" i="33"/>
  <c r="T432" i="33"/>
  <c r="T427" i="33"/>
  <c r="U426" i="33"/>
  <c r="T426" i="33"/>
  <c r="U425" i="33"/>
  <c r="T425" i="33"/>
  <c r="U424" i="33"/>
  <c r="T424" i="33"/>
  <c r="U423" i="33"/>
  <c r="T423" i="33"/>
  <c r="U422" i="33"/>
  <c r="T422" i="33"/>
  <c r="U421" i="33"/>
  <c r="T421" i="33"/>
  <c r="U420" i="33"/>
  <c r="T420" i="33"/>
  <c r="U419" i="33"/>
  <c r="T419" i="33"/>
  <c r="U418" i="33"/>
  <c r="T418" i="33"/>
  <c r="U417" i="33"/>
  <c r="T417" i="33"/>
  <c r="U416" i="33"/>
  <c r="T416" i="33"/>
  <c r="U415" i="33"/>
  <c r="T415" i="33"/>
  <c r="U414" i="33"/>
  <c r="T414" i="33"/>
  <c r="U413" i="33"/>
  <c r="T413" i="33"/>
  <c r="U412" i="33"/>
  <c r="T412" i="33"/>
  <c r="U411" i="33"/>
  <c r="T411" i="33"/>
  <c r="U410" i="33"/>
  <c r="T410" i="33"/>
  <c r="U409" i="33"/>
  <c r="T409" i="33"/>
  <c r="U408" i="33"/>
  <c r="T408" i="33"/>
  <c r="U407" i="33"/>
  <c r="T407" i="33"/>
  <c r="U406" i="33"/>
  <c r="T406" i="33"/>
  <c r="U405" i="33"/>
  <c r="T405" i="33"/>
  <c r="U404" i="33"/>
  <c r="T404" i="33"/>
  <c r="T399" i="33"/>
  <c r="U398" i="33"/>
  <c r="T398" i="33"/>
  <c r="U397" i="33"/>
  <c r="T397" i="33"/>
  <c r="U396" i="33"/>
  <c r="T396" i="33"/>
  <c r="U395" i="33"/>
  <c r="T395" i="33"/>
  <c r="U394" i="33"/>
  <c r="T394" i="33"/>
  <c r="U393" i="33"/>
  <c r="T393" i="33"/>
  <c r="U392" i="33"/>
  <c r="T392" i="33"/>
  <c r="U391" i="33"/>
  <c r="T391" i="33"/>
  <c r="U390" i="33"/>
  <c r="T390" i="33"/>
  <c r="U389" i="33"/>
  <c r="T389" i="33"/>
  <c r="U388" i="33"/>
  <c r="T388" i="33"/>
  <c r="U387" i="33"/>
  <c r="T387" i="33"/>
  <c r="U386" i="33"/>
  <c r="T386" i="33"/>
  <c r="U385" i="33"/>
  <c r="T385" i="33"/>
  <c r="U384" i="33"/>
  <c r="T384" i="33"/>
  <c r="U383" i="33"/>
  <c r="T383" i="33"/>
  <c r="U382" i="33"/>
  <c r="T382" i="33"/>
  <c r="U381" i="33"/>
  <c r="T381" i="33"/>
  <c r="U380" i="33"/>
  <c r="T380" i="33"/>
  <c r="U379" i="33"/>
  <c r="T379" i="33"/>
  <c r="U378" i="33"/>
  <c r="T378" i="33"/>
  <c r="U377" i="33"/>
  <c r="T377" i="33"/>
  <c r="U376" i="33"/>
  <c r="T376" i="33"/>
  <c r="U375" i="33"/>
  <c r="T375" i="33"/>
  <c r="T370" i="33"/>
  <c r="U369" i="33"/>
  <c r="T369" i="33"/>
  <c r="U368" i="33"/>
  <c r="T368" i="33"/>
  <c r="U367" i="33"/>
  <c r="T367" i="33"/>
  <c r="U366" i="33"/>
  <c r="T366" i="33"/>
  <c r="U365" i="33"/>
  <c r="T365" i="33"/>
  <c r="U364" i="33"/>
  <c r="T364" i="33"/>
  <c r="U363" i="33"/>
  <c r="T363" i="33"/>
  <c r="U362" i="33"/>
  <c r="T362" i="33"/>
  <c r="U361" i="33"/>
  <c r="T361" i="33"/>
  <c r="T356" i="33"/>
  <c r="U355" i="33"/>
  <c r="T355" i="33"/>
  <c r="U354" i="33"/>
  <c r="T354" i="33"/>
  <c r="U353" i="33"/>
  <c r="T353" i="33"/>
  <c r="U352" i="33"/>
  <c r="T352" i="33"/>
  <c r="U351" i="33"/>
  <c r="T351" i="33"/>
  <c r="U350" i="33"/>
  <c r="T350" i="33"/>
  <c r="U349" i="33"/>
  <c r="T349" i="33"/>
  <c r="U348" i="33"/>
  <c r="T348" i="33"/>
  <c r="U347" i="33"/>
  <c r="T347" i="33"/>
  <c r="U346" i="33"/>
  <c r="T346" i="33"/>
  <c r="U345" i="33"/>
  <c r="T345" i="33"/>
  <c r="U344" i="33"/>
  <c r="T344" i="33"/>
  <c r="U343" i="33"/>
  <c r="T343" i="33"/>
  <c r="U342" i="33"/>
  <c r="T342" i="33"/>
  <c r="U341" i="33"/>
  <c r="T341" i="33"/>
  <c r="U340" i="33"/>
  <c r="T340" i="33"/>
  <c r="U339" i="33"/>
  <c r="T339" i="33"/>
  <c r="U338" i="33"/>
  <c r="T338" i="33"/>
  <c r="U337" i="33"/>
  <c r="T337" i="33"/>
  <c r="U336" i="33"/>
  <c r="T336" i="33"/>
  <c r="T331" i="33"/>
  <c r="U330" i="33"/>
  <c r="T330" i="33"/>
  <c r="U329" i="33"/>
  <c r="T329" i="33"/>
  <c r="U328" i="33"/>
  <c r="T328" i="33"/>
  <c r="U327" i="33"/>
  <c r="T327" i="33"/>
  <c r="U326" i="33"/>
  <c r="T326" i="33"/>
  <c r="U325" i="33"/>
  <c r="T325" i="33"/>
  <c r="U324" i="33"/>
  <c r="T324" i="33"/>
  <c r="U323" i="33"/>
  <c r="T323" i="33"/>
  <c r="U322" i="33"/>
  <c r="T322" i="33"/>
  <c r="U321" i="33"/>
  <c r="T321" i="33"/>
  <c r="U320" i="33"/>
  <c r="T320" i="33"/>
  <c r="U319" i="33"/>
  <c r="T319" i="33"/>
  <c r="U318" i="33"/>
  <c r="T318" i="33"/>
  <c r="U317" i="33"/>
  <c r="T317" i="33"/>
  <c r="U316" i="33"/>
  <c r="T316" i="33"/>
  <c r="U315" i="33"/>
  <c r="T315" i="33"/>
  <c r="U314" i="33"/>
  <c r="T314" i="33"/>
  <c r="T309" i="33"/>
  <c r="U308" i="33"/>
  <c r="T308" i="33"/>
  <c r="U307" i="33"/>
  <c r="T307" i="33"/>
  <c r="U306" i="33"/>
  <c r="T306" i="33"/>
  <c r="U305" i="33"/>
  <c r="T305" i="33"/>
  <c r="U304" i="33"/>
  <c r="T304" i="33"/>
  <c r="U303" i="33"/>
  <c r="T303" i="33"/>
  <c r="U302" i="33"/>
  <c r="T302" i="33"/>
  <c r="U301" i="33"/>
  <c r="T301" i="33"/>
  <c r="U300" i="33"/>
  <c r="T300" i="33"/>
  <c r="U299" i="33"/>
  <c r="T299" i="33"/>
  <c r="U298" i="33"/>
  <c r="T298" i="33"/>
  <c r="U297" i="33"/>
  <c r="T297" i="33"/>
  <c r="U296" i="33"/>
  <c r="T296" i="33"/>
  <c r="U295" i="33"/>
  <c r="T295" i="33"/>
  <c r="U294" i="33"/>
  <c r="T294" i="33"/>
  <c r="U293" i="33"/>
  <c r="T293" i="33"/>
  <c r="U292" i="33"/>
  <c r="T292" i="33"/>
  <c r="U291" i="33"/>
  <c r="T291" i="33"/>
  <c r="U290" i="33"/>
  <c r="T290" i="33"/>
  <c r="U289" i="33"/>
  <c r="T289" i="33"/>
  <c r="U288" i="33"/>
  <c r="T288" i="33"/>
  <c r="U287" i="33"/>
  <c r="T287" i="33"/>
  <c r="T282" i="33"/>
  <c r="U281" i="33"/>
  <c r="T281" i="33"/>
  <c r="U280" i="33"/>
  <c r="T280" i="33"/>
  <c r="U279" i="33"/>
  <c r="T279" i="33"/>
  <c r="U278" i="33"/>
  <c r="T278" i="33"/>
  <c r="U277" i="33"/>
  <c r="T277" i="33"/>
  <c r="U276" i="33"/>
  <c r="T276" i="33"/>
  <c r="U275" i="33"/>
  <c r="T275" i="33"/>
  <c r="U274" i="33"/>
  <c r="T274" i="33"/>
  <c r="U273" i="33"/>
  <c r="T273" i="33"/>
  <c r="U272" i="33"/>
  <c r="T272" i="33"/>
  <c r="U271" i="33"/>
  <c r="T271" i="33"/>
  <c r="U270" i="33"/>
  <c r="T270" i="33"/>
  <c r="U269" i="33"/>
  <c r="T269" i="33"/>
  <c r="U268" i="33"/>
  <c r="T268" i="33"/>
  <c r="U267" i="33"/>
  <c r="T267" i="33"/>
  <c r="U266" i="33"/>
  <c r="T266" i="33"/>
  <c r="U265" i="33"/>
  <c r="T265" i="33"/>
  <c r="U264" i="33"/>
  <c r="T264" i="33"/>
  <c r="U263" i="33"/>
  <c r="T263" i="33"/>
  <c r="U262" i="33"/>
  <c r="T262" i="33"/>
  <c r="T245" i="33"/>
  <c r="U244" i="33"/>
  <c r="T244" i="33"/>
  <c r="U243" i="33"/>
  <c r="T243" i="33"/>
  <c r="U242" i="33"/>
  <c r="T242" i="33"/>
  <c r="U241" i="33"/>
  <c r="T241" i="33"/>
  <c r="U240" i="33"/>
  <c r="T240" i="33"/>
  <c r="U239" i="33"/>
  <c r="T239" i="33"/>
  <c r="U238" i="33"/>
  <c r="T238" i="33"/>
  <c r="U237" i="33"/>
  <c r="T237" i="33"/>
  <c r="U236" i="33"/>
  <c r="T236" i="33"/>
  <c r="U235" i="33"/>
  <c r="T235" i="33"/>
  <c r="U234" i="33"/>
  <c r="T234" i="33"/>
  <c r="U233" i="33"/>
  <c r="T233" i="33"/>
  <c r="U232" i="33"/>
  <c r="T232" i="33"/>
  <c r="U231" i="33"/>
  <c r="T231" i="33"/>
  <c r="U230" i="33"/>
  <c r="T230" i="33"/>
  <c r="U229" i="33"/>
  <c r="T229" i="33"/>
  <c r="U228" i="33"/>
  <c r="T228" i="33"/>
  <c r="U227" i="33"/>
  <c r="T227" i="33"/>
  <c r="U226" i="33"/>
  <c r="T226" i="33"/>
  <c r="U225" i="33"/>
  <c r="T225" i="33"/>
  <c r="U224" i="33"/>
  <c r="T224" i="33"/>
  <c r="U223" i="33"/>
  <c r="T223" i="33"/>
  <c r="U222" i="33"/>
  <c r="T222" i="33"/>
  <c r="U221" i="33"/>
  <c r="T221" i="33"/>
  <c r="T210" i="33"/>
  <c r="U209" i="33"/>
  <c r="T209" i="33"/>
  <c r="U208" i="33"/>
  <c r="T208" i="33"/>
  <c r="U207" i="33"/>
  <c r="T207" i="33"/>
  <c r="U206" i="33"/>
  <c r="T206" i="33"/>
  <c r="U205" i="33"/>
  <c r="T205" i="33"/>
  <c r="U204" i="33"/>
  <c r="T204" i="33"/>
  <c r="U203" i="33"/>
  <c r="T203" i="33"/>
  <c r="U202" i="33"/>
  <c r="T202" i="33"/>
  <c r="U201" i="33"/>
  <c r="T201" i="33"/>
  <c r="U200" i="33"/>
  <c r="T200" i="33"/>
  <c r="U199" i="33"/>
  <c r="T199" i="33"/>
  <c r="U198" i="33"/>
  <c r="T198" i="33"/>
  <c r="U197" i="33"/>
  <c r="T197" i="33"/>
  <c r="U196" i="33"/>
  <c r="T196" i="33"/>
  <c r="U195" i="33"/>
  <c r="T195" i="33"/>
  <c r="U194" i="33"/>
  <c r="T194" i="33"/>
  <c r="U193" i="33"/>
  <c r="T193" i="33"/>
  <c r="U192" i="33"/>
  <c r="T192" i="33"/>
  <c r="U191" i="33"/>
  <c r="T191" i="33"/>
  <c r="U190" i="33"/>
  <c r="T190" i="33"/>
  <c r="U189" i="33"/>
  <c r="T189" i="33"/>
  <c r="U188" i="33"/>
  <c r="T188" i="33"/>
  <c r="U187" i="33"/>
  <c r="T187" i="33"/>
  <c r="U186" i="33"/>
  <c r="T186" i="33"/>
  <c r="U185" i="33"/>
  <c r="T185" i="33"/>
  <c r="U184" i="33"/>
  <c r="T184" i="33"/>
  <c r="T179" i="33"/>
  <c r="U178" i="33"/>
  <c r="T178" i="33"/>
  <c r="T173" i="33"/>
  <c r="U172" i="33"/>
  <c r="T172" i="33"/>
  <c r="U171" i="33"/>
  <c r="T171" i="33"/>
  <c r="U170" i="33"/>
  <c r="T170" i="33"/>
  <c r="U169" i="33"/>
  <c r="T169" i="33"/>
  <c r="U168" i="33"/>
  <c r="T168" i="33"/>
  <c r="U167" i="33"/>
  <c r="T167" i="33"/>
  <c r="U166" i="33"/>
  <c r="T166" i="33"/>
  <c r="U165" i="33"/>
  <c r="T165" i="33"/>
  <c r="U164" i="33"/>
  <c r="T164" i="33"/>
  <c r="U163" i="33"/>
  <c r="T163" i="33"/>
  <c r="U162" i="33"/>
  <c r="T162" i="33"/>
  <c r="U161" i="33"/>
  <c r="T161" i="33"/>
  <c r="U160" i="33"/>
  <c r="T160" i="33"/>
  <c r="U159" i="33"/>
  <c r="T159" i="33"/>
  <c r="U158" i="33"/>
  <c r="T158" i="33"/>
  <c r="U157" i="33"/>
  <c r="T157" i="33"/>
  <c r="U156" i="33"/>
  <c r="T156" i="33"/>
  <c r="U155" i="33"/>
  <c r="T155" i="33"/>
  <c r="U154" i="33"/>
  <c r="T154" i="33"/>
  <c r="U153" i="33"/>
  <c r="T153" i="33"/>
  <c r="U152" i="33"/>
  <c r="T152" i="33"/>
  <c r="U151" i="33"/>
  <c r="T151" i="33"/>
  <c r="U150" i="33"/>
  <c r="T150" i="33"/>
  <c r="T145" i="33"/>
  <c r="U144" i="33"/>
  <c r="T144" i="33"/>
  <c r="U143" i="33"/>
  <c r="T143" i="33"/>
  <c r="U142" i="33"/>
  <c r="T142" i="33"/>
  <c r="U141" i="33"/>
  <c r="T141" i="33"/>
  <c r="U140" i="33"/>
  <c r="T140" i="33"/>
  <c r="U139" i="33"/>
  <c r="T139" i="33"/>
  <c r="U138" i="33"/>
  <c r="T138" i="33"/>
  <c r="U137" i="33"/>
  <c r="T137" i="33"/>
  <c r="U136" i="33"/>
  <c r="T136" i="33"/>
  <c r="U135" i="33"/>
  <c r="T135" i="33"/>
  <c r="U134" i="33"/>
  <c r="T134" i="33"/>
  <c r="U133" i="33"/>
  <c r="T133" i="33"/>
  <c r="U132" i="33"/>
  <c r="T132" i="33"/>
  <c r="U131" i="33"/>
  <c r="T131" i="33"/>
  <c r="U130" i="33"/>
  <c r="T130" i="33"/>
  <c r="U129" i="33"/>
  <c r="T129" i="33"/>
  <c r="U128" i="33"/>
  <c r="T128" i="33"/>
  <c r="U127" i="33"/>
  <c r="T127" i="33"/>
  <c r="U126" i="33"/>
  <c r="T126" i="33"/>
  <c r="U125" i="33"/>
  <c r="T125" i="33"/>
  <c r="U124" i="33"/>
  <c r="T124" i="33"/>
  <c r="U123" i="33"/>
  <c r="T123" i="33"/>
  <c r="T118" i="33"/>
  <c r="U117" i="33"/>
  <c r="T117" i="33"/>
  <c r="U116" i="33"/>
  <c r="T116" i="33"/>
  <c r="U115" i="33"/>
  <c r="T115" i="33"/>
  <c r="U114" i="33"/>
  <c r="T114" i="33"/>
  <c r="U113" i="33"/>
  <c r="T113" i="33"/>
  <c r="U112" i="33"/>
  <c r="T112" i="33"/>
  <c r="U111" i="33"/>
  <c r="T111" i="33"/>
  <c r="U110" i="33"/>
  <c r="T110" i="33"/>
  <c r="U109" i="33"/>
  <c r="T109" i="33"/>
  <c r="U108" i="33"/>
  <c r="T108" i="33"/>
  <c r="U107" i="33"/>
  <c r="T107" i="33"/>
  <c r="U106" i="33"/>
  <c r="T106" i="33"/>
  <c r="U105" i="33"/>
  <c r="T105" i="33"/>
  <c r="U104" i="33"/>
  <c r="T104" i="33"/>
  <c r="U103" i="33"/>
  <c r="T103" i="33"/>
  <c r="U102" i="33"/>
  <c r="T102" i="33"/>
  <c r="U101" i="33"/>
  <c r="T101" i="33"/>
  <c r="U100" i="33"/>
  <c r="T100" i="33"/>
  <c r="U99" i="33"/>
  <c r="T99" i="33"/>
  <c r="U98" i="33"/>
  <c r="T98" i="33"/>
  <c r="U97" i="33"/>
  <c r="T97" i="33"/>
  <c r="U96" i="33"/>
  <c r="T96" i="33"/>
  <c r="U95" i="33"/>
  <c r="T95" i="33"/>
  <c r="U94" i="33"/>
  <c r="T94" i="33"/>
  <c r="U93" i="33"/>
  <c r="T93" i="33"/>
  <c r="U92" i="33"/>
  <c r="T92" i="33"/>
  <c r="U91" i="33"/>
  <c r="T91" i="33"/>
  <c r="U90" i="33"/>
  <c r="T90" i="33"/>
  <c r="U89" i="33"/>
  <c r="T89" i="33"/>
  <c r="U88" i="33"/>
  <c r="T88" i="33"/>
  <c r="U87" i="33"/>
  <c r="T87" i="33"/>
  <c r="U86" i="33"/>
  <c r="T86" i="33"/>
  <c r="U85" i="33"/>
  <c r="T85" i="33"/>
  <c r="U84" i="33"/>
  <c r="T84" i="33"/>
  <c r="U83" i="33"/>
  <c r="T83" i="33"/>
  <c r="U82" i="33"/>
  <c r="T82" i="33"/>
  <c r="U81" i="33"/>
  <c r="T81" i="33"/>
  <c r="T76" i="33"/>
  <c r="U75" i="33"/>
  <c r="T75" i="33"/>
  <c r="U74" i="33"/>
  <c r="T74" i="33"/>
  <c r="U73" i="33"/>
  <c r="T73" i="33"/>
  <c r="U72" i="33"/>
  <c r="T72" i="33"/>
  <c r="U71" i="33"/>
  <c r="T71" i="33"/>
  <c r="U70" i="33"/>
  <c r="T70" i="33"/>
  <c r="U69" i="33"/>
  <c r="T69" i="33"/>
  <c r="U68" i="33"/>
  <c r="T68" i="33"/>
  <c r="U67" i="33"/>
  <c r="T67" i="33"/>
  <c r="U66" i="33"/>
  <c r="T66" i="33"/>
  <c r="U65" i="33"/>
  <c r="T65" i="33"/>
  <c r="U64" i="33"/>
  <c r="T64" i="33"/>
  <c r="U63" i="33"/>
  <c r="T63" i="33"/>
  <c r="U62" i="33"/>
  <c r="T62" i="33"/>
  <c r="U61" i="33"/>
  <c r="T61" i="33"/>
  <c r="U60" i="33"/>
  <c r="T60" i="33"/>
  <c r="U59" i="33"/>
  <c r="T59" i="33"/>
  <c r="U58" i="33"/>
  <c r="T58" i="33"/>
  <c r="U57" i="33"/>
  <c r="T57" i="33"/>
  <c r="U56" i="33"/>
  <c r="T56" i="33"/>
  <c r="U55" i="33"/>
  <c r="T55" i="33"/>
  <c r="U54" i="33"/>
  <c r="T54" i="33"/>
  <c r="U53" i="33"/>
  <c r="T53" i="33"/>
  <c r="U52" i="33"/>
  <c r="T52" i="33"/>
  <c r="U51" i="33"/>
  <c r="T51" i="33"/>
  <c r="U50" i="33"/>
  <c r="T50" i="33"/>
  <c r="U49" i="33"/>
  <c r="T49" i="33"/>
  <c r="U48" i="33"/>
  <c r="T48" i="33"/>
  <c r="U47" i="33"/>
  <c r="T47" i="33"/>
  <c r="U46" i="33"/>
  <c r="T46" i="33"/>
  <c r="U45" i="33"/>
  <c r="T45" i="33"/>
  <c r="U44" i="33"/>
  <c r="T44" i="33"/>
  <c r="U43" i="33"/>
  <c r="T43" i="33"/>
  <c r="U42" i="33"/>
  <c r="T42" i="33"/>
  <c r="U41" i="33"/>
  <c r="T41" i="33"/>
  <c r="U40" i="33"/>
  <c r="T40" i="33"/>
  <c r="U39" i="33"/>
  <c r="T39" i="33"/>
  <c r="T34" i="33"/>
  <c r="U33" i="33"/>
  <c r="T33" i="33"/>
  <c r="U32" i="33"/>
  <c r="T32" i="33"/>
  <c r="U31" i="33"/>
  <c r="T31" i="33"/>
  <c r="U30" i="33"/>
  <c r="T30" i="33"/>
  <c r="U29" i="33"/>
  <c r="T29" i="33"/>
  <c r="U28" i="33"/>
  <c r="T28" i="33"/>
  <c r="U27" i="33"/>
  <c r="T27" i="33"/>
  <c r="U26" i="33"/>
  <c r="T26" i="33"/>
  <c r="U25" i="33"/>
  <c r="T25" i="33"/>
  <c r="U24" i="33"/>
  <c r="T24" i="33"/>
  <c r="U23" i="33"/>
  <c r="T23" i="33"/>
  <c r="U22" i="33"/>
  <c r="T22" i="33"/>
  <c r="U21" i="33"/>
  <c r="T21" i="33"/>
  <c r="U20" i="33"/>
  <c r="T20" i="33"/>
  <c r="U19" i="33"/>
  <c r="T19" i="33"/>
  <c r="U18" i="33"/>
  <c r="T18" i="33"/>
  <c r="U17" i="33"/>
  <c r="T17" i="33"/>
  <c r="U16" i="33"/>
  <c r="T16" i="33"/>
  <c r="U15" i="33"/>
  <c r="T15" i="33"/>
  <c r="U14" i="33"/>
  <c r="T14" i="33"/>
  <c r="U13" i="33"/>
  <c r="T13" i="33"/>
  <c r="U12" i="33"/>
  <c r="T12" i="33"/>
  <c r="U11" i="33"/>
  <c r="T11" i="33"/>
  <c r="U10" i="33"/>
  <c r="T10" i="33"/>
  <c r="U9" i="33"/>
  <c r="T9" i="33"/>
  <c r="U8" i="33"/>
  <c r="T8" i="33"/>
  <c r="U7" i="33"/>
  <c r="T7" i="33"/>
  <c r="V9" i="44"/>
  <c r="W13" i="25"/>
  <c r="V13" i="25"/>
  <c r="W12" i="25"/>
  <c r="V12" i="25"/>
  <c r="V10" i="25"/>
  <c r="W10" i="25"/>
  <c r="V11" i="25"/>
  <c r="W11" i="25"/>
  <c r="V14" i="25"/>
  <c r="W14" i="25"/>
  <c r="V15" i="25"/>
  <c r="W15" i="25"/>
  <c r="W9" i="25"/>
  <c r="V9" i="25"/>
  <c r="W17" i="14"/>
  <c r="V17" i="14"/>
  <c r="V24" i="14"/>
  <c r="W25" i="14"/>
  <c r="V27" i="14"/>
  <c r="V10" i="14"/>
  <c r="W10" i="14"/>
  <c r="V11" i="14"/>
  <c r="W11" i="14"/>
  <c r="V12" i="14"/>
  <c r="W12" i="14"/>
  <c r="V13" i="14"/>
  <c r="W13" i="14"/>
  <c r="V14" i="14"/>
  <c r="W14" i="14"/>
  <c r="V15" i="14"/>
  <c r="W15" i="14"/>
  <c r="V16" i="14"/>
  <c r="W16" i="14"/>
  <c r="V18" i="14"/>
  <c r="W18" i="14"/>
  <c r="V19" i="14"/>
  <c r="W19" i="14"/>
  <c r="V20" i="14"/>
  <c r="W20" i="14"/>
  <c r="V21" i="14"/>
  <c r="W21" i="14"/>
  <c r="V22" i="14"/>
  <c r="W22" i="14"/>
  <c r="V23" i="14"/>
  <c r="W23" i="14"/>
  <c r="W24" i="14"/>
  <c r="V25" i="14"/>
  <c r="V26" i="14"/>
  <c r="W26" i="14"/>
  <c r="W27" i="14"/>
  <c r="V28" i="14"/>
  <c r="W28" i="14"/>
  <c r="V29" i="14"/>
  <c r="W29" i="14"/>
  <c r="V30" i="14"/>
  <c r="W30" i="14"/>
  <c r="V31" i="14"/>
  <c r="W31" i="14"/>
  <c r="W9" i="14"/>
  <c r="V9" i="14"/>
  <c r="V33" i="13"/>
  <c r="V9" i="13"/>
  <c r="W9" i="13"/>
  <c r="V10" i="13"/>
  <c r="W10" i="13"/>
  <c r="V11" i="13"/>
  <c r="W11" i="13"/>
  <c r="V12" i="13"/>
  <c r="W12" i="13"/>
  <c r="V13" i="13"/>
  <c r="W13" i="13"/>
  <c r="V14" i="13"/>
  <c r="W14" i="13"/>
  <c r="V15" i="13"/>
  <c r="W15" i="13"/>
  <c r="V16" i="13"/>
  <c r="W16" i="13"/>
  <c r="V17" i="13"/>
  <c r="W17" i="13"/>
  <c r="V18" i="13"/>
  <c r="W18" i="13"/>
  <c r="V19" i="13"/>
  <c r="W19" i="13"/>
  <c r="V20" i="13"/>
  <c r="W20" i="13"/>
  <c r="V21" i="13"/>
  <c r="W21" i="13"/>
  <c r="V22" i="13"/>
  <c r="W22" i="13"/>
  <c r="V23" i="13"/>
  <c r="W23" i="13"/>
  <c r="W24" i="13"/>
  <c r="V25" i="13"/>
  <c r="W25" i="13"/>
  <c r="V26" i="13"/>
  <c r="W26" i="13"/>
  <c r="V27" i="13"/>
  <c r="W27" i="13"/>
  <c r="V28" i="13"/>
  <c r="W28" i="13"/>
  <c r="V29" i="13"/>
  <c r="W29" i="13"/>
  <c r="V30" i="13"/>
  <c r="W30" i="13"/>
  <c r="V31" i="13"/>
  <c r="W31" i="13"/>
  <c r="V32" i="13"/>
  <c r="W32" i="13"/>
  <c r="W9" i="12"/>
  <c r="V9" i="12"/>
  <c r="W27" i="12"/>
  <c r="V10" i="12"/>
  <c r="W10" i="12"/>
  <c r="V11" i="12"/>
  <c r="W11" i="12"/>
  <c r="V12" i="12"/>
  <c r="W12" i="12"/>
  <c r="V13" i="12"/>
  <c r="W13" i="12"/>
  <c r="V14" i="12"/>
  <c r="W14" i="12"/>
  <c r="V15" i="12"/>
  <c r="W15" i="12"/>
  <c r="V16" i="12"/>
  <c r="W16" i="12"/>
  <c r="V17" i="12"/>
  <c r="W17" i="12"/>
  <c r="V18" i="12"/>
  <c r="W18" i="12"/>
  <c r="V19" i="12"/>
  <c r="W19" i="12"/>
  <c r="V20" i="12"/>
  <c r="W20" i="12"/>
  <c r="V21" i="12"/>
  <c r="W21" i="12"/>
  <c r="V22" i="12"/>
  <c r="W22" i="12"/>
  <c r="V23" i="12"/>
  <c r="W23" i="12"/>
  <c r="V24" i="12"/>
  <c r="W24" i="12"/>
  <c r="V25" i="12"/>
  <c r="W25" i="12"/>
  <c r="V26" i="12"/>
  <c r="W26" i="12"/>
  <c r="V27" i="12"/>
  <c r="V28" i="12"/>
  <c r="W28" i="12"/>
  <c r="V10" i="11"/>
  <c r="W10" i="11"/>
  <c r="V11" i="11"/>
  <c r="W11" i="11"/>
  <c r="V12" i="11"/>
  <c r="W12" i="11"/>
  <c r="V13" i="11"/>
  <c r="W13" i="11"/>
  <c r="V14" i="11"/>
  <c r="W14" i="11"/>
  <c r="V15" i="11"/>
  <c r="W15" i="11"/>
  <c r="V16" i="11"/>
  <c r="W16" i="11"/>
  <c r="V17" i="11"/>
  <c r="W17" i="11"/>
  <c r="V18" i="11"/>
  <c r="W18" i="11"/>
  <c r="V19" i="11"/>
  <c r="W19" i="11"/>
  <c r="V20" i="11"/>
  <c r="W20" i="11"/>
  <c r="V21" i="11"/>
  <c r="W21" i="11"/>
  <c r="V22" i="11"/>
  <c r="W22" i="11"/>
  <c r="V23" i="11"/>
  <c r="W23" i="11"/>
  <c r="V24" i="11"/>
  <c r="W24" i="11"/>
  <c r="V25" i="11"/>
  <c r="W25" i="11"/>
  <c r="W9" i="11"/>
  <c r="V9" i="11"/>
  <c r="W10" i="10"/>
  <c r="V10" i="10"/>
  <c r="V11" i="10"/>
  <c r="W11" i="10"/>
  <c r="V12" i="10"/>
  <c r="W12" i="10"/>
  <c r="V13" i="10"/>
  <c r="W13" i="10"/>
  <c r="V14" i="10"/>
  <c r="W14" i="10"/>
  <c r="V15" i="10"/>
  <c r="W15" i="10"/>
  <c r="V16" i="10"/>
  <c r="W16" i="10"/>
  <c r="V17" i="10"/>
  <c r="W17" i="10"/>
  <c r="V18" i="10"/>
  <c r="W18" i="10"/>
  <c r="V19" i="10"/>
  <c r="W19" i="10"/>
  <c r="V20" i="10"/>
  <c r="W20" i="10"/>
  <c r="V21" i="10"/>
  <c r="W21" i="10"/>
  <c r="V22" i="10"/>
  <c r="W22" i="10"/>
  <c r="V23" i="10"/>
  <c r="W23" i="10"/>
  <c r="V24" i="10"/>
  <c r="W24" i="10"/>
  <c r="V25" i="10"/>
  <c r="W25" i="10"/>
  <c r="V26" i="10"/>
  <c r="W26" i="10"/>
  <c r="V27" i="10"/>
  <c r="W27" i="10"/>
  <c r="V28" i="10"/>
  <c r="W28" i="10"/>
  <c r="V29" i="10"/>
  <c r="W29" i="10"/>
  <c r="V30" i="10"/>
  <c r="W30" i="10"/>
  <c r="W9" i="10"/>
  <c r="V9" i="10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W9" i="9"/>
  <c r="V9" i="9"/>
  <c r="V10" i="8"/>
  <c r="W10" i="8"/>
  <c r="V11" i="8"/>
  <c r="W11" i="8"/>
  <c r="V12" i="8"/>
  <c r="W12" i="8"/>
  <c r="V13" i="8"/>
  <c r="W13" i="8"/>
  <c r="V14" i="8"/>
  <c r="W14" i="8"/>
  <c r="V15" i="8"/>
  <c r="W15" i="8"/>
  <c r="V16" i="8"/>
  <c r="W16" i="8"/>
  <c r="V17" i="8"/>
  <c r="W17" i="8"/>
  <c r="V18" i="8"/>
  <c r="W18" i="8"/>
  <c r="V19" i="8"/>
  <c r="W19" i="8"/>
  <c r="V20" i="8"/>
  <c r="W20" i="8"/>
  <c r="V21" i="8"/>
  <c r="W21" i="8"/>
  <c r="V22" i="8"/>
  <c r="W22" i="8"/>
  <c r="V23" i="8"/>
  <c r="W23" i="8"/>
  <c r="V24" i="8"/>
  <c r="W24" i="8"/>
  <c r="V25" i="8"/>
  <c r="W25" i="8"/>
  <c r="V26" i="8"/>
  <c r="W26" i="8"/>
  <c r="V27" i="8"/>
  <c r="W27" i="8"/>
  <c r="V28" i="8"/>
  <c r="W28" i="8"/>
  <c r="V29" i="8"/>
  <c r="W29" i="8"/>
  <c r="V30" i="8"/>
  <c r="W30" i="8"/>
  <c r="V31" i="8"/>
  <c r="W31" i="8"/>
  <c r="V32" i="8"/>
  <c r="W32" i="8"/>
  <c r="W9" i="8"/>
  <c r="V9" i="8"/>
  <c r="W11" i="7"/>
  <c r="V11" i="7"/>
  <c r="V9" i="7"/>
  <c r="V10" i="7"/>
  <c r="W10" i="7"/>
  <c r="V12" i="7"/>
  <c r="W12" i="7"/>
  <c r="V13" i="7"/>
  <c r="W13" i="7"/>
  <c r="V14" i="7"/>
  <c r="W14" i="7"/>
  <c r="V15" i="7"/>
  <c r="W15" i="7"/>
  <c r="V16" i="7"/>
  <c r="W16" i="7"/>
  <c r="V17" i="7"/>
  <c r="W17" i="7"/>
  <c r="V18" i="7"/>
  <c r="W18" i="7"/>
  <c r="V19" i="7"/>
  <c r="W19" i="7"/>
  <c r="V20" i="7"/>
  <c r="W20" i="7"/>
  <c r="V21" i="7"/>
  <c r="W21" i="7"/>
  <c r="V22" i="7"/>
  <c r="W22" i="7"/>
  <c r="V23" i="7"/>
  <c r="W23" i="7"/>
  <c r="V24" i="7"/>
  <c r="W24" i="7"/>
  <c r="V25" i="7"/>
  <c r="W25" i="7"/>
  <c r="V26" i="7"/>
  <c r="W26" i="7"/>
  <c r="V27" i="7"/>
  <c r="W27" i="7"/>
  <c r="V28" i="7"/>
  <c r="W28" i="7"/>
  <c r="V29" i="7"/>
  <c r="W29" i="7"/>
  <c r="V30" i="7"/>
  <c r="W30" i="7"/>
  <c r="V31" i="7"/>
  <c r="W31" i="7"/>
  <c r="V32" i="7"/>
  <c r="W32" i="7"/>
  <c r="V33" i="7"/>
  <c r="W33" i="7"/>
  <c r="V34" i="7"/>
  <c r="W34" i="7"/>
  <c r="W9" i="7"/>
  <c r="W23" i="5"/>
  <c r="V23" i="5"/>
  <c r="V10" i="5"/>
  <c r="W10" i="5"/>
  <c r="V11" i="5"/>
  <c r="W11" i="5"/>
  <c r="V12" i="5"/>
  <c r="W12" i="5"/>
  <c r="V13" i="5"/>
  <c r="W13" i="5"/>
  <c r="V14" i="5"/>
  <c r="W14" i="5"/>
  <c r="V15" i="5"/>
  <c r="W15" i="5"/>
  <c r="V16" i="5"/>
  <c r="W16" i="5"/>
  <c r="V17" i="5"/>
  <c r="W17" i="5"/>
  <c r="V18" i="5"/>
  <c r="W18" i="5"/>
  <c r="V19" i="5"/>
  <c r="W19" i="5"/>
  <c r="V20" i="5"/>
  <c r="W20" i="5"/>
  <c r="V21" i="5"/>
  <c r="W21" i="5"/>
  <c r="V22" i="5"/>
  <c r="W22" i="5"/>
  <c r="V24" i="5"/>
  <c r="W24" i="5"/>
  <c r="V25" i="5"/>
  <c r="W25" i="5"/>
  <c r="V26" i="5"/>
  <c r="W26" i="5"/>
  <c r="V27" i="5"/>
  <c r="W27" i="5"/>
  <c r="V28" i="5"/>
  <c r="W28" i="5"/>
  <c r="V29" i="5"/>
  <c r="W29" i="5"/>
  <c r="V30" i="5"/>
  <c r="W30" i="5"/>
  <c r="W9" i="5"/>
  <c r="V9" i="5"/>
  <c r="W14" i="6"/>
  <c r="V14" i="6"/>
  <c r="W15" i="4"/>
  <c r="V15" i="4"/>
  <c r="W16" i="6"/>
  <c r="V16" i="6"/>
  <c r="W31" i="6"/>
  <c r="V31" i="6"/>
  <c r="V19" i="6"/>
  <c r="V20" i="6"/>
  <c r="V21" i="6"/>
  <c r="V22" i="6"/>
  <c r="V23" i="6"/>
  <c r="V24" i="6"/>
  <c r="V25" i="6"/>
  <c r="V26" i="6"/>
  <c r="V27" i="6"/>
  <c r="V28" i="6"/>
  <c r="V29" i="6"/>
  <c r="V30" i="6"/>
  <c r="V18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V10" i="6"/>
  <c r="W10" i="6"/>
  <c r="V11" i="6"/>
  <c r="W11" i="6"/>
  <c r="V12" i="6"/>
  <c r="W12" i="6"/>
  <c r="V13" i="6"/>
  <c r="W13" i="6"/>
  <c r="V15" i="6"/>
  <c r="W15" i="6"/>
  <c r="W9" i="6"/>
  <c r="V9" i="6"/>
  <c r="V10" i="4"/>
  <c r="W10" i="4"/>
  <c r="V11" i="4"/>
  <c r="W11" i="4"/>
  <c r="V12" i="4"/>
  <c r="W12" i="4"/>
  <c r="V13" i="4"/>
  <c r="W13" i="4"/>
  <c r="V14" i="4"/>
  <c r="W14" i="4"/>
  <c r="V16" i="4"/>
  <c r="W16" i="4"/>
  <c r="V17" i="4"/>
  <c r="W17" i="4"/>
  <c r="V18" i="4"/>
  <c r="W18" i="4"/>
  <c r="V19" i="4"/>
  <c r="W19" i="4"/>
  <c r="V20" i="4"/>
  <c r="W20" i="4"/>
  <c r="V21" i="4"/>
  <c r="W21" i="4"/>
  <c r="V22" i="4"/>
  <c r="W22" i="4"/>
  <c r="V23" i="4"/>
  <c r="W23" i="4"/>
  <c r="V24" i="4"/>
  <c r="W24" i="4"/>
  <c r="V25" i="4"/>
  <c r="W25" i="4"/>
  <c r="V26" i="4"/>
  <c r="W26" i="4"/>
  <c r="V27" i="4"/>
  <c r="W27" i="4"/>
  <c r="V28" i="4"/>
  <c r="W28" i="4"/>
  <c r="V29" i="4"/>
  <c r="W29" i="4"/>
  <c r="V30" i="4"/>
  <c r="W30" i="4"/>
  <c r="V31" i="4"/>
  <c r="W31" i="4"/>
  <c r="V32" i="4"/>
  <c r="W32" i="4"/>
  <c r="V33" i="4"/>
  <c r="W33" i="4"/>
  <c r="V34" i="4"/>
  <c r="W34" i="4"/>
  <c r="V35" i="4"/>
  <c r="W35" i="4"/>
  <c r="V36" i="4"/>
  <c r="W36" i="4"/>
  <c r="V37" i="4"/>
  <c r="W37" i="4"/>
  <c r="V38" i="4"/>
  <c r="W38" i="4"/>
  <c r="V39" i="4"/>
  <c r="W39" i="4"/>
  <c r="V40" i="4"/>
  <c r="W40" i="4"/>
  <c r="V41" i="4"/>
  <c r="W41" i="4"/>
  <c r="V42" i="4"/>
  <c r="W42" i="4"/>
  <c r="V43" i="4"/>
  <c r="W43" i="4"/>
  <c r="V44" i="4"/>
  <c r="W44" i="4"/>
  <c r="V45" i="4"/>
  <c r="W45" i="4"/>
  <c r="W9" i="4"/>
  <c r="V9" i="4"/>
  <c r="V10" i="3"/>
  <c r="W10" i="3"/>
  <c r="V11" i="3"/>
  <c r="W11" i="3"/>
  <c r="V12" i="3"/>
  <c r="W12" i="3"/>
  <c r="V13" i="3"/>
  <c r="W13" i="3"/>
  <c r="V14" i="3"/>
  <c r="W14" i="3"/>
  <c r="V15" i="3"/>
  <c r="W15" i="3"/>
  <c r="V16" i="3"/>
  <c r="W16" i="3"/>
  <c r="V17" i="3"/>
  <c r="W17" i="3"/>
  <c r="V18" i="3"/>
  <c r="W18" i="3"/>
  <c r="V19" i="3"/>
  <c r="W19" i="3"/>
  <c r="V20" i="3"/>
  <c r="W20" i="3"/>
  <c r="V21" i="3"/>
  <c r="W21" i="3"/>
  <c r="V22" i="3"/>
  <c r="W22" i="3"/>
  <c r="V23" i="3"/>
  <c r="W23" i="3"/>
  <c r="V24" i="3"/>
  <c r="W24" i="3"/>
  <c r="V25" i="3"/>
  <c r="W25" i="3"/>
  <c r="V26" i="3"/>
  <c r="W26" i="3"/>
  <c r="V27" i="3"/>
  <c r="W27" i="3"/>
  <c r="V28" i="3"/>
  <c r="W28" i="3"/>
  <c r="V29" i="3"/>
  <c r="W29" i="3"/>
  <c r="V30" i="3"/>
  <c r="W30" i="3"/>
  <c r="V31" i="3"/>
  <c r="W31" i="3"/>
  <c r="V32" i="3"/>
  <c r="W32" i="3"/>
  <c r="V33" i="3"/>
  <c r="W33" i="3"/>
  <c r="V34" i="3"/>
  <c r="W34" i="3"/>
  <c r="V35" i="3"/>
  <c r="W35" i="3"/>
  <c r="V36" i="3"/>
  <c r="W36" i="3"/>
  <c r="V37" i="3"/>
  <c r="W37" i="3"/>
  <c r="V38" i="3"/>
  <c r="W38" i="3"/>
  <c r="V39" i="3"/>
  <c r="W39" i="3"/>
  <c r="V40" i="3"/>
  <c r="W40" i="3"/>
  <c r="V41" i="3"/>
  <c r="W41" i="3"/>
  <c r="V42" i="3"/>
  <c r="W42" i="3"/>
  <c r="V43" i="3"/>
  <c r="W43" i="3"/>
  <c r="V44" i="3"/>
  <c r="W44" i="3"/>
  <c r="V45" i="3"/>
  <c r="W45" i="3"/>
  <c r="W9" i="3"/>
  <c r="V9" i="3"/>
  <c r="W9" i="2"/>
  <c r="V9" i="2"/>
  <c r="W17" i="45"/>
  <c r="V17" i="45"/>
  <c r="V10" i="45"/>
  <c r="W10" i="45"/>
  <c r="V11" i="45"/>
  <c r="W11" i="45"/>
  <c r="V12" i="45"/>
  <c r="W12" i="45"/>
  <c r="V13" i="45"/>
  <c r="W13" i="45"/>
  <c r="V14" i="45"/>
  <c r="W14" i="45"/>
  <c r="V15" i="45"/>
  <c r="W15" i="45"/>
  <c r="V16" i="45"/>
  <c r="W16" i="45"/>
  <c r="W9" i="45"/>
  <c r="V9" i="45"/>
  <c r="W9" i="44"/>
  <c r="W9" i="47"/>
  <c r="V9" i="47"/>
  <c r="W15" i="19"/>
  <c r="V15" i="19"/>
  <c r="V10" i="19"/>
  <c r="W10" i="19"/>
  <c r="V11" i="19"/>
  <c r="W11" i="19"/>
  <c r="V12" i="19"/>
  <c r="W12" i="19"/>
  <c r="V13" i="19"/>
  <c r="W13" i="19"/>
  <c r="V14" i="19"/>
  <c r="W14" i="19"/>
  <c r="V16" i="19"/>
  <c r="W16" i="19"/>
  <c r="W9" i="19"/>
  <c r="V9" i="19"/>
  <c r="W15" i="30"/>
  <c r="V15" i="30"/>
  <c r="V10" i="30"/>
  <c r="W10" i="30"/>
  <c r="V11" i="30"/>
  <c r="W11" i="30"/>
  <c r="V12" i="30"/>
  <c r="W12" i="30"/>
  <c r="V13" i="30"/>
  <c r="W13" i="30"/>
  <c r="V14" i="30"/>
  <c r="W14" i="30"/>
  <c r="V16" i="30"/>
  <c r="W16" i="30"/>
  <c r="V17" i="30"/>
  <c r="W17" i="30"/>
  <c r="V18" i="30"/>
  <c r="W18" i="30"/>
  <c r="V19" i="30"/>
  <c r="W19" i="30"/>
  <c r="V20" i="30"/>
  <c r="W20" i="30"/>
  <c r="V21" i="30"/>
  <c r="W21" i="30"/>
  <c r="V22" i="30"/>
  <c r="W22" i="30"/>
  <c r="V23" i="30"/>
  <c r="W23" i="30"/>
  <c r="W9" i="30"/>
  <c r="V9" i="30"/>
  <c r="W11" i="29"/>
  <c r="V11" i="29"/>
  <c r="W9" i="29"/>
  <c r="V9" i="29"/>
  <c r="W12" i="31"/>
  <c r="W9" i="31"/>
  <c r="V9" i="31"/>
  <c r="W10" i="31"/>
  <c r="V12" i="31"/>
  <c r="V13" i="31"/>
  <c r="V12" i="29"/>
  <c r="W10" i="29"/>
  <c r="V10" i="29"/>
  <c r="W11" i="31"/>
  <c r="V10" i="31"/>
  <c r="V11" i="31"/>
  <c r="W16" i="21"/>
  <c r="W12" i="29" l="1"/>
  <c r="W33" i="13"/>
  <c r="W15" i="21"/>
  <c r="W14" i="21"/>
  <c r="V23" i="32"/>
  <c r="V25" i="32"/>
  <c r="W32" i="32"/>
  <c r="V52" i="32"/>
  <c r="W50" i="32"/>
  <c r="W51" i="32"/>
  <c r="W49" i="32"/>
  <c r="W52" i="32"/>
  <c r="W48" i="32"/>
  <c r="W43" i="32"/>
  <c r="W42" i="32"/>
  <c r="W41" i="32"/>
  <c r="V34" i="32"/>
  <c r="V37" i="32"/>
  <c r="W31" i="32"/>
  <c r="W30" i="32"/>
  <c r="V30" i="32"/>
  <c r="V15" i="32"/>
  <c r="W10" i="32"/>
  <c r="W11" i="32"/>
  <c r="W12" i="32"/>
  <c r="W13" i="32"/>
  <c r="W14" i="32"/>
  <c r="W15" i="32"/>
  <c r="W16" i="32"/>
  <c r="W17" i="32"/>
  <c r="W18" i="32"/>
  <c r="W19" i="32"/>
  <c r="W20" i="32"/>
  <c r="W21" i="32"/>
  <c r="W22" i="32"/>
  <c r="W23" i="32"/>
  <c r="W24" i="32"/>
  <c r="W25" i="32"/>
  <c r="V20" i="32"/>
  <c r="V16" i="32"/>
  <c r="V10" i="32"/>
  <c r="V11" i="32"/>
  <c r="V12" i="32"/>
  <c r="V13" i="32"/>
  <c r="V14" i="32"/>
  <c r="V17" i="32"/>
  <c r="V18" i="32"/>
  <c r="V19" i="32"/>
  <c r="W9" i="32"/>
  <c r="V9" i="32"/>
  <c r="V25" i="46"/>
  <c r="W22" i="46"/>
  <c r="W23" i="46"/>
  <c r="W24" i="46"/>
  <c r="W25" i="46"/>
  <c r="W26" i="46"/>
  <c r="W27" i="46"/>
  <c r="W21" i="46"/>
  <c r="W10" i="46"/>
  <c r="W11" i="46"/>
  <c r="W12" i="46"/>
  <c r="W13" i="46"/>
  <c r="W14" i="46"/>
  <c r="W15" i="46"/>
  <c r="W9" i="46"/>
  <c r="V9" i="46"/>
  <c r="S7" i="33"/>
  <c r="Q7" i="33"/>
  <c r="U28" i="46"/>
  <c r="U549" i="33" s="1"/>
  <c r="T28" i="46"/>
  <c r="U16" i="46"/>
  <c r="U537" i="33" s="1"/>
  <c r="U53" i="32"/>
  <c r="U525" i="33" s="1"/>
  <c r="U44" i="32"/>
  <c r="U519" i="33" s="1"/>
  <c r="U37" i="32"/>
  <c r="U515" i="33" s="1"/>
  <c r="U26" i="32"/>
  <c r="U507" i="33" s="1"/>
  <c r="T26" i="32"/>
  <c r="U17" i="21"/>
  <c r="U485" i="33" s="1"/>
  <c r="U13" i="31"/>
  <c r="U477" i="33" s="1"/>
  <c r="T13" i="31"/>
  <c r="U12" i="29"/>
  <c r="U468" i="33" s="1"/>
  <c r="T12" i="29"/>
  <c r="U24" i="30"/>
  <c r="U460" i="33" s="1"/>
  <c r="T24" i="30"/>
  <c r="U17" i="19"/>
  <c r="U440" i="33" s="1"/>
  <c r="T17" i="19"/>
  <c r="U10" i="47"/>
  <c r="U179" i="33" s="1"/>
  <c r="T10" i="47"/>
  <c r="S10" i="44"/>
  <c r="R10" i="44"/>
  <c r="U18" i="45"/>
  <c r="U370" i="33" s="1"/>
  <c r="T18" i="45"/>
  <c r="S16" i="25"/>
  <c r="R16" i="25"/>
  <c r="U32" i="14"/>
  <c r="U427" i="33" s="1"/>
  <c r="T32" i="14"/>
  <c r="U33" i="13"/>
  <c r="U399" i="33" s="1"/>
  <c r="T33" i="13"/>
  <c r="T24" i="13"/>
  <c r="U29" i="12"/>
  <c r="U356" i="33" s="1"/>
  <c r="T29" i="12"/>
  <c r="U26" i="11"/>
  <c r="U331" i="33" s="1"/>
  <c r="T26" i="11"/>
  <c r="U31" i="10"/>
  <c r="U309" i="33" s="1"/>
  <c r="T31" i="10"/>
  <c r="T13" i="10"/>
  <c r="T12" i="10"/>
  <c r="U29" i="9"/>
  <c r="U282" i="33" s="1"/>
  <c r="T29" i="9"/>
  <c r="U33" i="8"/>
  <c r="U245" i="33" s="1"/>
  <c r="T33" i="8"/>
  <c r="U68" i="7"/>
  <c r="T68" i="7"/>
  <c r="U52" i="7"/>
  <c r="U35" i="7"/>
  <c r="U210" i="33" s="1"/>
  <c r="T35" i="7"/>
  <c r="U31" i="5"/>
  <c r="U145" i="33" s="1"/>
  <c r="T31" i="5"/>
  <c r="T15" i="5"/>
  <c r="T12" i="5"/>
  <c r="U32" i="6"/>
  <c r="U173" i="33" s="1"/>
  <c r="T32" i="6"/>
  <c r="U46" i="4"/>
  <c r="U118" i="33" s="1"/>
  <c r="T32" i="4"/>
  <c r="T29" i="4"/>
  <c r="T28" i="4"/>
  <c r="T13" i="4"/>
  <c r="T11" i="4"/>
  <c r="T46" i="4" s="1"/>
  <c r="U46" i="3"/>
  <c r="U76" i="33" s="1"/>
  <c r="T38" i="3"/>
  <c r="T46" i="3" s="1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U36" i="2"/>
  <c r="U34" i="33" s="1"/>
  <c r="T23" i="2"/>
  <c r="T36" i="2" s="1"/>
  <c r="X9" i="6"/>
  <c r="X9" i="2"/>
  <c r="V22" i="46"/>
  <c r="V43" i="32"/>
  <c r="V51" i="32"/>
  <c r="V41" i="32"/>
  <c r="S12" i="32"/>
  <c r="V7" i="33" l="1"/>
  <c r="W31" i="10"/>
  <c r="S31" i="10"/>
  <c r="X9" i="19" l="1"/>
  <c r="V24" i="30" l="1"/>
  <c r="W24" i="30" l="1"/>
  <c r="V36" i="32"/>
  <c r="V27" i="46"/>
  <c r="S16" i="46"/>
  <c r="S548" i="33"/>
  <c r="R548" i="33"/>
  <c r="S547" i="33"/>
  <c r="R547" i="33"/>
  <c r="S546" i="33"/>
  <c r="R546" i="33"/>
  <c r="S545" i="33"/>
  <c r="R545" i="33"/>
  <c r="S544" i="33"/>
  <c r="R544" i="33"/>
  <c r="S543" i="33"/>
  <c r="R543" i="33"/>
  <c r="S542" i="33"/>
  <c r="R542" i="33"/>
  <c r="R537" i="33"/>
  <c r="S536" i="33"/>
  <c r="R536" i="33"/>
  <c r="S535" i="33"/>
  <c r="R535" i="33"/>
  <c r="S534" i="33"/>
  <c r="R534" i="33"/>
  <c r="S533" i="33"/>
  <c r="R533" i="33"/>
  <c r="S532" i="33"/>
  <c r="R532" i="33"/>
  <c r="S531" i="33"/>
  <c r="R531" i="33"/>
  <c r="S530" i="33"/>
  <c r="R530" i="33"/>
  <c r="R525" i="33"/>
  <c r="S524" i="33"/>
  <c r="R524" i="33"/>
  <c r="S523" i="33"/>
  <c r="R523" i="33"/>
  <c r="S522" i="33"/>
  <c r="R522" i="33"/>
  <c r="S521" i="33"/>
  <c r="R521" i="33"/>
  <c r="S520" i="33"/>
  <c r="R520" i="33"/>
  <c r="R519" i="33"/>
  <c r="S518" i="33"/>
  <c r="R518" i="33"/>
  <c r="S517" i="33"/>
  <c r="R517" i="33"/>
  <c r="S516" i="33"/>
  <c r="R516" i="33"/>
  <c r="R515" i="33"/>
  <c r="S514" i="33"/>
  <c r="R514" i="33"/>
  <c r="S513" i="33"/>
  <c r="R513" i="33"/>
  <c r="S512" i="33"/>
  <c r="R512" i="33"/>
  <c r="S511" i="33"/>
  <c r="R511" i="33"/>
  <c r="S510" i="33"/>
  <c r="R510" i="33"/>
  <c r="S509" i="33"/>
  <c r="R509" i="33"/>
  <c r="S508" i="33"/>
  <c r="R508" i="33"/>
  <c r="S506" i="33"/>
  <c r="R506" i="33"/>
  <c r="S505" i="33"/>
  <c r="R505" i="33"/>
  <c r="S504" i="33"/>
  <c r="R504" i="33"/>
  <c r="S503" i="33"/>
  <c r="R503" i="33"/>
  <c r="S502" i="33"/>
  <c r="R502" i="33"/>
  <c r="S501" i="33"/>
  <c r="R501" i="33"/>
  <c r="S500" i="33"/>
  <c r="R500" i="33"/>
  <c r="S499" i="33"/>
  <c r="R499" i="33"/>
  <c r="S498" i="33"/>
  <c r="R498" i="33"/>
  <c r="S497" i="33"/>
  <c r="R497" i="33"/>
  <c r="S496" i="33"/>
  <c r="R496" i="33"/>
  <c r="S495" i="33"/>
  <c r="R495" i="33"/>
  <c r="S494" i="33"/>
  <c r="R494" i="33"/>
  <c r="S493" i="33"/>
  <c r="R493" i="33"/>
  <c r="S492" i="33"/>
  <c r="R492" i="33"/>
  <c r="S491" i="33"/>
  <c r="R491" i="33"/>
  <c r="S490" i="33"/>
  <c r="R490" i="33"/>
  <c r="R485" i="33"/>
  <c r="S484" i="33"/>
  <c r="S483" i="33"/>
  <c r="S482" i="33"/>
  <c r="S476" i="33"/>
  <c r="R476" i="33"/>
  <c r="S475" i="33"/>
  <c r="R475" i="33"/>
  <c r="S474" i="33"/>
  <c r="R474" i="33"/>
  <c r="S473" i="33"/>
  <c r="R473" i="33"/>
  <c r="S467" i="33"/>
  <c r="R467" i="33"/>
  <c r="S466" i="33"/>
  <c r="R466" i="33"/>
  <c r="S465" i="33"/>
  <c r="R465" i="33"/>
  <c r="S459" i="33"/>
  <c r="R459" i="33"/>
  <c r="S458" i="33"/>
  <c r="R458" i="33"/>
  <c r="S457" i="33"/>
  <c r="R457" i="33"/>
  <c r="S456" i="33"/>
  <c r="R456" i="33"/>
  <c r="S455" i="33"/>
  <c r="R455" i="33"/>
  <c r="S454" i="33"/>
  <c r="R454" i="33"/>
  <c r="S453" i="33"/>
  <c r="R453" i="33"/>
  <c r="S452" i="33"/>
  <c r="R452" i="33"/>
  <c r="S451" i="33"/>
  <c r="R451" i="33"/>
  <c r="S450" i="33"/>
  <c r="R450" i="33"/>
  <c r="S449" i="33"/>
  <c r="R449" i="33"/>
  <c r="S448" i="33"/>
  <c r="R448" i="33"/>
  <c r="S447" i="33"/>
  <c r="R447" i="33"/>
  <c r="S446" i="33"/>
  <c r="R446" i="33"/>
  <c r="S445" i="33"/>
  <c r="R445" i="33"/>
  <c r="R440" i="33"/>
  <c r="S439" i="33"/>
  <c r="R439" i="33"/>
  <c r="S438" i="33"/>
  <c r="R438" i="33"/>
  <c r="S437" i="33"/>
  <c r="R437" i="33"/>
  <c r="S436" i="33"/>
  <c r="R436" i="33"/>
  <c r="S435" i="33"/>
  <c r="R435" i="33"/>
  <c r="S434" i="33"/>
  <c r="R434" i="33"/>
  <c r="S433" i="33"/>
  <c r="R433" i="33"/>
  <c r="S432" i="33"/>
  <c r="R432" i="33"/>
  <c r="S426" i="33"/>
  <c r="R426" i="33"/>
  <c r="S425" i="33"/>
  <c r="R425" i="33"/>
  <c r="S424" i="33"/>
  <c r="R424" i="33"/>
  <c r="S423" i="33"/>
  <c r="R423" i="33"/>
  <c r="S422" i="33"/>
  <c r="R422" i="33"/>
  <c r="S421" i="33"/>
  <c r="R421" i="33"/>
  <c r="S420" i="33"/>
  <c r="R420" i="33"/>
  <c r="S419" i="33"/>
  <c r="R419" i="33"/>
  <c r="S418" i="33"/>
  <c r="R418" i="33"/>
  <c r="S417" i="33"/>
  <c r="R417" i="33"/>
  <c r="S416" i="33"/>
  <c r="R416" i="33"/>
  <c r="S415" i="33"/>
  <c r="R415" i="33"/>
  <c r="S414" i="33"/>
  <c r="R414" i="33"/>
  <c r="S413" i="33"/>
  <c r="R413" i="33"/>
  <c r="S412" i="33"/>
  <c r="R412" i="33"/>
  <c r="S411" i="33"/>
  <c r="R411" i="33"/>
  <c r="S410" i="33"/>
  <c r="R410" i="33"/>
  <c r="S409" i="33"/>
  <c r="R409" i="33"/>
  <c r="S408" i="33"/>
  <c r="R408" i="33"/>
  <c r="S407" i="33"/>
  <c r="R407" i="33"/>
  <c r="S406" i="33"/>
  <c r="R406" i="33"/>
  <c r="S405" i="33"/>
  <c r="R405" i="33"/>
  <c r="S404" i="33"/>
  <c r="R404" i="33"/>
  <c r="S398" i="33"/>
  <c r="R398" i="33"/>
  <c r="S397" i="33"/>
  <c r="R397" i="33"/>
  <c r="S396" i="33"/>
  <c r="R396" i="33"/>
  <c r="S395" i="33"/>
  <c r="R395" i="33"/>
  <c r="S394" i="33"/>
  <c r="R394" i="33"/>
  <c r="S393" i="33"/>
  <c r="R393" i="33"/>
  <c r="S392" i="33"/>
  <c r="R392" i="33"/>
  <c r="S391" i="33"/>
  <c r="R391" i="33"/>
  <c r="S390" i="33"/>
  <c r="S389" i="33"/>
  <c r="R389" i="33"/>
  <c r="S388" i="33"/>
  <c r="R388" i="33"/>
  <c r="S387" i="33"/>
  <c r="R387" i="33"/>
  <c r="S386" i="33"/>
  <c r="R386" i="33"/>
  <c r="S385" i="33"/>
  <c r="R385" i="33"/>
  <c r="S384" i="33"/>
  <c r="R384" i="33"/>
  <c r="S383" i="33"/>
  <c r="R383" i="33"/>
  <c r="S382" i="33"/>
  <c r="R382" i="33"/>
  <c r="S381" i="33"/>
  <c r="R381" i="33"/>
  <c r="S380" i="33"/>
  <c r="R380" i="33"/>
  <c r="S379" i="33"/>
  <c r="R379" i="33"/>
  <c r="S378" i="33"/>
  <c r="R378" i="33"/>
  <c r="S377" i="33"/>
  <c r="R377" i="33"/>
  <c r="S376" i="33"/>
  <c r="R376" i="33"/>
  <c r="S375" i="33"/>
  <c r="R375" i="33"/>
  <c r="R370" i="33"/>
  <c r="S369" i="33"/>
  <c r="R369" i="33"/>
  <c r="S368" i="33"/>
  <c r="R368" i="33"/>
  <c r="S367" i="33"/>
  <c r="R367" i="33"/>
  <c r="S366" i="33"/>
  <c r="R366" i="33"/>
  <c r="S365" i="33"/>
  <c r="R365" i="33"/>
  <c r="S364" i="33"/>
  <c r="R364" i="33"/>
  <c r="S363" i="33"/>
  <c r="R363" i="33"/>
  <c r="S362" i="33"/>
  <c r="R362" i="33"/>
  <c r="S361" i="33"/>
  <c r="R361" i="33"/>
  <c r="S355" i="33"/>
  <c r="R355" i="33"/>
  <c r="S354" i="33"/>
  <c r="R354" i="33"/>
  <c r="S353" i="33"/>
  <c r="R353" i="33"/>
  <c r="S352" i="33"/>
  <c r="R352" i="33"/>
  <c r="S351" i="33"/>
  <c r="R351" i="33"/>
  <c r="S350" i="33"/>
  <c r="R350" i="33"/>
  <c r="S349" i="33"/>
  <c r="R349" i="33"/>
  <c r="S348" i="33"/>
  <c r="R348" i="33"/>
  <c r="S347" i="33"/>
  <c r="R347" i="33"/>
  <c r="S346" i="33"/>
  <c r="R346" i="33"/>
  <c r="S345" i="33"/>
  <c r="R345" i="33"/>
  <c r="S344" i="33"/>
  <c r="R344" i="33"/>
  <c r="S343" i="33"/>
  <c r="R343" i="33"/>
  <c r="S342" i="33"/>
  <c r="R342" i="33"/>
  <c r="S341" i="33"/>
  <c r="R341" i="33"/>
  <c r="S340" i="33"/>
  <c r="R340" i="33"/>
  <c r="S339" i="33"/>
  <c r="R339" i="33"/>
  <c r="S338" i="33"/>
  <c r="R338" i="33"/>
  <c r="S337" i="33"/>
  <c r="R337" i="33"/>
  <c r="S336" i="33"/>
  <c r="R336" i="33"/>
  <c r="S330" i="33"/>
  <c r="R330" i="33"/>
  <c r="S329" i="33"/>
  <c r="R329" i="33"/>
  <c r="S328" i="33"/>
  <c r="R328" i="33"/>
  <c r="S327" i="33"/>
  <c r="R327" i="33"/>
  <c r="S326" i="33"/>
  <c r="R326" i="33"/>
  <c r="S325" i="33"/>
  <c r="R325" i="33"/>
  <c r="S324" i="33"/>
  <c r="R324" i="33"/>
  <c r="S323" i="33"/>
  <c r="R323" i="33"/>
  <c r="S322" i="33"/>
  <c r="R322" i="33"/>
  <c r="S321" i="33"/>
  <c r="R321" i="33"/>
  <c r="S320" i="33"/>
  <c r="R320" i="33"/>
  <c r="S319" i="33"/>
  <c r="R319" i="33"/>
  <c r="S318" i="33"/>
  <c r="R318" i="33"/>
  <c r="S317" i="33"/>
  <c r="R317" i="33"/>
  <c r="S316" i="33"/>
  <c r="R316" i="33"/>
  <c r="S315" i="33"/>
  <c r="R315" i="33"/>
  <c r="S314" i="33"/>
  <c r="R314" i="33"/>
  <c r="S308" i="33"/>
  <c r="R308" i="33"/>
  <c r="S307" i="33"/>
  <c r="R307" i="33"/>
  <c r="S306" i="33"/>
  <c r="R306" i="33"/>
  <c r="S305" i="33"/>
  <c r="R305" i="33"/>
  <c r="S304" i="33"/>
  <c r="R304" i="33"/>
  <c r="S303" i="33"/>
  <c r="R303" i="33"/>
  <c r="S302" i="33"/>
  <c r="R302" i="33"/>
  <c r="S301" i="33"/>
  <c r="R301" i="33"/>
  <c r="S300" i="33"/>
  <c r="R300" i="33"/>
  <c r="S299" i="33"/>
  <c r="R299" i="33"/>
  <c r="S298" i="33"/>
  <c r="R298" i="33"/>
  <c r="S297" i="33"/>
  <c r="R297" i="33"/>
  <c r="S296" i="33"/>
  <c r="R296" i="33"/>
  <c r="S295" i="33"/>
  <c r="R295" i="33"/>
  <c r="S294" i="33"/>
  <c r="R294" i="33"/>
  <c r="S293" i="33"/>
  <c r="R293" i="33"/>
  <c r="S292" i="33"/>
  <c r="R292" i="33"/>
  <c r="S291" i="33"/>
  <c r="S290" i="33"/>
  <c r="S289" i="33"/>
  <c r="R289" i="33"/>
  <c r="S288" i="33"/>
  <c r="R288" i="33"/>
  <c r="S287" i="33"/>
  <c r="R287" i="33"/>
  <c r="R282" i="33"/>
  <c r="S281" i="33"/>
  <c r="R281" i="33"/>
  <c r="S280" i="33"/>
  <c r="R280" i="33"/>
  <c r="S279" i="33"/>
  <c r="R279" i="33"/>
  <c r="S278" i="33"/>
  <c r="R278" i="33"/>
  <c r="S277" i="33"/>
  <c r="R277" i="33"/>
  <c r="S276" i="33"/>
  <c r="R276" i="33"/>
  <c r="S275" i="33"/>
  <c r="R275" i="33"/>
  <c r="S274" i="33"/>
  <c r="R274" i="33"/>
  <c r="S273" i="33"/>
  <c r="R273" i="33"/>
  <c r="S272" i="33"/>
  <c r="R272" i="33"/>
  <c r="S271" i="33"/>
  <c r="R271" i="33"/>
  <c r="S270" i="33"/>
  <c r="R270" i="33"/>
  <c r="S269" i="33"/>
  <c r="R269" i="33"/>
  <c r="S268" i="33"/>
  <c r="R268" i="33"/>
  <c r="S267" i="33"/>
  <c r="R267" i="33"/>
  <c r="S266" i="33"/>
  <c r="R266" i="33"/>
  <c r="S265" i="33"/>
  <c r="R265" i="33"/>
  <c r="S264" i="33"/>
  <c r="R264" i="33"/>
  <c r="S263" i="33"/>
  <c r="R263" i="33"/>
  <c r="S262" i="33"/>
  <c r="R262" i="33"/>
  <c r="S244" i="33"/>
  <c r="R244" i="33"/>
  <c r="S243" i="33"/>
  <c r="R243" i="33"/>
  <c r="S242" i="33"/>
  <c r="R242" i="33"/>
  <c r="S241" i="33"/>
  <c r="R241" i="33"/>
  <c r="S240" i="33"/>
  <c r="R240" i="33"/>
  <c r="S239" i="33"/>
  <c r="R239" i="33"/>
  <c r="S238" i="33"/>
  <c r="R238" i="33"/>
  <c r="S237" i="33"/>
  <c r="R237" i="33"/>
  <c r="S236" i="33"/>
  <c r="R236" i="33"/>
  <c r="S235" i="33"/>
  <c r="R235" i="33"/>
  <c r="S234" i="33"/>
  <c r="R234" i="33"/>
  <c r="S233" i="33"/>
  <c r="R233" i="33"/>
  <c r="S232" i="33"/>
  <c r="R232" i="33"/>
  <c r="S231" i="33"/>
  <c r="R231" i="33"/>
  <c r="S230" i="33"/>
  <c r="R230" i="33"/>
  <c r="S229" i="33"/>
  <c r="R229" i="33"/>
  <c r="S228" i="33"/>
  <c r="R228" i="33"/>
  <c r="S227" i="33"/>
  <c r="R227" i="33"/>
  <c r="S226" i="33"/>
  <c r="R226" i="33"/>
  <c r="S225" i="33"/>
  <c r="R225" i="33"/>
  <c r="S224" i="33"/>
  <c r="R224" i="33"/>
  <c r="S223" i="33"/>
  <c r="R223" i="33"/>
  <c r="S222" i="33"/>
  <c r="R222" i="33"/>
  <c r="S221" i="33"/>
  <c r="R221" i="33"/>
  <c r="S209" i="33"/>
  <c r="R209" i="33"/>
  <c r="S208" i="33"/>
  <c r="R208" i="33"/>
  <c r="S207" i="33"/>
  <c r="R207" i="33"/>
  <c r="S206" i="33"/>
  <c r="R206" i="33"/>
  <c r="S205" i="33"/>
  <c r="R205" i="33"/>
  <c r="S204" i="33"/>
  <c r="R204" i="33"/>
  <c r="S203" i="33"/>
  <c r="R203" i="33"/>
  <c r="S202" i="33"/>
  <c r="R202" i="33"/>
  <c r="S201" i="33"/>
  <c r="R201" i="33"/>
  <c r="S200" i="33"/>
  <c r="R200" i="33"/>
  <c r="S199" i="33"/>
  <c r="R199" i="33"/>
  <c r="S198" i="33"/>
  <c r="R198" i="33"/>
  <c r="S197" i="33"/>
  <c r="R197" i="33"/>
  <c r="S196" i="33"/>
  <c r="R196" i="33"/>
  <c r="S195" i="33"/>
  <c r="R195" i="33"/>
  <c r="S194" i="33"/>
  <c r="R194" i="33"/>
  <c r="S193" i="33"/>
  <c r="R193" i="33"/>
  <c r="S192" i="33"/>
  <c r="R192" i="33"/>
  <c r="S191" i="33"/>
  <c r="R191" i="33"/>
  <c r="S190" i="33"/>
  <c r="R190" i="33"/>
  <c r="S189" i="33"/>
  <c r="R189" i="33"/>
  <c r="S188" i="33"/>
  <c r="R188" i="33"/>
  <c r="S187" i="33"/>
  <c r="R187" i="33"/>
  <c r="S186" i="33"/>
  <c r="R186" i="33"/>
  <c r="S185" i="33"/>
  <c r="R185" i="33"/>
  <c r="S184" i="33"/>
  <c r="R184" i="33"/>
  <c r="S178" i="33"/>
  <c r="R178" i="33"/>
  <c r="S172" i="33"/>
  <c r="R172" i="33"/>
  <c r="S171" i="33"/>
  <c r="R171" i="33"/>
  <c r="S170" i="33"/>
  <c r="R170" i="33"/>
  <c r="S169" i="33"/>
  <c r="R169" i="33"/>
  <c r="S168" i="33"/>
  <c r="R168" i="33"/>
  <c r="S167" i="33"/>
  <c r="R167" i="33"/>
  <c r="S166" i="33"/>
  <c r="R166" i="33"/>
  <c r="S165" i="33"/>
  <c r="R165" i="33"/>
  <c r="S164" i="33"/>
  <c r="R164" i="33"/>
  <c r="S163" i="33"/>
  <c r="R163" i="33"/>
  <c r="S162" i="33"/>
  <c r="R162" i="33"/>
  <c r="S161" i="33"/>
  <c r="R161" i="33"/>
  <c r="S160" i="33"/>
  <c r="R160" i="33"/>
  <c r="S159" i="33"/>
  <c r="R159" i="33"/>
  <c r="S158" i="33"/>
  <c r="R158" i="33"/>
  <c r="S157" i="33"/>
  <c r="R157" i="33"/>
  <c r="S156" i="33"/>
  <c r="R156" i="33"/>
  <c r="S155" i="33"/>
  <c r="R155" i="33"/>
  <c r="S154" i="33"/>
  <c r="R154" i="33"/>
  <c r="S153" i="33"/>
  <c r="R153" i="33"/>
  <c r="S152" i="33"/>
  <c r="R152" i="33"/>
  <c r="S151" i="33"/>
  <c r="R151" i="33"/>
  <c r="S150" i="33"/>
  <c r="R150" i="33"/>
  <c r="S144" i="33"/>
  <c r="R144" i="33"/>
  <c r="S143" i="33"/>
  <c r="R143" i="33"/>
  <c r="S142" i="33"/>
  <c r="R142" i="33"/>
  <c r="S141" i="33"/>
  <c r="R141" i="33"/>
  <c r="S140" i="33"/>
  <c r="R140" i="33"/>
  <c r="S139" i="33"/>
  <c r="R139" i="33"/>
  <c r="S138" i="33"/>
  <c r="R138" i="33"/>
  <c r="S137" i="33"/>
  <c r="R137" i="33"/>
  <c r="S136" i="33"/>
  <c r="R136" i="33"/>
  <c r="S135" i="33"/>
  <c r="R135" i="33"/>
  <c r="S134" i="33"/>
  <c r="R134" i="33"/>
  <c r="S133" i="33"/>
  <c r="R133" i="33"/>
  <c r="S132" i="33"/>
  <c r="R132" i="33"/>
  <c r="S131" i="33"/>
  <c r="R131" i="33"/>
  <c r="S130" i="33"/>
  <c r="R130" i="33"/>
  <c r="S129" i="33"/>
  <c r="S128" i="33"/>
  <c r="R128" i="33"/>
  <c r="S127" i="33"/>
  <c r="R127" i="33"/>
  <c r="S126" i="33"/>
  <c r="S125" i="33"/>
  <c r="R125" i="33"/>
  <c r="S124" i="33"/>
  <c r="R124" i="33"/>
  <c r="S123" i="33"/>
  <c r="R123" i="33"/>
  <c r="S117" i="33"/>
  <c r="R117" i="33"/>
  <c r="S116" i="33"/>
  <c r="R116" i="33"/>
  <c r="S115" i="33"/>
  <c r="R115" i="33"/>
  <c r="S114" i="33"/>
  <c r="R114" i="33"/>
  <c r="S113" i="33"/>
  <c r="R113" i="33"/>
  <c r="S112" i="33"/>
  <c r="R112" i="33"/>
  <c r="S111" i="33"/>
  <c r="R111" i="33"/>
  <c r="S110" i="33"/>
  <c r="R110" i="33"/>
  <c r="S109" i="33"/>
  <c r="R109" i="33"/>
  <c r="S108" i="33"/>
  <c r="R108" i="33"/>
  <c r="S107" i="33"/>
  <c r="R107" i="33"/>
  <c r="S106" i="33"/>
  <c r="R106" i="33"/>
  <c r="S105" i="33"/>
  <c r="R105" i="33"/>
  <c r="S104" i="33"/>
  <c r="S103" i="33"/>
  <c r="R103" i="33"/>
  <c r="S102" i="33"/>
  <c r="R102" i="33"/>
  <c r="S101" i="33"/>
  <c r="R101" i="33"/>
  <c r="S100" i="33"/>
  <c r="S99" i="33"/>
  <c r="R99" i="33"/>
  <c r="S98" i="33"/>
  <c r="R98" i="33"/>
  <c r="S97" i="33"/>
  <c r="R97" i="33"/>
  <c r="S96" i="33"/>
  <c r="R96" i="33"/>
  <c r="S95" i="33"/>
  <c r="R95" i="33"/>
  <c r="S94" i="33"/>
  <c r="R94" i="33"/>
  <c r="S93" i="33"/>
  <c r="R93" i="33"/>
  <c r="S92" i="33"/>
  <c r="R92" i="33"/>
  <c r="S91" i="33"/>
  <c r="R91" i="33"/>
  <c r="S90" i="33"/>
  <c r="R90" i="33"/>
  <c r="S89" i="33"/>
  <c r="R89" i="33"/>
  <c r="S88" i="33"/>
  <c r="R88" i="33"/>
  <c r="S87" i="33"/>
  <c r="R87" i="33"/>
  <c r="S86" i="33"/>
  <c r="R86" i="33"/>
  <c r="S85" i="33"/>
  <c r="S84" i="33"/>
  <c r="R84" i="33"/>
  <c r="S83" i="33"/>
  <c r="R83" i="33"/>
  <c r="S82" i="33"/>
  <c r="R82" i="33"/>
  <c r="S81" i="33"/>
  <c r="R81" i="33"/>
  <c r="S75" i="33"/>
  <c r="R75" i="33"/>
  <c r="S74" i="33"/>
  <c r="R74" i="33"/>
  <c r="S73" i="33"/>
  <c r="R73" i="33"/>
  <c r="S72" i="33"/>
  <c r="R72" i="33"/>
  <c r="S71" i="33"/>
  <c r="R71" i="33"/>
  <c r="S70" i="33"/>
  <c r="R70" i="33"/>
  <c r="S69" i="33"/>
  <c r="R69" i="33"/>
  <c r="S68" i="33"/>
  <c r="S67" i="33"/>
  <c r="R67" i="33"/>
  <c r="S66" i="33"/>
  <c r="R66" i="33"/>
  <c r="S65" i="33"/>
  <c r="R65" i="33"/>
  <c r="S64" i="33"/>
  <c r="R64" i="33"/>
  <c r="S63" i="33"/>
  <c r="R63" i="33"/>
  <c r="S62" i="33"/>
  <c r="R62" i="33"/>
  <c r="S61" i="33"/>
  <c r="R61" i="33"/>
  <c r="S60" i="33"/>
  <c r="R60" i="33"/>
  <c r="S59" i="33"/>
  <c r="R59" i="33"/>
  <c r="S58" i="33"/>
  <c r="R58" i="33"/>
  <c r="S57" i="33"/>
  <c r="R57" i="33"/>
  <c r="S56" i="33"/>
  <c r="R56" i="33"/>
  <c r="S55" i="33"/>
  <c r="R55" i="33"/>
  <c r="S54" i="33"/>
  <c r="R54" i="33"/>
  <c r="S53" i="33"/>
  <c r="R53" i="33"/>
  <c r="S52" i="33"/>
  <c r="R52" i="33"/>
  <c r="S51" i="33"/>
  <c r="R51" i="33"/>
  <c r="S50" i="33"/>
  <c r="R50" i="33"/>
  <c r="S49" i="33"/>
  <c r="R49" i="33"/>
  <c r="S48" i="33"/>
  <c r="R48" i="33"/>
  <c r="S47" i="33"/>
  <c r="R47" i="33"/>
  <c r="S46" i="33"/>
  <c r="R46" i="33"/>
  <c r="S45" i="33"/>
  <c r="R45" i="33"/>
  <c r="S44" i="33"/>
  <c r="R44" i="33"/>
  <c r="S43" i="33"/>
  <c r="R43" i="33"/>
  <c r="S42" i="33"/>
  <c r="R42" i="33"/>
  <c r="S41" i="33"/>
  <c r="R41" i="33"/>
  <c r="S40" i="33"/>
  <c r="R40" i="33"/>
  <c r="S39" i="33"/>
  <c r="R39" i="33"/>
  <c r="S33" i="33"/>
  <c r="R33" i="33"/>
  <c r="S32" i="33"/>
  <c r="R32" i="33"/>
  <c r="S31" i="33"/>
  <c r="R31" i="33"/>
  <c r="S30" i="33"/>
  <c r="R30" i="33"/>
  <c r="S29" i="33"/>
  <c r="R29" i="33"/>
  <c r="S28" i="33"/>
  <c r="R28" i="33"/>
  <c r="S27" i="33"/>
  <c r="R27" i="33"/>
  <c r="S26" i="33"/>
  <c r="R26" i="33"/>
  <c r="S25" i="33"/>
  <c r="R25" i="33"/>
  <c r="S24" i="33"/>
  <c r="R24" i="33"/>
  <c r="S23" i="33"/>
  <c r="R23" i="33"/>
  <c r="S22" i="33"/>
  <c r="R22" i="33"/>
  <c r="S21" i="33"/>
  <c r="S20" i="33"/>
  <c r="R20" i="33"/>
  <c r="S19" i="33"/>
  <c r="R19" i="33"/>
  <c r="S18" i="33"/>
  <c r="R18" i="33"/>
  <c r="S17" i="33"/>
  <c r="R17" i="33"/>
  <c r="S16" i="33"/>
  <c r="R16" i="33"/>
  <c r="S15" i="33"/>
  <c r="R15" i="33"/>
  <c r="S14" i="33"/>
  <c r="R14" i="33"/>
  <c r="S13" i="33"/>
  <c r="R13" i="33"/>
  <c r="S12" i="33"/>
  <c r="R12" i="33"/>
  <c r="S11" i="33"/>
  <c r="R11" i="33"/>
  <c r="S10" i="33"/>
  <c r="R10" i="33"/>
  <c r="S9" i="33"/>
  <c r="R9" i="33"/>
  <c r="S8" i="33"/>
  <c r="R8" i="33"/>
  <c r="R7" i="33"/>
  <c r="S28" i="46"/>
  <c r="S549" i="33" s="1"/>
  <c r="R28" i="46"/>
  <c r="R549" i="33" s="1"/>
  <c r="S537" i="33"/>
  <c r="S53" i="32"/>
  <c r="S525" i="33" s="1"/>
  <c r="S44" i="32"/>
  <c r="S519" i="33" s="1"/>
  <c r="S37" i="32"/>
  <c r="S515" i="33" s="1"/>
  <c r="R26" i="32"/>
  <c r="R507" i="33" s="1"/>
  <c r="S26" i="32"/>
  <c r="S507" i="33" s="1"/>
  <c r="S17" i="21"/>
  <c r="S485" i="33" s="1"/>
  <c r="S13" i="31"/>
  <c r="S477" i="33" s="1"/>
  <c r="R13" i="31"/>
  <c r="R477" i="33" s="1"/>
  <c r="S12" i="29"/>
  <c r="S468" i="33" s="1"/>
  <c r="R12" i="29"/>
  <c r="R468" i="33" s="1"/>
  <c r="S24" i="30"/>
  <c r="S460" i="33" s="1"/>
  <c r="R24" i="30"/>
  <c r="R460" i="33" s="1"/>
  <c r="S17" i="19"/>
  <c r="S440" i="33" s="1"/>
  <c r="R17" i="19"/>
  <c r="S10" i="47"/>
  <c r="S179" i="33" s="1"/>
  <c r="R10" i="47"/>
  <c r="R179" i="33" s="1"/>
  <c r="U10" i="44"/>
  <c r="U216" i="33" s="1"/>
  <c r="T10" i="44"/>
  <c r="S18" i="45"/>
  <c r="S370" i="33" s="1"/>
  <c r="R18" i="45"/>
  <c r="U16" i="25"/>
  <c r="U257" i="33" s="1"/>
  <c r="T16" i="25"/>
  <c r="S32" i="14"/>
  <c r="S427" i="33" s="1"/>
  <c r="R32" i="14"/>
  <c r="R427" i="33" s="1"/>
  <c r="S33" i="13"/>
  <c r="S399" i="33" s="1"/>
  <c r="R24" i="13"/>
  <c r="R33" i="13" s="1"/>
  <c r="R399" i="33" s="1"/>
  <c r="S29" i="12"/>
  <c r="S356" i="33" s="1"/>
  <c r="R29" i="12"/>
  <c r="R356" i="33" s="1"/>
  <c r="S26" i="11"/>
  <c r="S331" i="33" s="1"/>
  <c r="R26" i="11"/>
  <c r="R331" i="33" s="1"/>
  <c r="S309" i="33"/>
  <c r="R13" i="10"/>
  <c r="R291" i="33" s="1"/>
  <c r="R12" i="10"/>
  <c r="R290" i="33" s="1"/>
  <c r="S29" i="9"/>
  <c r="S282" i="33" s="1"/>
  <c r="R29" i="9"/>
  <c r="S33" i="8"/>
  <c r="S245" i="33" s="1"/>
  <c r="R33" i="8"/>
  <c r="R245" i="33" s="1"/>
  <c r="S68" i="7"/>
  <c r="R68" i="7"/>
  <c r="S52" i="7"/>
  <c r="S35" i="7"/>
  <c r="S210" i="33" s="1"/>
  <c r="R35" i="7"/>
  <c r="R210" i="33" s="1"/>
  <c r="S31" i="5"/>
  <c r="S145" i="33" s="1"/>
  <c r="R31" i="5"/>
  <c r="R145" i="33" s="1"/>
  <c r="R15" i="5"/>
  <c r="R129" i="33" s="1"/>
  <c r="R12" i="5"/>
  <c r="R126" i="33" s="1"/>
  <c r="S32" i="6"/>
  <c r="S173" i="33" s="1"/>
  <c r="R32" i="6"/>
  <c r="R173" i="33" s="1"/>
  <c r="S46" i="4"/>
  <c r="S118" i="33" s="1"/>
  <c r="R32" i="4"/>
  <c r="R104" i="33" s="1"/>
  <c r="R29" i="4"/>
  <c r="R28" i="4"/>
  <c r="R100" i="33" s="1"/>
  <c r="R13" i="4"/>
  <c r="R85" i="33" s="1"/>
  <c r="R11" i="4"/>
  <c r="R46" i="4" s="1"/>
  <c r="R118" i="33" s="1"/>
  <c r="S46" i="3"/>
  <c r="S76" i="33" s="1"/>
  <c r="R38" i="3"/>
  <c r="R46" i="3" s="1"/>
  <c r="R76" i="33" s="1"/>
  <c r="S36" i="2"/>
  <c r="S34" i="33" s="1"/>
  <c r="R23" i="2"/>
  <c r="R36" i="2" s="1"/>
  <c r="R34" i="33" s="1"/>
  <c r="C28" i="46"/>
  <c r="D28" i="46"/>
  <c r="E28" i="46"/>
  <c r="F28" i="46"/>
  <c r="G28" i="46"/>
  <c r="H28" i="46"/>
  <c r="I28" i="46"/>
  <c r="J28" i="46"/>
  <c r="K28" i="46"/>
  <c r="L28" i="46"/>
  <c r="M28" i="46"/>
  <c r="N28" i="46"/>
  <c r="O28" i="46"/>
  <c r="P28" i="46"/>
  <c r="Q28" i="46"/>
  <c r="B28" i="46"/>
  <c r="R390" i="33" l="1"/>
  <c r="R31" i="10"/>
  <c r="R309" i="33" s="1"/>
  <c r="R68" i="33"/>
  <c r="R21" i="33"/>
  <c r="W28" i="46"/>
  <c r="Q18" i="32"/>
  <c r="Q12" i="32"/>
  <c r="Q493" i="33" s="1"/>
  <c r="Q67" i="33"/>
  <c r="P39" i="33"/>
  <c r="P7" i="33"/>
  <c r="P549" i="33"/>
  <c r="Q548" i="33"/>
  <c r="P548" i="33"/>
  <c r="Q547" i="33"/>
  <c r="P547" i="33"/>
  <c r="Q546" i="33"/>
  <c r="P546" i="33"/>
  <c r="Q545" i="33"/>
  <c r="P545" i="33"/>
  <c r="Q544" i="33"/>
  <c r="P544" i="33"/>
  <c r="Q543" i="33"/>
  <c r="P543" i="33"/>
  <c r="Q542" i="33"/>
  <c r="P542" i="33"/>
  <c r="P537" i="33"/>
  <c r="Q536" i="33"/>
  <c r="P536" i="33"/>
  <c r="Q535" i="33"/>
  <c r="P535" i="33"/>
  <c r="Q534" i="33"/>
  <c r="P534" i="33"/>
  <c r="Q533" i="33"/>
  <c r="P533" i="33"/>
  <c r="Q532" i="33"/>
  <c r="P532" i="33"/>
  <c r="Q531" i="33"/>
  <c r="P531" i="33"/>
  <c r="Q530" i="33"/>
  <c r="P530" i="33"/>
  <c r="P525" i="33"/>
  <c r="Q524" i="33"/>
  <c r="P524" i="33"/>
  <c r="Q523" i="33"/>
  <c r="P523" i="33"/>
  <c r="Q522" i="33"/>
  <c r="P522" i="33"/>
  <c r="Q521" i="33"/>
  <c r="P521" i="33"/>
  <c r="Q520" i="33"/>
  <c r="P520" i="33"/>
  <c r="P519" i="33"/>
  <c r="Q518" i="33"/>
  <c r="P518" i="33"/>
  <c r="Q517" i="33"/>
  <c r="P517" i="33"/>
  <c r="Q516" i="33"/>
  <c r="P516" i="33"/>
  <c r="P515" i="33"/>
  <c r="Q514" i="33"/>
  <c r="P514" i="33"/>
  <c r="Q513" i="33"/>
  <c r="P513" i="33"/>
  <c r="Q512" i="33"/>
  <c r="P512" i="33"/>
  <c r="Q511" i="33"/>
  <c r="P511" i="33"/>
  <c r="Q510" i="33"/>
  <c r="P510" i="33"/>
  <c r="Q509" i="33"/>
  <c r="P509" i="33"/>
  <c r="Q508" i="33"/>
  <c r="P508" i="33"/>
  <c r="Q506" i="33"/>
  <c r="P506" i="33"/>
  <c r="Q505" i="33"/>
  <c r="P505" i="33"/>
  <c r="Q504" i="33"/>
  <c r="P504" i="33"/>
  <c r="Q503" i="33"/>
  <c r="P503" i="33"/>
  <c r="Q502" i="33"/>
  <c r="P502" i="33"/>
  <c r="Q501" i="33"/>
  <c r="P501" i="33"/>
  <c r="Q500" i="33"/>
  <c r="P500" i="33"/>
  <c r="Q499" i="33"/>
  <c r="P499" i="33"/>
  <c r="Q498" i="33"/>
  <c r="P498" i="33"/>
  <c r="Q497" i="33"/>
  <c r="P497" i="33"/>
  <c r="Q496" i="33"/>
  <c r="P496" i="33"/>
  <c r="Q495" i="33"/>
  <c r="P495" i="33"/>
  <c r="Q494" i="33"/>
  <c r="P494" i="33"/>
  <c r="P493" i="33"/>
  <c r="Q492" i="33"/>
  <c r="P492" i="33"/>
  <c r="Q491" i="33"/>
  <c r="P491" i="33"/>
  <c r="Q490" i="33"/>
  <c r="P490" i="33"/>
  <c r="P485" i="33"/>
  <c r="Q484" i="33"/>
  <c r="Q483" i="33"/>
  <c r="Q482" i="33"/>
  <c r="Q476" i="33"/>
  <c r="P476" i="33"/>
  <c r="Q475" i="33"/>
  <c r="P475" i="33"/>
  <c r="Q474" i="33"/>
  <c r="P474" i="33"/>
  <c r="Q473" i="33"/>
  <c r="P473" i="33"/>
  <c r="Q467" i="33"/>
  <c r="P467" i="33"/>
  <c r="Q466" i="33"/>
  <c r="P466" i="33"/>
  <c r="Q465" i="33"/>
  <c r="P465" i="33"/>
  <c r="Q459" i="33"/>
  <c r="P459" i="33"/>
  <c r="Q458" i="33"/>
  <c r="P458" i="33"/>
  <c r="Q457" i="33"/>
  <c r="P457" i="33"/>
  <c r="Q456" i="33"/>
  <c r="P456" i="33"/>
  <c r="Q455" i="33"/>
  <c r="P455" i="33"/>
  <c r="Q454" i="33"/>
  <c r="P454" i="33"/>
  <c r="Q453" i="33"/>
  <c r="P453" i="33"/>
  <c r="Q452" i="33"/>
  <c r="P452" i="33"/>
  <c r="Q451" i="33"/>
  <c r="P451" i="33"/>
  <c r="Q450" i="33"/>
  <c r="P450" i="33"/>
  <c r="Q449" i="33"/>
  <c r="P449" i="33"/>
  <c r="Q448" i="33"/>
  <c r="P448" i="33"/>
  <c r="Q447" i="33"/>
  <c r="P447" i="33"/>
  <c r="Q446" i="33"/>
  <c r="P446" i="33"/>
  <c r="Q445" i="33"/>
  <c r="P445" i="33"/>
  <c r="Q439" i="33"/>
  <c r="P439" i="33"/>
  <c r="Q438" i="33"/>
  <c r="P438" i="33"/>
  <c r="Q437" i="33"/>
  <c r="P437" i="33"/>
  <c r="Q436" i="33"/>
  <c r="P436" i="33"/>
  <c r="Q435" i="33"/>
  <c r="P435" i="33"/>
  <c r="Q434" i="33"/>
  <c r="P434" i="33"/>
  <c r="Q433" i="33"/>
  <c r="P433" i="33"/>
  <c r="Q432" i="33"/>
  <c r="P432" i="33"/>
  <c r="Q426" i="33"/>
  <c r="P426" i="33"/>
  <c r="Q425" i="33"/>
  <c r="P425" i="33"/>
  <c r="Q424" i="33"/>
  <c r="P424" i="33"/>
  <c r="Q423" i="33"/>
  <c r="P423" i="33"/>
  <c r="Q422" i="33"/>
  <c r="P422" i="33"/>
  <c r="Q421" i="33"/>
  <c r="P421" i="33"/>
  <c r="Q420" i="33"/>
  <c r="P420" i="33"/>
  <c r="Q419" i="33"/>
  <c r="P419" i="33"/>
  <c r="Q418" i="33"/>
  <c r="P418" i="33"/>
  <c r="Q417" i="33"/>
  <c r="P417" i="33"/>
  <c r="Q416" i="33"/>
  <c r="P416" i="33"/>
  <c r="Q415" i="33"/>
  <c r="P415" i="33"/>
  <c r="Q414" i="33"/>
  <c r="P414" i="33"/>
  <c r="Q413" i="33"/>
  <c r="P413" i="33"/>
  <c r="Q412" i="33"/>
  <c r="P412" i="33"/>
  <c r="Q411" i="33"/>
  <c r="P411" i="33"/>
  <c r="Q410" i="33"/>
  <c r="P410" i="33"/>
  <c r="Q409" i="33"/>
  <c r="P409" i="33"/>
  <c r="Q408" i="33"/>
  <c r="P408" i="33"/>
  <c r="Q407" i="33"/>
  <c r="P407" i="33"/>
  <c r="Q406" i="33"/>
  <c r="P406" i="33"/>
  <c r="Q405" i="33"/>
  <c r="P405" i="33"/>
  <c r="Q404" i="33"/>
  <c r="P404" i="33"/>
  <c r="Q398" i="33"/>
  <c r="P398" i="33"/>
  <c r="Q397" i="33"/>
  <c r="P397" i="33"/>
  <c r="Q396" i="33"/>
  <c r="P396" i="33"/>
  <c r="Q395" i="33"/>
  <c r="P395" i="33"/>
  <c r="Q394" i="33"/>
  <c r="P394" i="33"/>
  <c r="Q393" i="33"/>
  <c r="P393" i="33"/>
  <c r="Q392" i="33"/>
  <c r="P392" i="33"/>
  <c r="Q391" i="33"/>
  <c r="P391" i="33"/>
  <c r="Q390" i="33"/>
  <c r="Q389" i="33"/>
  <c r="P389" i="33"/>
  <c r="Q388" i="33"/>
  <c r="P388" i="33"/>
  <c r="Q387" i="33"/>
  <c r="P387" i="33"/>
  <c r="Q386" i="33"/>
  <c r="P386" i="33"/>
  <c r="Q385" i="33"/>
  <c r="P385" i="33"/>
  <c r="Q384" i="33"/>
  <c r="P384" i="33"/>
  <c r="Q383" i="33"/>
  <c r="P383" i="33"/>
  <c r="Q382" i="33"/>
  <c r="P382" i="33"/>
  <c r="Q381" i="33"/>
  <c r="P381" i="33"/>
  <c r="Q380" i="33"/>
  <c r="P380" i="33"/>
  <c r="Q379" i="33"/>
  <c r="P379" i="33"/>
  <c r="Q378" i="33"/>
  <c r="P378" i="33"/>
  <c r="Q377" i="33"/>
  <c r="P377" i="33"/>
  <c r="Q376" i="33"/>
  <c r="P376" i="33"/>
  <c r="Q375" i="33"/>
  <c r="P375" i="33"/>
  <c r="Q369" i="33"/>
  <c r="P369" i="33"/>
  <c r="Q368" i="33"/>
  <c r="P368" i="33"/>
  <c r="Q367" i="33"/>
  <c r="P367" i="33"/>
  <c r="Q366" i="33"/>
  <c r="P366" i="33"/>
  <c r="Q365" i="33"/>
  <c r="P365" i="33"/>
  <c r="Q364" i="33"/>
  <c r="P364" i="33"/>
  <c r="Q363" i="33"/>
  <c r="P363" i="33"/>
  <c r="Q362" i="33"/>
  <c r="P362" i="33"/>
  <c r="Q361" i="33"/>
  <c r="P361" i="33"/>
  <c r="Q355" i="33"/>
  <c r="P355" i="33"/>
  <c r="Q354" i="33"/>
  <c r="P354" i="33"/>
  <c r="Q353" i="33"/>
  <c r="P353" i="33"/>
  <c r="Q352" i="33"/>
  <c r="P352" i="33"/>
  <c r="Q351" i="33"/>
  <c r="P351" i="33"/>
  <c r="Q350" i="33"/>
  <c r="P350" i="33"/>
  <c r="Q349" i="33"/>
  <c r="P349" i="33"/>
  <c r="Q348" i="33"/>
  <c r="P348" i="33"/>
  <c r="Q347" i="33"/>
  <c r="P347" i="33"/>
  <c r="Q346" i="33"/>
  <c r="P346" i="33"/>
  <c r="Q345" i="33"/>
  <c r="P345" i="33"/>
  <c r="Q344" i="33"/>
  <c r="P344" i="33"/>
  <c r="Q343" i="33"/>
  <c r="P343" i="33"/>
  <c r="Q342" i="33"/>
  <c r="P342" i="33"/>
  <c r="Q341" i="33"/>
  <c r="P341" i="33"/>
  <c r="Q340" i="33"/>
  <c r="P340" i="33"/>
  <c r="Q339" i="33"/>
  <c r="P339" i="33"/>
  <c r="Q338" i="33"/>
  <c r="P338" i="33"/>
  <c r="Q337" i="33"/>
  <c r="P337" i="33"/>
  <c r="Q336" i="33"/>
  <c r="P336" i="33"/>
  <c r="Q330" i="33"/>
  <c r="P330" i="33"/>
  <c r="Q329" i="33"/>
  <c r="P329" i="33"/>
  <c r="Q328" i="33"/>
  <c r="P328" i="33"/>
  <c r="Q327" i="33"/>
  <c r="P327" i="33"/>
  <c r="Q326" i="33"/>
  <c r="P326" i="33"/>
  <c r="Q325" i="33"/>
  <c r="P325" i="33"/>
  <c r="Q324" i="33"/>
  <c r="P324" i="33"/>
  <c r="Q323" i="33"/>
  <c r="P323" i="33"/>
  <c r="Q322" i="33"/>
  <c r="P322" i="33"/>
  <c r="Q321" i="33"/>
  <c r="P321" i="33"/>
  <c r="Q320" i="33"/>
  <c r="P320" i="33"/>
  <c r="Q319" i="33"/>
  <c r="P319" i="33"/>
  <c r="Q318" i="33"/>
  <c r="P318" i="33"/>
  <c r="Q317" i="33"/>
  <c r="P317" i="33"/>
  <c r="Q316" i="33"/>
  <c r="P316" i="33"/>
  <c r="Q315" i="33"/>
  <c r="P315" i="33"/>
  <c r="Q314" i="33"/>
  <c r="P314" i="33"/>
  <c r="Q308" i="33"/>
  <c r="P308" i="33"/>
  <c r="Q307" i="33"/>
  <c r="P307" i="33"/>
  <c r="Q306" i="33"/>
  <c r="P306" i="33"/>
  <c r="Q305" i="33"/>
  <c r="P305" i="33"/>
  <c r="Q304" i="33"/>
  <c r="P304" i="33"/>
  <c r="Q303" i="33"/>
  <c r="P303" i="33"/>
  <c r="Q302" i="33"/>
  <c r="P302" i="33"/>
  <c r="Q301" i="33"/>
  <c r="P301" i="33"/>
  <c r="Q300" i="33"/>
  <c r="P300" i="33"/>
  <c r="Q299" i="33"/>
  <c r="P299" i="33"/>
  <c r="Q298" i="33"/>
  <c r="P298" i="33"/>
  <c r="Q297" i="33"/>
  <c r="P297" i="33"/>
  <c r="Q296" i="33"/>
  <c r="P296" i="33"/>
  <c r="Q295" i="33"/>
  <c r="P295" i="33"/>
  <c r="Q294" i="33"/>
  <c r="P294" i="33"/>
  <c r="Q293" i="33"/>
  <c r="P293" i="33"/>
  <c r="Q292" i="33"/>
  <c r="P292" i="33"/>
  <c r="Q291" i="33"/>
  <c r="Q290" i="33"/>
  <c r="Q289" i="33"/>
  <c r="P289" i="33"/>
  <c r="Q288" i="33"/>
  <c r="P288" i="33"/>
  <c r="Q287" i="33"/>
  <c r="P287" i="33"/>
  <c r="Q281" i="33"/>
  <c r="P281" i="33"/>
  <c r="Q280" i="33"/>
  <c r="P280" i="33"/>
  <c r="Q279" i="33"/>
  <c r="P279" i="33"/>
  <c r="Q278" i="33"/>
  <c r="P278" i="33"/>
  <c r="Q277" i="33"/>
  <c r="P277" i="33"/>
  <c r="Q276" i="33"/>
  <c r="P276" i="33"/>
  <c r="Q275" i="33"/>
  <c r="P275" i="33"/>
  <c r="Q274" i="33"/>
  <c r="P274" i="33"/>
  <c r="Q273" i="33"/>
  <c r="P273" i="33"/>
  <c r="Q272" i="33"/>
  <c r="P272" i="33"/>
  <c r="Q271" i="33"/>
  <c r="P271" i="33"/>
  <c r="Q270" i="33"/>
  <c r="P270" i="33"/>
  <c r="Q269" i="33"/>
  <c r="P269" i="33"/>
  <c r="Q268" i="33"/>
  <c r="P268" i="33"/>
  <c r="Q267" i="33"/>
  <c r="P267" i="33"/>
  <c r="Q266" i="33"/>
  <c r="P266" i="33"/>
  <c r="Q265" i="33"/>
  <c r="P265" i="33"/>
  <c r="Q264" i="33"/>
  <c r="P264" i="33"/>
  <c r="Q263" i="33"/>
  <c r="P263" i="33"/>
  <c r="Q262" i="33"/>
  <c r="P262" i="33"/>
  <c r="Q256" i="33"/>
  <c r="P256" i="33"/>
  <c r="Q255" i="33"/>
  <c r="P255" i="33"/>
  <c r="Q254" i="33"/>
  <c r="P254" i="33"/>
  <c r="Q253" i="33"/>
  <c r="P253" i="33"/>
  <c r="Q252" i="33"/>
  <c r="P252" i="33"/>
  <c r="Q251" i="33"/>
  <c r="P251" i="33"/>
  <c r="Q250" i="33"/>
  <c r="P250" i="33"/>
  <c r="Q244" i="33"/>
  <c r="P244" i="33"/>
  <c r="Q243" i="33"/>
  <c r="P243" i="33"/>
  <c r="Q242" i="33"/>
  <c r="P242" i="33"/>
  <c r="Q241" i="33"/>
  <c r="P241" i="33"/>
  <c r="Q240" i="33"/>
  <c r="P240" i="33"/>
  <c r="Q239" i="33"/>
  <c r="P239" i="33"/>
  <c r="Q238" i="33"/>
  <c r="P238" i="33"/>
  <c r="Q237" i="33"/>
  <c r="P237" i="33"/>
  <c r="Q236" i="33"/>
  <c r="P236" i="33"/>
  <c r="Q235" i="33"/>
  <c r="P235" i="33"/>
  <c r="Q234" i="33"/>
  <c r="P234" i="33"/>
  <c r="Q233" i="33"/>
  <c r="P233" i="33"/>
  <c r="Q232" i="33"/>
  <c r="P232" i="33"/>
  <c r="Q231" i="33"/>
  <c r="P231" i="33"/>
  <c r="Q230" i="33"/>
  <c r="P230" i="33"/>
  <c r="Q229" i="33"/>
  <c r="P229" i="33"/>
  <c r="Q228" i="33"/>
  <c r="P228" i="33"/>
  <c r="Q227" i="33"/>
  <c r="P227" i="33"/>
  <c r="Q226" i="33"/>
  <c r="P226" i="33"/>
  <c r="Q225" i="33"/>
  <c r="P225" i="33"/>
  <c r="Q224" i="33"/>
  <c r="P224" i="33"/>
  <c r="Q223" i="33"/>
  <c r="P223" i="33"/>
  <c r="Q222" i="33"/>
  <c r="P222" i="33"/>
  <c r="Q221" i="33"/>
  <c r="P221" i="33"/>
  <c r="Q215" i="33"/>
  <c r="P215" i="33"/>
  <c r="Q209" i="33"/>
  <c r="P209" i="33"/>
  <c r="Q208" i="33"/>
  <c r="P208" i="33"/>
  <c r="Q207" i="33"/>
  <c r="P207" i="33"/>
  <c r="Q206" i="33"/>
  <c r="P206" i="33"/>
  <c r="Q205" i="33"/>
  <c r="P205" i="33"/>
  <c r="Q204" i="33"/>
  <c r="P204" i="33"/>
  <c r="Q203" i="33"/>
  <c r="P203" i="33"/>
  <c r="Q202" i="33"/>
  <c r="P202" i="33"/>
  <c r="Q201" i="33"/>
  <c r="P201" i="33"/>
  <c r="Q200" i="33"/>
  <c r="P200" i="33"/>
  <c r="Q199" i="33"/>
  <c r="P199" i="33"/>
  <c r="Q198" i="33"/>
  <c r="P198" i="33"/>
  <c r="Q197" i="33"/>
  <c r="P197" i="33"/>
  <c r="Q196" i="33"/>
  <c r="P196" i="33"/>
  <c r="Q195" i="33"/>
  <c r="P195" i="33"/>
  <c r="Q194" i="33"/>
  <c r="P194" i="33"/>
  <c r="Q193" i="33"/>
  <c r="P193" i="33"/>
  <c r="Q192" i="33"/>
  <c r="P192" i="33"/>
  <c r="Q191" i="33"/>
  <c r="P191" i="33"/>
  <c r="Q190" i="33"/>
  <c r="P190" i="33"/>
  <c r="Q189" i="33"/>
  <c r="P189" i="33"/>
  <c r="Q188" i="33"/>
  <c r="P188" i="33"/>
  <c r="Q187" i="33"/>
  <c r="P187" i="33"/>
  <c r="Q186" i="33"/>
  <c r="P186" i="33"/>
  <c r="Q185" i="33"/>
  <c r="P185" i="33"/>
  <c r="Q184" i="33"/>
  <c r="P184" i="33"/>
  <c r="Q178" i="33"/>
  <c r="P178" i="33"/>
  <c r="Q172" i="33"/>
  <c r="P172" i="33"/>
  <c r="Q171" i="33"/>
  <c r="P171" i="33"/>
  <c r="Q170" i="33"/>
  <c r="P170" i="33"/>
  <c r="Q169" i="33"/>
  <c r="P169" i="33"/>
  <c r="Q168" i="33"/>
  <c r="P168" i="33"/>
  <c r="Q167" i="33"/>
  <c r="P167" i="33"/>
  <c r="Q166" i="33"/>
  <c r="P166" i="33"/>
  <c r="Q165" i="33"/>
  <c r="P165" i="33"/>
  <c r="Q164" i="33"/>
  <c r="P164" i="33"/>
  <c r="Q163" i="33"/>
  <c r="P163" i="33"/>
  <c r="Q162" i="33"/>
  <c r="P162" i="33"/>
  <c r="Q161" i="33"/>
  <c r="P161" i="33"/>
  <c r="Q160" i="33"/>
  <c r="P160" i="33"/>
  <c r="Q159" i="33"/>
  <c r="P159" i="33"/>
  <c r="Q158" i="33"/>
  <c r="P158" i="33"/>
  <c r="Q157" i="33"/>
  <c r="P157" i="33"/>
  <c r="Q156" i="33"/>
  <c r="P156" i="33"/>
  <c r="Q155" i="33"/>
  <c r="P155" i="33"/>
  <c r="Q154" i="33"/>
  <c r="P154" i="33"/>
  <c r="Q153" i="33"/>
  <c r="P153" i="33"/>
  <c r="Q152" i="33"/>
  <c r="P152" i="33"/>
  <c r="Q151" i="33"/>
  <c r="P151" i="33"/>
  <c r="Q150" i="33"/>
  <c r="P150" i="33"/>
  <c r="Q144" i="33"/>
  <c r="P144" i="33"/>
  <c r="Q143" i="33"/>
  <c r="P143" i="33"/>
  <c r="Q142" i="33"/>
  <c r="P142" i="33"/>
  <c r="Q141" i="33"/>
  <c r="P141" i="33"/>
  <c r="Q140" i="33"/>
  <c r="P140" i="33"/>
  <c r="Q139" i="33"/>
  <c r="P139" i="33"/>
  <c r="Q138" i="33"/>
  <c r="P138" i="33"/>
  <c r="Q137" i="33"/>
  <c r="P137" i="33"/>
  <c r="Q136" i="33"/>
  <c r="P136" i="33"/>
  <c r="Q135" i="33"/>
  <c r="P135" i="33"/>
  <c r="Q134" i="33"/>
  <c r="P134" i="33"/>
  <c r="Q133" i="33"/>
  <c r="P133" i="33"/>
  <c r="Q132" i="33"/>
  <c r="P132" i="33"/>
  <c r="Q131" i="33"/>
  <c r="P131" i="33"/>
  <c r="Q130" i="33"/>
  <c r="P130" i="33"/>
  <c r="Q129" i="33"/>
  <c r="Q128" i="33"/>
  <c r="P128" i="33"/>
  <c r="Q127" i="33"/>
  <c r="P127" i="33"/>
  <c r="Q126" i="33"/>
  <c r="Q125" i="33"/>
  <c r="P125" i="33"/>
  <c r="Q124" i="33"/>
  <c r="P124" i="33"/>
  <c r="Q123" i="33"/>
  <c r="P123" i="33"/>
  <c r="Q117" i="33"/>
  <c r="P117" i="33"/>
  <c r="Q116" i="33"/>
  <c r="P116" i="33"/>
  <c r="Q115" i="33"/>
  <c r="P115" i="33"/>
  <c r="Q114" i="33"/>
  <c r="P114" i="33"/>
  <c r="Q113" i="33"/>
  <c r="P113" i="33"/>
  <c r="Q112" i="33"/>
  <c r="P112" i="33"/>
  <c r="Q111" i="33"/>
  <c r="P111" i="33"/>
  <c r="Q110" i="33"/>
  <c r="P110" i="33"/>
  <c r="Q109" i="33"/>
  <c r="P109" i="33"/>
  <c r="Q108" i="33"/>
  <c r="P108" i="33"/>
  <c r="Q107" i="33"/>
  <c r="P107" i="33"/>
  <c r="Q106" i="33"/>
  <c r="P106" i="33"/>
  <c r="Q105" i="33"/>
  <c r="P105" i="33"/>
  <c r="Q104" i="33"/>
  <c r="Q103" i="33"/>
  <c r="P103" i="33"/>
  <c r="Q102" i="33"/>
  <c r="P102" i="33"/>
  <c r="Q101" i="33"/>
  <c r="Q100" i="33"/>
  <c r="Q99" i="33"/>
  <c r="P99" i="33"/>
  <c r="Q98" i="33"/>
  <c r="P98" i="33"/>
  <c r="Q97" i="33"/>
  <c r="P97" i="33"/>
  <c r="Q96" i="33"/>
  <c r="P96" i="33"/>
  <c r="Q95" i="33"/>
  <c r="P95" i="33"/>
  <c r="Q94" i="33"/>
  <c r="P94" i="33"/>
  <c r="Q93" i="33"/>
  <c r="P93" i="33"/>
  <c r="Q92" i="33"/>
  <c r="P92" i="33"/>
  <c r="Q91" i="33"/>
  <c r="P91" i="33"/>
  <c r="Q90" i="33"/>
  <c r="P90" i="33"/>
  <c r="Q89" i="33"/>
  <c r="P89" i="33"/>
  <c r="Q88" i="33"/>
  <c r="P88" i="33"/>
  <c r="Q87" i="33"/>
  <c r="P87" i="33"/>
  <c r="Q86" i="33"/>
  <c r="P86" i="33"/>
  <c r="Q85" i="33"/>
  <c r="Q84" i="33"/>
  <c r="P84" i="33"/>
  <c r="Q83" i="33"/>
  <c r="Q82" i="33"/>
  <c r="P82" i="33"/>
  <c r="Q81" i="33"/>
  <c r="P81" i="33"/>
  <c r="Q75" i="33"/>
  <c r="P75" i="33"/>
  <c r="Q74" i="33"/>
  <c r="P74" i="33"/>
  <c r="Q73" i="33"/>
  <c r="P73" i="33"/>
  <c r="Q72" i="33"/>
  <c r="P72" i="33"/>
  <c r="Q71" i="33"/>
  <c r="P71" i="33"/>
  <c r="Q70" i="33"/>
  <c r="P70" i="33"/>
  <c r="Q69" i="33"/>
  <c r="P69" i="33"/>
  <c r="Q68" i="33"/>
  <c r="P67" i="33"/>
  <c r="Q66" i="33"/>
  <c r="P66" i="33"/>
  <c r="Q65" i="33"/>
  <c r="P65" i="33"/>
  <c r="Q64" i="33"/>
  <c r="P64" i="33"/>
  <c r="Q63" i="33"/>
  <c r="P63" i="33"/>
  <c r="Q62" i="33"/>
  <c r="P62" i="33"/>
  <c r="Q61" i="33"/>
  <c r="P61" i="33"/>
  <c r="Q60" i="33"/>
  <c r="P60" i="33"/>
  <c r="Q59" i="33"/>
  <c r="P59" i="33"/>
  <c r="Q58" i="33"/>
  <c r="P58" i="33"/>
  <c r="Q57" i="33"/>
  <c r="P57" i="33"/>
  <c r="Q56" i="33"/>
  <c r="P56" i="33"/>
  <c r="Q55" i="33"/>
  <c r="P55" i="33"/>
  <c r="Q54" i="33"/>
  <c r="P54" i="33"/>
  <c r="Q53" i="33"/>
  <c r="P53" i="33"/>
  <c r="Q52" i="33"/>
  <c r="P52" i="33"/>
  <c r="Q51" i="33"/>
  <c r="P51" i="33"/>
  <c r="Q50" i="33"/>
  <c r="P50" i="33"/>
  <c r="Q49" i="33"/>
  <c r="P49" i="33"/>
  <c r="Q48" i="33"/>
  <c r="P48" i="33"/>
  <c r="Q47" i="33"/>
  <c r="P47" i="33"/>
  <c r="Q46" i="33"/>
  <c r="P46" i="33"/>
  <c r="Q45" i="33"/>
  <c r="P45" i="33"/>
  <c r="Q44" i="33"/>
  <c r="P44" i="33"/>
  <c r="Q43" i="33"/>
  <c r="P43" i="33"/>
  <c r="Q42" i="33"/>
  <c r="P42" i="33"/>
  <c r="Q41" i="33"/>
  <c r="P41" i="33"/>
  <c r="Q40" i="33"/>
  <c r="P40" i="33"/>
  <c r="Q39" i="33"/>
  <c r="Q33" i="33"/>
  <c r="P33" i="33"/>
  <c r="Q32" i="33"/>
  <c r="P32" i="33"/>
  <c r="Q31" i="33"/>
  <c r="P31" i="33"/>
  <c r="Q30" i="33"/>
  <c r="P30" i="33"/>
  <c r="Q29" i="33"/>
  <c r="P29" i="33"/>
  <c r="Q28" i="33"/>
  <c r="P28" i="33"/>
  <c r="Q27" i="33"/>
  <c r="P27" i="33"/>
  <c r="Q26" i="33"/>
  <c r="P26" i="33"/>
  <c r="Q25" i="33"/>
  <c r="P25" i="33"/>
  <c r="Q24" i="33"/>
  <c r="P24" i="33"/>
  <c r="Q23" i="33"/>
  <c r="P23" i="33"/>
  <c r="Q22" i="33"/>
  <c r="P22" i="33"/>
  <c r="Q21" i="33"/>
  <c r="Q20" i="33"/>
  <c r="P20" i="33"/>
  <c r="Q19" i="33"/>
  <c r="P19" i="33"/>
  <c r="Q18" i="33"/>
  <c r="P18" i="33"/>
  <c r="Q17" i="33"/>
  <c r="P17" i="33"/>
  <c r="Q16" i="33"/>
  <c r="P16" i="33"/>
  <c r="Q15" i="33"/>
  <c r="P15" i="33"/>
  <c r="Q14" i="33"/>
  <c r="P14" i="33"/>
  <c r="Q13" i="33"/>
  <c r="P13" i="33"/>
  <c r="Q12" i="33"/>
  <c r="P12" i="33"/>
  <c r="Q11" i="33"/>
  <c r="P11" i="33"/>
  <c r="Q10" i="33"/>
  <c r="P10" i="33"/>
  <c r="Q9" i="33"/>
  <c r="P9" i="33"/>
  <c r="Q8" i="33"/>
  <c r="P8" i="33"/>
  <c r="Q549" i="33"/>
  <c r="Q16" i="46"/>
  <c r="Q537" i="33" s="1"/>
  <c r="W37" i="32"/>
  <c r="Q53" i="32"/>
  <c r="Q525" i="33" s="1"/>
  <c r="Q44" i="32"/>
  <c r="Q519" i="33" s="1"/>
  <c r="Q37" i="32"/>
  <c r="Q515" i="33" s="1"/>
  <c r="P26" i="32"/>
  <c r="P507" i="33" s="1"/>
  <c r="Q26" i="32"/>
  <c r="Q507" i="33" s="1"/>
  <c r="Q17" i="21"/>
  <c r="Q485" i="33" s="1"/>
  <c r="Q13" i="31"/>
  <c r="Q477" i="33" s="1"/>
  <c r="P13" i="31"/>
  <c r="P477" i="33" s="1"/>
  <c r="Q12" i="29"/>
  <c r="Q468" i="33" s="1"/>
  <c r="P12" i="29"/>
  <c r="P468" i="33" s="1"/>
  <c r="Q24" i="30"/>
  <c r="Q460" i="33" s="1"/>
  <c r="P24" i="30"/>
  <c r="P460" i="33" s="1"/>
  <c r="Q17" i="19"/>
  <c r="Q440" i="33" s="1"/>
  <c r="P17" i="19"/>
  <c r="P440" i="33" s="1"/>
  <c r="Q10" i="47"/>
  <c r="Q179" i="33" s="1"/>
  <c r="P10" i="47"/>
  <c r="P179" i="33" s="1"/>
  <c r="Q10" i="44"/>
  <c r="Q216" i="33" s="1"/>
  <c r="P10" i="44"/>
  <c r="P216" i="33" s="1"/>
  <c r="Q18" i="45"/>
  <c r="Q370" i="33" s="1"/>
  <c r="P18" i="45"/>
  <c r="P370" i="33" s="1"/>
  <c r="Q16" i="25"/>
  <c r="Q257" i="33" s="1"/>
  <c r="P16" i="25"/>
  <c r="P257" i="33" s="1"/>
  <c r="Q32" i="14"/>
  <c r="Q427" i="33" s="1"/>
  <c r="P32" i="14"/>
  <c r="P427" i="33" s="1"/>
  <c r="Q33" i="13"/>
  <c r="Q399" i="33" s="1"/>
  <c r="P24" i="13"/>
  <c r="P33" i="13" s="1"/>
  <c r="P399" i="33" s="1"/>
  <c r="Q29" i="12"/>
  <c r="Q356" i="33" s="1"/>
  <c r="P29" i="12"/>
  <c r="P356" i="33" s="1"/>
  <c r="Q26" i="11"/>
  <c r="Q331" i="33" s="1"/>
  <c r="P26" i="11"/>
  <c r="P331" i="33" s="1"/>
  <c r="Q31" i="10"/>
  <c r="Q309" i="33" s="1"/>
  <c r="P13" i="10"/>
  <c r="P291" i="33" s="1"/>
  <c r="P12" i="10"/>
  <c r="P31" i="10" s="1"/>
  <c r="P309" i="33" s="1"/>
  <c r="Q29" i="9"/>
  <c r="Q282" i="33" s="1"/>
  <c r="P29" i="9"/>
  <c r="P282" i="33" s="1"/>
  <c r="Q33" i="8"/>
  <c r="Q245" i="33" s="1"/>
  <c r="P33" i="8"/>
  <c r="P245" i="33" s="1"/>
  <c r="Q68" i="7"/>
  <c r="P68" i="7"/>
  <c r="Q52" i="7"/>
  <c r="Q35" i="7"/>
  <c r="Q210" i="33" s="1"/>
  <c r="P35" i="7"/>
  <c r="P210" i="33" s="1"/>
  <c r="Q31" i="5"/>
  <c r="Q145" i="33" s="1"/>
  <c r="P15" i="5"/>
  <c r="P129" i="33" s="1"/>
  <c r="P12" i="5"/>
  <c r="Q32" i="6"/>
  <c r="Q173" i="33" s="1"/>
  <c r="P32" i="6"/>
  <c r="P173" i="33" s="1"/>
  <c r="Q46" i="4"/>
  <c r="Q118" i="33" s="1"/>
  <c r="P32" i="4"/>
  <c r="P104" i="33" s="1"/>
  <c r="P29" i="4"/>
  <c r="P101" i="33" s="1"/>
  <c r="P28" i="4"/>
  <c r="P100" i="33" s="1"/>
  <c r="P13" i="4"/>
  <c r="P85" i="33" s="1"/>
  <c r="P11" i="4"/>
  <c r="V39" i="33"/>
  <c r="Q46" i="3"/>
  <c r="Q76" i="33" s="1"/>
  <c r="P38" i="3"/>
  <c r="P46" i="3" s="1"/>
  <c r="P76" i="33" s="1"/>
  <c r="Q36" i="2"/>
  <c r="Q34" i="33" s="1"/>
  <c r="P23" i="2"/>
  <c r="P36" i="2" s="1"/>
  <c r="P34" i="33" s="1"/>
  <c r="N7" i="33"/>
  <c r="O7" i="33"/>
  <c r="N8" i="33"/>
  <c r="O8" i="33"/>
  <c r="N9" i="33"/>
  <c r="O9" i="33"/>
  <c r="N10" i="33"/>
  <c r="O10" i="33"/>
  <c r="N11" i="33"/>
  <c r="O11" i="33"/>
  <c r="N12" i="33"/>
  <c r="O12" i="33"/>
  <c r="N13" i="33"/>
  <c r="O13" i="33"/>
  <c r="N14" i="33"/>
  <c r="O14" i="33"/>
  <c r="N15" i="33"/>
  <c r="O15" i="33"/>
  <c r="N16" i="33"/>
  <c r="O16" i="33"/>
  <c r="N17" i="33"/>
  <c r="O17" i="33"/>
  <c r="N18" i="33"/>
  <c r="O18" i="33"/>
  <c r="N19" i="33"/>
  <c r="O19" i="33"/>
  <c r="N20" i="33"/>
  <c r="O20" i="33"/>
  <c r="O21" i="33"/>
  <c r="N22" i="33"/>
  <c r="O22" i="33"/>
  <c r="N23" i="33"/>
  <c r="O23" i="33"/>
  <c r="N24" i="33"/>
  <c r="O24" i="33"/>
  <c r="N25" i="33"/>
  <c r="O25" i="33"/>
  <c r="N26" i="33"/>
  <c r="O26" i="33"/>
  <c r="N27" i="33"/>
  <c r="O27" i="33"/>
  <c r="N28" i="33"/>
  <c r="O28" i="33"/>
  <c r="N29" i="33"/>
  <c r="O29" i="33"/>
  <c r="N30" i="33"/>
  <c r="O30" i="33"/>
  <c r="N31" i="33"/>
  <c r="O31" i="33"/>
  <c r="N32" i="33"/>
  <c r="O32" i="33"/>
  <c r="N33" i="33"/>
  <c r="O33" i="33"/>
  <c r="N39" i="33"/>
  <c r="O39" i="33"/>
  <c r="N40" i="33"/>
  <c r="O40" i="33"/>
  <c r="N41" i="33"/>
  <c r="O41" i="33"/>
  <c r="N42" i="33"/>
  <c r="O42" i="33"/>
  <c r="N43" i="33"/>
  <c r="O43" i="33"/>
  <c r="N44" i="33"/>
  <c r="O44" i="33"/>
  <c r="N45" i="33"/>
  <c r="O45" i="33"/>
  <c r="N46" i="33"/>
  <c r="O46" i="33"/>
  <c r="N47" i="33"/>
  <c r="O47" i="33"/>
  <c r="N48" i="33"/>
  <c r="O48" i="33"/>
  <c r="N49" i="33"/>
  <c r="O49" i="33"/>
  <c r="N50" i="33"/>
  <c r="O50" i="33"/>
  <c r="N51" i="33"/>
  <c r="O51" i="33"/>
  <c r="N52" i="33"/>
  <c r="O52" i="33"/>
  <c r="N53" i="33"/>
  <c r="O53" i="33"/>
  <c r="N54" i="33"/>
  <c r="O54" i="33"/>
  <c r="N55" i="33"/>
  <c r="O55" i="33"/>
  <c r="N56" i="33"/>
  <c r="O56" i="33"/>
  <c r="N57" i="33"/>
  <c r="O57" i="33"/>
  <c r="N58" i="33"/>
  <c r="O58" i="33"/>
  <c r="N59" i="33"/>
  <c r="O59" i="33"/>
  <c r="N60" i="33"/>
  <c r="O60" i="33"/>
  <c r="N61" i="33"/>
  <c r="O61" i="33"/>
  <c r="N62" i="33"/>
  <c r="O62" i="33"/>
  <c r="N63" i="33"/>
  <c r="O63" i="33"/>
  <c r="N64" i="33"/>
  <c r="O64" i="33"/>
  <c r="N65" i="33"/>
  <c r="O65" i="33"/>
  <c r="N66" i="33"/>
  <c r="O66" i="33"/>
  <c r="N67" i="33"/>
  <c r="O67" i="33"/>
  <c r="O68" i="33"/>
  <c r="N69" i="33"/>
  <c r="O69" i="33"/>
  <c r="N70" i="33"/>
  <c r="O70" i="33"/>
  <c r="N71" i="33"/>
  <c r="O71" i="33"/>
  <c r="N72" i="33"/>
  <c r="O72" i="33"/>
  <c r="N73" i="33"/>
  <c r="O73" i="33"/>
  <c r="N74" i="33"/>
  <c r="O74" i="33"/>
  <c r="N75" i="33"/>
  <c r="O75" i="33"/>
  <c r="N81" i="33"/>
  <c r="O81" i="33"/>
  <c r="N82" i="33"/>
  <c r="O82" i="33"/>
  <c r="O83" i="33"/>
  <c r="N84" i="33"/>
  <c r="O84" i="33"/>
  <c r="O85" i="33"/>
  <c r="N86" i="33"/>
  <c r="O86" i="33"/>
  <c r="N87" i="33"/>
  <c r="O87" i="33"/>
  <c r="N88" i="33"/>
  <c r="O88" i="33"/>
  <c r="N89" i="33"/>
  <c r="O89" i="33"/>
  <c r="N90" i="33"/>
  <c r="O90" i="33"/>
  <c r="N91" i="33"/>
  <c r="O91" i="33"/>
  <c r="N92" i="33"/>
  <c r="O92" i="33"/>
  <c r="N93" i="33"/>
  <c r="O93" i="33"/>
  <c r="N94" i="33"/>
  <c r="O94" i="33"/>
  <c r="N95" i="33"/>
  <c r="O95" i="33"/>
  <c r="N96" i="33"/>
  <c r="O96" i="33"/>
  <c r="N97" i="33"/>
  <c r="O97" i="33"/>
  <c r="N98" i="33"/>
  <c r="O98" i="33"/>
  <c r="N99" i="33"/>
  <c r="O99" i="33"/>
  <c r="O100" i="33"/>
  <c r="O101" i="33"/>
  <c r="N102" i="33"/>
  <c r="O102" i="33"/>
  <c r="N103" i="33"/>
  <c r="O103" i="33"/>
  <c r="O104" i="33"/>
  <c r="N105" i="33"/>
  <c r="O105" i="33"/>
  <c r="N106" i="33"/>
  <c r="O106" i="33"/>
  <c r="N107" i="33"/>
  <c r="O107" i="33"/>
  <c r="N108" i="33"/>
  <c r="O108" i="33"/>
  <c r="N109" i="33"/>
  <c r="O109" i="33"/>
  <c r="N110" i="33"/>
  <c r="O110" i="33"/>
  <c r="N111" i="33"/>
  <c r="O111" i="33"/>
  <c r="N112" i="33"/>
  <c r="O112" i="33"/>
  <c r="N113" i="33"/>
  <c r="O113" i="33"/>
  <c r="N114" i="33"/>
  <c r="O114" i="33"/>
  <c r="N115" i="33"/>
  <c r="O115" i="33"/>
  <c r="N116" i="33"/>
  <c r="O116" i="33"/>
  <c r="N117" i="33"/>
  <c r="O117" i="33"/>
  <c r="N123" i="33"/>
  <c r="O123" i="33"/>
  <c r="N124" i="33"/>
  <c r="O124" i="33"/>
  <c r="N125" i="33"/>
  <c r="O125" i="33"/>
  <c r="O126" i="33"/>
  <c r="N127" i="33"/>
  <c r="O127" i="33"/>
  <c r="N128" i="33"/>
  <c r="O128" i="33"/>
  <c r="O129" i="33"/>
  <c r="N130" i="33"/>
  <c r="O130" i="33"/>
  <c r="N131" i="33"/>
  <c r="O131" i="33"/>
  <c r="N132" i="33"/>
  <c r="O132" i="33"/>
  <c r="N133" i="33"/>
  <c r="O133" i="33"/>
  <c r="N134" i="33"/>
  <c r="O134" i="33"/>
  <c r="N135" i="33"/>
  <c r="O135" i="33"/>
  <c r="N136" i="33"/>
  <c r="O136" i="33"/>
  <c r="N137" i="33"/>
  <c r="O137" i="33"/>
  <c r="N138" i="33"/>
  <c r="O138" i="33"/>
  <c r="N139" i="33"/>
  <c r="O139" i="33"/>
  <c r="N140" i="33"/>
  <c r="O140" i="33"/>
  <c r="N141" i="33"/>
  <c r="O141" i="33"/>
  <c r="N142" i="33"/>
  <c r="O142" i="33"/>
  <c r="N143" i="33"/>
  <c r="O143" i="33"/>
  <c r="N144" i="33"/>
  <c r="O144" i="33"/>
  <c r="N150" i="33"/>
  <c r="O150" i="33"/>
  <c r="N151" i="33"/>
  <c r="O151" i="33"/>
  <c r="N152" i="33"/>
  <c r="O152" i="33"/>
  <c r="N153" i="33"/>
  <c r="O153" i="33"/>
  <c r="N154" i="33"/>
  <c r="O154" i="33"/>
  <c r="N155" i="33"/>
  <c r="O155" i="33"/>
  <c r="N156" i="33"/>
  <c r="O156" i="33"/>
  <c r="N157" i="33"/>
  <c r="O157" i="33"/>
  <c r="N158" i="33"/>
  <c r="O158" i="33"/>
  <c r="N159" i="33"/>
  <c r="O159" i="33"/>
  <c r="N160" i="33"/>
  <c r="O160" i="33"/>
  <c r="N161" i="33"/>
  <c r="O161" i="33"/>
  <c r="N162" i="33"/>
  <c r="O162" i="33"/>
  <c r="N163" i="33"/>
  <c r="O163" i="33"/>
  <c r="N164" i="33"/>
  <c r="O164" i="33"/>
  <c r="N165" i="33"/>
  <c r="O165" i="33"/>
  <c r="N166" i="33"/>
  <c r="O166" i="33"/>
  <c r="N167" i="33"/>
  <c r="O167" i="33"/>
  <c r="N168" i="33"/>
  <c r="O168" i="33"/>
  <c r="N169" i="33"/>
  <c r="O169" i="33"/>
  <c r="N170" i="33"/>
  <c r="O170" i="33"/>
  <c r="N171" i="33"/>
  <c r="O171" i="33"/>
  <c r="N172" i="33"/>
  <c r="O172" i="33"/>
  <c r="N178" i="33"/>
  <c r="O178" i="33"/>
  <c r="N184" i="33"/>
  <c r="O184" i="33"/>
  <c r="N185" i="33"/>
  <c r="O185" i="33"/>
  <c r="N186" i="33"/>
  <c r="O186" i="33"/>
  <c r="N187" i="33"/>
  <c r="O187" i="33"/>
  <c r="N188" i="33"/>
  <c r="O188" i="33"/>
  <c r="N189" i="33"/>
  <c r="O189" i="33"/>
  <c r="N190" i="33"/>
  <c r="O190" i="33"/>
  <c r="N191" i="33"/>
  <c r="O191" i="33"/>
  <c r="N192" i="33"/>
  <c r="O192" i="33"/>
  <c r="N193" i="33"/>
  <c r="O193" i="33"/>
  <c r="N194" i="33"/>
  <c r="O194" i="33"/>
  <c r="N195" i="33"/>
  <c r="O195" i="33"/>
  <c r="N196" i="33"/>
  <c r="O196" i="33"/>
  <c r="N197" i="33"/>
  <c r="O197" i="33"/>
  <c r="N198" i="33"/>
  <c r="O198" i="33"/>
  <c r="N199" i="33"/>
  <c r="O199" i="33"/>
  <c r="N200" i="33"/>
  <c r="O200" i="33"/>
  <c r="N201" i="33"/>
  <c r="O201" i="33"/>
  <c r="N202" i="33"/>
  <c r="O202" i="33"/>
  <c r="N203" i="33"/>
  <c r="O203" i="33"/>
  <c r="N204" i="33"/>
  <c r="O204" i="33"/>
  <c r="N205" i="33"/>
  <c r="O205" i="33"/>
  <c r="N206" i="33"/>
  <c r="O206" i="33"/>
  <c r="N207" i="33"/>
  <c r="O207" i="33"/>
  <c r="N208" i="33"/>
  <c r="O208" i="33"/>
  <c r="N209" i="33"/>
  <c r="O209" i="33"/>
  <c r="N215" i="33"/>
  <c r="O215" i="33"/>
  <c r="N221" i="33"/>
  <c r="O221" i="33"/>
  <c r="N222" i="33"/>
  <c r="O222" i="33"/>
  <c r="N223" i="33"/>
  <c r="O223" i="33"/>
  <c r="N224" i="33"/>
  <c r="O224" i="33"/>
  <c r="N225" i="33"/>
  <c r="O225" i="33"/>
  <c r="N226" i="33"/>
  <c r="O226" i="33"/>
  <c r="N227" i="33"/>
  <c r="O227" i="33"/>
  <c r="N228" i="33"/>
  <c r="O228" i="33"/>
  <c r="N229" i="33"/>
  <c r="O229" i="33"/>
  <c r="N230" i="33"/>
  <c r="O230" i="33"/>
  <c r="N231" i="33"/>
  <c r="O231" i="33"/>
  <c r="N232" i="33"/>
  <c r="O232" i="33"/>
  <c r="N233" i="33"/>
  <c r="O233" i="33"/>
  <c r="N234" i="33"/>
  <c r="O234" i="33"/>
  <c r="N235" i="33"/>
  <c r="O235" i="33"/>
  <c r="N236" i="33"/>
  <c r="O236" i="33"/>
  <c r="N237" i="33"/>
  <c r="O237" i="33"/>
  <c r="N238" i="33"/>
  <c r="O238" i="33"/>
  <c r="N239" i="33"/>
  <c r="O239" i="33"/>
  <c r="N240" i="33"/>
  <c r="O240" i="33"/>
  <c r="N241" i="33"/>
  <c r="O241" i="33"/>
  <c r="N242" i="33"/>
  <c r="O242" i="33"/>
  <c r="N243" i="33"/>
  <c r="O243" i="33"/>
  <c r="N244" i="33"/>
  <c r="O244" i="33"/>
  <c r="N250" i="33"/>
  <c r="O250" i="33"/>
  <c r="N251" i="33"/>
  <c r="O251" i="33"/>
  <c r="N252" i="33"/>
  <c r="O252" i="33"/>
  <c r="N253" i="33"/>
  <c r="O253" i="33"/>
  <c r="N254" i="33"/>
  <c r="O254" i="33"/>
  <c r="N255" i="33"/>
  <c r="O255" i="33"/>
  <c r="N256" i="33"/>
  <c r="O256" i="33"/>
  <c r="N262" i="33"/>
  <c r="O262" i="33"/>
  <c r="N263" i="33"/>
  <c r="O263" i="33"/>
  <c r="N264" i="33"/>
  <c r="O264" i="33"/>
  <c r="N265" i="33"/>
  <c r="O265" i="33"/>
  <c r="N266" i="33"/>
  <c r="O266" i="33"/>
  <c r="N267" i="33"/>
  <c r="O267" i="33"/>
  <c r="N268" i="33"/>
  <c r="O268" i="33"/>
  <c r="N269" i="33"/>
  <c r="O269" i="33"/>
  <c r="N270" i="33"/>
  <c r="O270" i="33"/>
  <c r="N271" i="33"/>
  <c r="O271" i="33"/>
  <c r="N272" i="33"/>
  <c r="O272" i="33"/>
  <c r="N273" i="33"/>
  <c r="O273" i="33"/>
  <c r="N274" i="33"/>
  <c r="O274" i="33"/>
  <c r="N275" i="33"/>
  <c r="O275" i="33"/>
  <c r="N276" i="33"/>
  <c r="O276" i="33"/>
  <c r="N277" i="33"/>
  <c r="O277" i="33"/>
  <c r="N278" i="33"/>
  <c r="O278" i="33"/>
  <c r="N279" i="33"/>
  <c r="O279" i="33"/>
  <c r="N280" i="33"/>
  <c r="O280" i="33"/>
  <c r="N281" i="33"/>
  <c r="O281" i="33"/>
  <c r="N287" i="33"/>
  <c r="O287" i="33"/>
  <c r="N288" i="33"/>
  <c r="O288" i="33"/>
  <c r="N289" i="33"/>
  <c r="O289" i="33"/>
  <c r="O290" i="33"/>
  <c r="O291" i="33"/>
  <c r="N292" i="33"/>
  <c r="O292" i="33"/>
  <c r="N293" i="33"/>
  <c r="O293" i="33"/>
  <c r="N294" i="33"/>
  <c r="O294" i="33"/>
  <c r="N295" i="33"/>
  <c r="O295" i="33"/>
  <c r="N296" i="33"/>
  <c r="O296" i="33"/>
  <c r="N297" i="33"/>
  <c r="O297" i="33"/>
  <c r="N298" i="33"/>
  <c r="O298" i="33"/>
  <c r="N299" i="33"/>
  <c r="O299" i="33"/>
  <c r="N300" i="33"/>
  <c r="O300" i="33"/>
  <c r="N301" i="33"/>
  <c r="O301" i="33"/>
  <c r="N302" i="33"/>
  <c r="O302" i="33"/>
  <c r="N303" i="33"/>
  <c r="O303" i="33"/>
  <c r="N304" i="33"/>
  <c r="O304" i="33"/>
  <c r="N305" i="33"/>
  <c r="O305" i="33"/>
  <c r="N306" i="33"/>
  <c r="O306" i="33"/>
  <c r="N307" i="33"/>
  <c r="O307" i="33"/>
  <c r="N308" i="33"/>
  <c r="O308" i="33"/>
  <c r="N314" i="33"/>
  <c r="O314" i="33"/>
  <c r="N315" i="33"/>
  <c r="O315" i="33"/>
  <c r="N316" i="33"/>
  <c r="O316" i="33"/>
  <c r="N317" i="33"/>
  <c r="O317" i="33"/>
  <c r="N318" i="33"/>
  <c r="O318" i="33"/>
  <c r="N319" i="33"/>
  <c r="O319" i="33"/>
  <c r="N320" i="33"/>
  <c r="O320" i="33"/>
  <c r="N321" i="33"/>
  <c r="O321" i="33"/>
  <c r="N322" i="33"/>
  <c r="O322" i="33"/>
  <c r="N323" i="33"/>
  <c r="O323" i="33"/>
  <c r="N324" i="33"/>
  <c r="O324" i="33"/>
  <c r="N325" i="33"/>
  <c r="O325" i="33"/>
  <c r="N326" i="33"/>
  <c r="O326" i="33"/>
  <c r="N327" i="33"/>
  <c r="O327" i="33"/>
  <c r="N328" i="33"/>
  <c r="O328" i="33"/>
  <c r="N329" i="33"/>
  <c r="O329" i="33"/>
  <c r="N330" i="33"/>
  <c r="O330" i="33"/>
  <c r="N336" i="33"/>
  <c r="O336" i="33"/>
  <c r="N337" i="33"/>
  <c r="O337" i="33"/>
  <c r="N338" i="33"/>
  <c r="O338" i="33"/>
  <c r="N339" i="33"/>
  <c r="O339" i="33"/>
  <c r="N340" i="33"/>
  <c r="O340" i="33"/>
  <c r="N341" i="33"/>
  <c r="O341" i="33"/>
  <c r="N342" i="33"/>
  <c r="O342" i="33"/>
  <c r="N343" i="33"/>
  <c r="O343" i="33"/>
  <c r="N344" i="33"/>
  <c r="O344" i="33"/>
  <c r="N345" i="33"/>
  <c r="O345" i="33"/>
  <c r="N346" i="33"/>
  <c r="O346" i="33"/>
  <c r="N347" i="33"/>
  <c r="O347" i="33"/>
  <c r="N348" i="33"/>
  <c r="O348" i="33"/>
  <c r="N349" i="33"/>
  <c r="O349" i="33"/>
  <c r="N350" i="33"/>
  <c r="O350" i="33"/>
  <c r="N351" i="33"/>
  <c r="O351" i="33"/>
  <c r="N352" i="33"/>
  <c r="O352" i="33"/>
  <c r="N353" i="33"/>
  <c r="O353" i="33"/>
  <c r="N354" i="33"/>
  <c r="O354" i="33"/>
  <c r="N355" i="33"/>
  <c r="O355" i="33"/>
  <c r="N361" i="33"/>
  <c r="O361" i="33"/>
  <c r="N362" i="33"/>
  <c r="O362" i="33"/>
  <c r="N363" i="33"/>
  <c r="O363" i="33"/>
  <c r="N364" i="33"/>
  <c r="O364" i="33"/>
  <c r="N365" i="33"/>
  <c r="O365" i="33"/>
  <c r="N366" i="33"/>
  <c r="O366" i="33"/>
  <c r="N367" i="33"/>
  <c r="O367" i="33"/>
  <c r="N368" i="33"/>
  <c r="O368" i="33"/>
  <c r="N369" i="33"/>
  <c r="O369" i="33"/>
  <c r="N375" i="33"/>
  <c r="O375" i="33"/>
  <c r="N376" i="33"/>
  <c r="O376" i="33"/>
  <c r="N377" i="33"/>
  <c r="O377" i="33"/>
  <c r="N378" i="33"/>
  <c r="O378" i="33"/>
  <c r="N379" i="33"/>
  <c r="O379" i="33"/>
  <c r="N380" i="33"/>
  <c r="O380" i="33"/>
  <c r="N381" i="33"/>
  <c r="O381" i="33"/>
  <c r="N382" i="33"/>
  <c r="O382" i="33"/>
  <c r="N383" i="33"/>
  <c r="O383" i="33"/>
  <c r="N384" i="33"/>
  <c r="O384" i="33"/>
  <c r="N385" i="33"/>
  <c r="O385" i="33"/>
  <c r="N386" i="33"/>
  <c r="O386" i="33"/>
  <c r="N387" i="33"/>
  <c r="O387" i="33"/>
  <c r="N388" i="33"/>
  <c r="O388" i="33"/>
  <c r="N389" i="33"/>
  <c r="O389" i="33"/>
  <c r="O390" i="33"/>
  <c r="N391" i="33"/>
  <c r="O391" i="33"/>
  <c r="N392" i="33"/>
  <c r="O392" i="33"/>
  <c r="N393" i="33"/>
  <c r="O393" i="33"/>
  <c r="N394" i="33"/>
  <c r="O394" i="33"/>
  <c r="N395" i="33"/>
  <c r="O395" i="33"/>
  <c r="N396" i="33"/>
  <c r="O396" i="33"/>
  <c r="N397" i="33"/>
  <c r="O397" i="33"/>
  <c r="N398" i="33"/>
  <c r="O398" i="33"/>
  <c r="N404" i="33"/>
  <c r="O404" i="33"/>
  <c r="N405" i="33"/>
  <c r="O405" i="33"/>
  <c r="N406" i="33"/>
  <c r="O406" i="33"/>
  <c r="N407" i="33"/>
  <c r="O407" i="33"/>
  <c r="N408" i="33"/>
  <c r="O408" i="33"/>
  <c r="N409" i="33"/>
  <c r="O409" i="33"/>
  <c r="N410" i="33"/>
  <c r="O410" i="33"/>
  <c r="N411" i="33"/>
  <c r="O411" i="33"/>
  <c r="N412" i="33"/>
  <c r="O412" i="33"/>
  <c r="N413" i="33"/>
  <c r="O413" i="33"/>
  <c r="N414" i="33"/>
  <c r="O414" i="33"/>
  <c r="N415" i="33"/>
  <c r="O415" i="33"/>
  <c r="N416" i="33"/>
  <c r="O416" i="33"/>
  <c r="N417" i="33"/>
  <c r="O417" i="33"/>
  <c r="N418" i="33"/>
  <c r="O418" i="33"/>
  <c r="N419" i="33"/>
  <c r="O419" i="33"/>
  <c r="N420" i="33"/>
  <c r="O420" i="33"/>
  <c r="N421" i="33"/>
  <c r="O421" i="33"/>
  <c r="N422" i="33"/>
  <c r="O422" i="33"/>
  <c r="N423" i="33"/>
  <c r="O423" i="33"/>
  <c r="N424" i="33"/>
  <c r="O424" i="33"/>
  <c r="N425" i="33"/>
  <c r="O425" i="33"/>
  <c r="N426" i="33"/>
  <c r="O426" i="33"/>
  <c r="N432" i="33"/>
  <c r="O432" i="33"/>
  <c r="N433" i="33"/>
  <c r="O433" i="33"/>
  <c r="N434" i="33"/>
  <c r="O434" i="33"/>
  <c r="N435" i="33"/>
  <c r="O435" i="33"/>
  <c r="N436" i="33"/>
  <c r="O436" i="33"/>
  <c r="N437" i="33"/>
  <c r="O437" i="33"/>
  <c r="N438" i="33"/>
  <c r="O438" i="33"/>
  <c r="N439" i="33"/>
  <c r="O439" i="33"/>
  <c r="N445" i="33"/>
  <c r="O445" i="33"/>
  <c r="N446" i="33"/>
  <c r="O446" i="33"/>
  <c r="N447" i="33"/>
  <c r="O447" i="33"/>
  <c r="N448" i="33"/>
  <c r="O448" i="33"/>
  <c r="N449" i="33"/>
  <c r="O449" i="33"/>
  <c r="N450" i="33"/>
  <c r="O450" i="33"/>
  <c r="N451" i="33"/>
  <c r="O451" i="33"/>
  <c r="N452" i="33"/>
  <c r="O452" i="33"/>
  <c r="N453" i="33"/>
  <c r="O453" i="33"/>
  <c r="N454" i="33"/>
  <c r="O454" i="33"/>
  <c r="N455" i="33"/>
  <c r="O455" i="33"/>
  <c r="N456" i="33"/>
  <c r="O456" i="33"/>
  <c r="N457" i="33"/>
  <c r="O457" i="33"/>
  <c r="N458" i="33"/>
  <c r="O458" i="33"/>
  <c r="N459" i="33"/>
  <c r="O459" i="33"/>
  <c r="N465" i="33"/>
  <c r="O465" i="33"/>
  <c r="N466" i="33"/>
  <c r="O466" i="33"/>
  <c r="N467" i="33"/>
  <c r="O467" i="33"/>
  <c r="N473" i="33"/>
  <c r="O473" i="33"/>
  <c r="N474" i="33"/>
  <c r="O474" i="33"/>
  <c r="N475" i="33"/>
  <c r="O475" i="33"/>
  <c r="N476" i="33"/>
  <c r="O476" i="33"/>
  <c r="O482" i="33"/>
  <c r="O483" i="33"/>
  <c r="O484" i="33"/>
  <c r="N485" i="33"/>
  <c r="N490" i="33"/>
  <c r="O490" i="33"/>
  <c r="N491" i="33"/>
  <c r="O491" i="33"/>
  <c r="N492" i="33"/>
  <c r="O492" i="33"/>
  <c r="N493" i="33"/>
  <c r="N494" i="33"/>
  <c r="O494" i="33"/>
  <c r="N495" i="33"/>
  <c r="O495" i="33"/>
  <c r="N496" i="33"/>
  <c r="O496" i="33"/>
  <c r="N497" i="33"/>
  <c r="O497" i="33"/>
  <c r="N498" i="33"/>
  <c r="O498" i="33"/>
  <c r="N499" i="33"/>
  <c r="O499" i="33"/>
  <c r="N500" i="33"/>
  <c r="O500" i="33"/>
  <c r="N501" i="33"/>
  <c r="O501" i="33"/>
  <c r="N502" i="33"/>
  <c r="O502" i="33"/>
  <c r="N503" i="33"/>
  <c r="O503" i="33"/>
  <c r="N504" i="33"/>
  <c r="O504" i="33"/>
  <c r="N505" i="33"/>
  <c r="O505" i="33"/>
  <c r="N506" i="33"/>
  <c r="O506" i="33"/>
  <c r="N508" i="33"/>
  <c r="O508" i="33"/>
  <c r="N509" i="33"/>
  <c r="O509" i="33"/>
  <c r="N510" i="33"/>
  <c r="O510" i="33"/>
  <c r="N511" i="33"/>
  <c r="O511" i="33"/>
  <c r="N512" i="33"/>
  <c r="O512" i="33"/>
  <c r="N513" i="33"/>
  <c r="O513" i="33"/>
  <c r="N514" i="33"/>
  <c r="O514" i="33"/>
  <c r="N515" i="33"/>
  <c r="N516" i="33"/>
  <c r="O516" i="33"/>
  <c r="N517" i="33"/>
  <c r="O517" i="33"/>
  <c r="N518" i="33"/>
  <c r="O518" i="33"/>
  <c r="N519" i="33"/>
  <c r="N520" i="33"/>
  <c r="O520" i="33"/>
  <c r="N521" i="33"/>
  <c r="O521" i="33"/>
  <c r="N522" i="33"/>
  <c r="O522" i="33"/>
  <c r="N523" i="33"/>
  <c r="O523" i="33"/>
  <c r="N524" i="33"/>
  <c r="O524" i="33"/>
  <c r="N525" i="33"/>
  <c r="N530" i="33"/>
  <c r="O530" i="33"/>
  <c r="N531" i="33"/>
  <c r="O531" i="33"/>
  <c r="N532" i="33"/>
  <c r="O532" i="33"/>
  <c r="N533" i="33"/>
  <c r="O533" i="33"/>
  <c r="N534" i="33"/>
  <c r="O534" i="33"/>
  <c r="N535" i="33"/>
  <c r="O535" i="33"/>
  <c r="N536" i="33"/>
  <c r="O536" i="33"/>
  <c r="N537" i="33"/>
  <c r="N542" i="33"/>
  <c r="O542" i="33"/>
  <c r="N543" i="33"/>
  <c r="O543" i="33"/>
  <c r="N544" i="33"/>
  <c r="O544" i="33"/>
  <c r="N545" i="33"/>
  <c r="O545" i="33"/>
  <c r="N546" i="33"/>
  <c r="O546" i="33"/>
  <c r="N547" i="33"/>
  <c r="O547" i="33"/>
  <c r="N548" i="33"/>
  <c r="O548" i="33"/>
  <c r="N549" i="33"/>
  <c r="O12" i="32"/>
  <c r="O26" i="32" s="1"/>
  <c r="O507" i="33" s="1"/>
  <c r="O16" i="46"/>
  <c r="O537" i="33" s="1"/>
  <c r="O549" i="33"/>
  <c r="O17" i="21"/>
  <c r="O485" i="33" s="1"/>
  <c r="O13" i="31"/>
  <c r="O477" i="33" s="1"/>
  <c r="N13" i="31"/>
  <c r="N477" i="33" s="1"/>
  <c r="O12" i="29"/>
  <c r="O468" i="33" s="1"/>
  <c r="N12" i="29"/>
  <c r="N468" i="33" s="1"/>
  <c r="O24" i="30"/>
  <c r="O460" i="33" s="1"/>
  <c r="N24" i="30"/>
  <c r="N460" i="33" s="1"/>
  <c r="O17" i="19"/>
  <c r="O440" i="33" s="1"/>
  <c r="N17" i="19"/>
  <c r="N440" i="33" s="1"/>
  <c r="O10" i="47"/>
  <c r="O179" i="33" s="1"/>
  <c r="N10" i="47"/>
  <c r="N179" i="33" s="1"/>
  <c r="O10" i="44"/>
  <c r="O216" i="33" s="1"/>
  <c r="N10" i="44"/>
  <c r="N216" i="33" s="1"/>
  <c r="O18" i="45"/>
  <c r="O370" i="33" s="1"/>
  <c r="N18" i="45"/>
  <c r="N370" i="33" s="1"/>
  <c r="O16" i="25"/>
  <c r="O257" i="33" s="1"/>
  <c r="N16" i="25"/>
  <c r="N257" i="33" s="1"/>
  <c r="O32" i="14"/>
  <c r="O427" i="33" s="1"/>
  <c r="N32" i="14"/>
  <c r="N427" i="33" s="1"/>
  <c r="O33" i="13"/>
  <c r="O399" i="33" s="1"/>
  <c r="N24" i="13"/>
  <c r="N33" i="13" s="1"/>
  <c r="N399" i="33" s="1"/>
  <c r="O29" i="12"/>
  <c r="O356" i="33" s="1"/>
  <c r="N29" i="12"/>
  <c r="N356" i="33" s="1"/>
  <c r="O26" i="11"/>
  <c r="O331" i="33" s="1"/>
  <c r="N26" i="11"/>
  <c r="N331" i="33" s="1"/>
  <c r="O31" i="10"/>
  <c r="O309" i="33" s="1"/>
  <c r="N13" i="10"/>
  <c r="N291" i="33" s="1"/>
  <c r="N12" i="10"/>
  <c r="O29" i="9"/>
  <c r="O282" i="33" s="1"/>
  <c r="N29" i="9"/>
  <c r="N282" i="33" s="1"/>
  <c r="O33" i="8"/>
  <c r="O245" i="33" s="1"/>
  <c r="N33" i="8"/>
  <c r="N245" i="33" s="1"/>
  <c r="O68" i="7"/>
  <c r="N68" i="7"/>
  <c r="O52" i="7"/>
  <c r="O35" i="7"/>
  <c r="O210" i="33" s="1"/>
  <c r="N35" i="7"/>
  <c r="N210" i="33" s="1"/>
  <c r="O31" i="5"/>
  <c r="O145" i="33" s="1"/>
  <c r="N15" i="5"/>
  <c r="N129" i="33" s="1"/>
  <c r="N12" i="5"/>
  <c r="O32" i="6"/>
  <c r="O173" i="33" s="1"/>
  <c r="N32" i="6"/>
  <c r="N173" i="33" s="1"/>
  <c r="O46" i="4"/>
  <c r="O118" i="33" s="1"/>
  <c r="N32" i="4"/>
  <c r="N104" i="33" s="1"/>
  <c r="N29" i="4"/>
  <c r="N101" i="33" s="1"/>
  <c r="N28" i="4"/>
  <c r="N100" i="33" s="1"/>
  <c r="N13" i="4"/>
  <c r="N85" i="33" s="1"/>
  <c r="N11" i="4"/>
  <c r="O46" i="3"/>
  <c r="O76" i="33" s="1"/>
  <c r="N38" i="3"/>
  <c r="N68" i="33" s="1"/>
  <c r="O36" i="2"/>
  <c r="O34" i="33" s="1"/>
  <c r="N23" i="2"/>
  <c r="N36" i="2" s="1"/>
  <c r="N34" i="33" s="1"/>
  <c r="O53" i="32"/>
  <c r="O525" i="33" s="1"/>
  <c r="O44" i="32"/>
  <c r="O519" i="33" s="1"/>
  <c r="O37" i="32"/>
  <c r="O515" i="33" s="1"/>
  <c r="N26" i="32"/>
  <c r="N507" i="33" s="1"/>
  <c r="L7" i="33"/>
  <c r="M7" i="33"/>
  <c r="L8" i="33"/>
  <c r="M8" i="33"/>
  <c r="L9" i="33"/>
  <c r="M9" i="33"/>
  <c r="L10" i="33"/>
  <c r="M10" i="33"/>
  <c r="L11" i="33"/>
  <c r="M11" i="33"/>
  <c r="L12" i="33"/>
  <c r="M12" i="33"/>
  <c r="L13" i="33"/>
  <c r="M13" i="33"/>
  <c r="L14" i="33"/>
  <c r="M14" i="33"/>
  <c r="L15" i="33"/>
  <c r="M15" i="33"/>
  <c r="L16" i="33"/>
  <c r="M16" i="33"/>
  <c r="L17" i="33"/>
  <c r="M17" i="33"/>
  <c r="L18" i="33"/>
  <c r="M18" i="33"/>
  <c r="L19" i="33"/>
  <c r="M19" i="33"/>
  <c r="L20" i="33"/>
  <c r="M20" i="33"/>
  <c r="M21" i="33"/>
  <c r="L22" i="33"/>
  <c r="M22" i="33"/>
  <c r="L23" i="33"/>
  <c r="M23" i="33"/>
  <c r="L24" i="33"/>
  <c r="M24" i="33"/>
  <c r="L25" i="33"/>
  <c r="M25" i="33"/>
  <c r="L26" i="33"/>
  <c r="M26" i="33"/>
  <c r="L27" i="33"/>
  <c r="M27" i="33"/>
  <c r="L28" i="33"/>
  <c r="M28" i="33"/>
  <c r="L29" i="33"/>
  <c r="M29" i="33"/>
  <c r="L30" i="33"/>
  <c r="M30" i="33"/>
  <c r="L31" i="33"/>
  <c r="M31" i="33"/>
  <c r="L32" i="33"/>
  <c r="M32" i="33"/>
  <c r="L33" i="33"/>
  <c r="M33" i="33"/>
  <c r="L39" i="33"/>
  <c r="M39" i="33"/>
  <c r="L40" i="33"/>
  <c r="M40" i="33"/>
  <c r="L41" i="33"/>
  <c r="M41" i="33"/>
  <c r="L42" i="33"/>
  <c r="M42" i="33"/>
  <c r="L43" i="33"/>
  <c r="M43" i="33"/>
  <c r="L44" i="33"/>
  <c r="M44" i="33"/>
  <c r="L45" i="33"/>
  <c r="M45" i="33"/>
  <c r="L46" i="33"/>
  <c r="M46" i="33"/>
  <c r="L47" i="33"/>
  <c r="M47" i="33"/>
  <c r="L48" i="33"/>
  <c r="M48" i="33"/>
  <c r="L49" i="33"/>
  <c r="M49" i="33"/>
  <c r="L50" i="33"/>
  <c r="M50" i="33"/>
  <c r="L51" i="33"/>
  <c r="M51" i="33"/>
  <c r="L52" i="33"/>
  <c r="M52" i="33"/>
  <c r="L53" i="33"/>
  <c r="M53" i="33"/>
  <c r="L54" i="33"/>
  <c r="M54" i="33"/>
  <c r="L55" i="33"/>
  <c r="M55" i="33"/>
  <c r="L56" i="33"/>
  <c r="M56" i="33"/>
  <c r="L57" i="33"/>
  <c r="M57" i="33"/>
  <c r="L58" i="33"/>
  <c r="M58" i="33"/>
  <c r="L59" i="33"/>
  <c r="M59" i="33"/>
  <c r="L60" i="33"/>
  <c r="M60" i="33"/>
  <c r="L61" i="33"/>
  <c r="M61" i="33"/>
  <c r="L62" i="33"/>
  <c r="M62" i="33"/>
  <c r="L63" i="33"/>
  <c r="M63" i="33"/>
  <c r="L64" i="33"/>
  <c r="M64" i="33"/>
  <c r="L65" i="33"/>
  <c r="M65" i="33"/>
  <c r="L66" i="33"/>
  <c r="M66" i="33"/>
  <c r="L67" i="33"/>
  <c r="M67" i="33"/>
  <c r="M68" i="33"/>
  <c r="L69" i="33"/>
  <c r="M69" i="33"/>
  <c r="L70" i="33"/>
  <c r="M70" i="33"/>
  <c r="L71" i="33"/>
  <c r="M71" i="33"/>
  <c r="L72" i="33"/>
  <c r="M72" i="33"/>
  <c r="L73" i="33"/>
  <c r="M73" i="33"/>
  <c r="L74" i="33"/>
  <c r="M74" i="33"/>
  <c r="L75" i="33"/>
  <c r="M75" i="33"/>
  <c r="L81" i="33"/>
  <c r="M81" i="33"/>
  <c r="L82" i="33"/>
  <c r="M82" i="33"/>
  <c r="M83" i="33"/>
  <c r="L84" i="33"/>
  <c r="M84" i="33"/>
  <c r="M85" i="33"/>
  <c r="L86" i="33"/>
  <c r="M86" i="33"/>
  <c r="L87" i="33"/>
  <c r="M87" i="33"/>
  <c r="L88" i="33"/>
  <c r="M88" i="33"/>
  <c r="L89" i="33"/>
  <c r="M89" i="33"/>
  <c r="L90" i="33"/>
  <c r="M90" i="33"/>
  <c r="L91" i="33"/>
  <c r="M91" i="33"/>
  <c r="L92" i="33"/>
  <c r="M92" i="33"/>
  <c r="L93" i="33"/>
  <c r="M93" i="33"/>
  <c r="L94" i="33"/>
  <c r="M94" i="33"/>
  <c r="L95" i="33"/>
  <c r="M95" i="33"/>
  <c r="L96" i="33"/>
  <c r="M96" i="33"/>
  <c r="L97" i="33"/>
  <c r="M97" i="33"/>
  <c r="L98" i="33"/>
  <c r="M98" i="33"/>
  <c r="L99" i="33"/>
  <c r="M99" i="33"/>
  <c r="M100" i="33"/>
  <c r="M101" i="33"/>
  <c r="L102" i="33"/>
  <c r="M102" i="33"/>
  <c r="L103" i="33"/>
  <c r="M103" i="33"/>
  <c r="M104" i="33"/>
  <c r="L105" i="33"/>
  <c r="M105" i="33"/>
  <c r="L106" i="33"/>
  <c r="M106" i="33"/>
  <c r="L107" i="33"/>
  <c r="M107" i="33"/>
  <c r="L108" i="33"/>
  <c r="M108" i="33"/>
  <c r="L109" i="33"/>
  <c r="M109" i="33"/>
  <c r="L110" i="33"/>
  <c r="M110" i="33"/>
  <c r="L111" i="33"/>
  <c r="M111" i="33"/>
  <c r="L112" i="33"/>
  <c r="M112" i="33"/>
  <c r="L113" i="33"/>
  <c r="M113" i="33"/>
  <c r="L114" i="33"/>
  <c r="M114" i="33"/>
  <c r="L115" i="33"/>
  <c r="M115" i="33"/>
  <c r="L116" i="33"/>
  <c r="M116" i="33"/>
  <c r="L117" i="33"/>
  <c r="M117" i="33"/>
  <c r="L123" i="33"/>
  <c r="M123" i="33"/>
  <c r="L124" i="33"/>
  <c r="M124" i="33"/>
  <c r="L125" i="33"/>
  <c r="M125" i="33"/>
  <c r="M126" i="33"/>
  <c r="L127" i="33"/>
  <c r="M127" i="33"/>
  <c r="L128" i="33"/>
  <c r="M128" i="33"/>
  <c r="M129" i="33"/>
  <c r="L130" i="33"/>
  <c r="M130" i="33"/>
  <c r="L131" i="33"/>
  <c r="M131" i="33"/>
  <c r="L132" i="33"/>
  <c r="M132" i="33"/>
  <c r="L133" i="33"/>
  <c r="M133" i="33"/>
  <c r="L134" i="33"/>
  <c r="M134" i="33"/>
  <c r="L135" i="33"/>
  <c r="M135" i="33"/>
  <c r="L136" i="33"/>
  <c r="M136" i="33"/>
  <c r="L137" i="33"/>
  <c r="M137" i="33"/>
  <c r="L138" i="33"/>
  <c r="M138" i="33"/>
  <c r="L139" i="33"/>
  <c r="M139" i="33"/>
  <c r="L140" i="33"/>
  <c r="M140" i="33"/>
  <c r="L141" i="33"/>
  <c r="M141" i="33"/>
  <c r="L142" i="33"/>
  <c r="M142" i="33"/>
  <c r="L143" i="33"/>
  <c r="M143" i="33"/>
  <c r="L144" i="33"/>
  <c r="M144" i="33"/>
  <c r="L150" i="33"/>
  <c r="M150" i="33"/>
  <c r="L151" i="33"/>
  <c r="M151" i="33"/>
  <c r="L152" i="33"/>
  <c r="M152" i="33"/>
  <c r="L153" i="33"/>
  <c r="M153" i="33"/>
  <c r="L154" i="33"/>
  <c r="M154" i="33"/>
  <c r="L155" i="33"/>
  <c r="M155" i="33"/>
  <c r="L156" i="33"/>
  <c r="M156" i="33"/>
  <c r="L157" i="33"/>
  <c r="M157" i="33"/>
  <c r="L158" i="33"/>
  <c r="M158" i="33"/>
  <c r="L159" i="33"/>
  <c r="M159" i="33"/>
  <c r="L160" i="33"/>
  <c r="M160" i="33"/>
  <c r="L161" i="33"/>
  <c r="M161" i="33"/>
  <c r="L162" i="33"/>
  <c r="M162" i="33"/>
  <c r="L163" i="33"/>
  <c r="M163" i="33"/>
  <c r="L164" i="33"/>
  <c r="M164" i="33"/>
  <c r="L165" i="33"/>
  <c r="M165" i="33"/>
  <c r="L166" i="33"/>
  <c r="M166" i="33"/>
  <c r="L167" i="33"/>
  <c r="M167" i="33"/>
  <c r="L168" i="33"/>
  <c r="M168" i="33"/>
  <c r="L169" i="33"/>
  <c r="M169" i="33"/>
  <c r="L170" i="33"/>
  <c r="M170" i="33"/>
  <c r="L171" i="33"/>
  <c r="M171" i="33"/>
  <c r="L172" i="33"/>
  <c r="M172" i="33"/>
  <c r="L178" i="33"/>
  <c r="M178" i="33"/>
  <c r="L184" i="33"/>
  <c r="M184" i="33"/>
  <c r="L185" i="33"/>
  <c r="M185" i="33"/>
  <c r="L186" i="33"/>
  <c r="M186" i="33"/>
  <c r="L187" i="33"/>
  <c r="M187" i="33"/>
  <c r="L188" i="33"/>
  <c r="M188" i="33"/>
  <c r="L189" i="33"/>
  <c r="M189" i="33"/>
  <c r="L190" i="33"/>
  <c r="M190" i="33"/>
  <c r="L191" i="33"/>
  <c r="M191" i="33"/>
  <c r="L192" i="33"/>
  <c r="M192" i="33"/>
  <c r="L193" i="33"/>
  <c r="M193" i="33"/>
  <c r="L194" i="33"/>
  <c r="M194" i="33"/>
  <c r="L195" i="33"/>
  <c r="M195" i="33"/>
  <c r="L196" i="33"/>
  <c r="M196" i="33"/>
  <c r="L197" i="33"/>
  <c r="M197" i="33"/>
  <c r="L198" i="33"/>
  <c r="M198" i="33"/>
  <c r="L199" i="33"/>
  <c r="M199" i="33"/>
  <c r="L200" i="33"/>
  <c r="M200" i="33"/>
  <c r="L201" i="33"/>
  <c r="M201" i="33"/>
  <c r="L202" i="33"/>
  <c r="M202" i="33"/>
  <c r="L203" i="33"/>
  <c r="M203" i="33"/>
  <c r="L204" i="33"/>
  <c r="M204" i="33"/>
  <c r="L205" i="33"/>
  <c r="M205" i="33"/>
  <c r="L206" i="33"/>
  <c r="M206" i="33"/>
  <c r="L207" i="33"/>
  <c r="M207" i="33"/>
  <c r="L208" i="33"/>
  <c r="M208" i="33"/>
  <c r="L209" i="33"/>
  <c r="M209" i="33"/>
  <c r="L215" i="33"/>
  <c r="M215" i="33"/>
  <c r="L221" i="33"/>
  <c r="M221" i="33"/>
  <c r="L222" i="33"/>
  <c r="M222" i="33"/>
  <c r="L223" i="33"/>
  <c r="M223" i="33"/>
  <c r="L224" i="33"/>
  <c r="M224" i="33"/>
  <c r="L225" i="33"/>
  <c r="M225" i="33"/>
  <c r="L226" i="33"/>
  <c r="M226" i="33"/>
  <c r="L227" i="33"/>
  <c r="M227" i="33"/>
  <c r="L228" i="33"/>
  <c r="M228" i="33"/>
  <c r="L229" i="33"/>
  <c r="M229" i="33"/>
  <c r="L230" i="33"/>
  <c r="M230" i="33"/>
  <c r="L231" i="33"/>
  <c r="M231" i="33"/>
  <c r="L232" i="33"/>
  <c r="M232" i="33"/>
  <c r="L233" i="33"/>
  <c r="M233" i="33"/>
  <c r="L234" i="33"/>
  <c r="M234" i="33"/>
  <c r="L235" i="33"/>
  <c r="M235" i="33"/>
  <c r="L236" i="33"/>
  <c r="M236" i="33"/>
  <c r="L237" i="33"/>
  <c r="M237" i="33"/>
  <c r="L238" i="33"/>
  <c r="M238" i="33"/>
  <c r="L239" i="33"/>
  <c r="M239" i="33"/>
  <c r="L240" i="33"/>
  <c r="M240" i="33"/>
  <c r="L241" i="33"/>
  <c r="M241" i="33"/>
  <c r="L242" i="33"/>
  <c r="M242" i="33"/>
  <c r="L243" i="33"/>
  <c r="M243" i="33"/>
  <c r="L244" i="33"/>
  <c r="M244" i="33"/>
  <c r="L250" i="33"/>
  <c r="M250" i="33"/>
  <c r="L251" i="33"/>
  <c r="M251" i="33"/>
  <c r="L252" i="33"/>
  <c r="M252" i="33"/>
  <c r="L253" i="33"/>
  <c r="M253" i="33"/>
  <c r="L254" i="33"/>
  <c r="M254" i="33"/>
  <c r="L255" i="33"/>
  <c r="M255" i="33"/>
  <c r="L256" i="33"/>
  <c r="M256" i="33"/>
  <c r="L262" i="33"/>
  <c r="M262" i="33"/>
  <c r="L263" i="33"/>
  <c r="M263" i="33"/>
  <c r="L264" i="33"/>
  <c r="M264" i="33"/>
  <c r="L265" i="33"/>
  <c r="M265" i="33"/>
  <c r="L266" i="33"/>
  <c r="M266" i="33"/>
  <c r="L267" i="33"/>
  <c r="M267" i="33"/>
  <c r="L268" i="33"/>
  <c r="M268" i="33"/>
  <c r="L269" i="33"/>
  <c r="M269" i="33"/>
  <c r="L270" i="33"/>
  <c r="M270" i="33"/>
  <c r="L271" i="33"/>
  <c r="M271" i="33"/>
  <c r="L272" i="33"/>
  <c r="M272" i="33"/>
  <c r="L273" i="33"/>
  <c r="M273" i="33"/>
  <c r="L274" i="33"/>
  <c r="M274" i="33"/>
  <c r="L275" i="33"/>
  <c r="M275" i="33"/>
  <c r="L276" i="33"/>
  <c r="M276" i="33"/>
  <c r="L277" i="33"/>
  <c r="M277" i="33"/>
  <c r="L278" i="33"/>
  <c r="M278" i="33"/>
  <c r="L279" i="33"/>
  <c r="M279" i="33"/>
  <c r="L280" i="33"/>
  <c r="M280" i="33"/>
  <c r="L281" i="33"/>
  <c r="M281" i="33"/>
  <c r="L287" i="33"/>
  <c r="M287" i="33"/>
  <c r="L288" i="33"/>
  <c r="M288" i="33"/>
  <c r="L289" i="33"/>
  <c r="M289" i="33"/>
  <c r="M290" i="33"/>
  <c r="M291" i="33"/>
  <c r="L292" i="33"/>
  <c r="M292" i="33"/>
  <c r="L293" i="33"/>
  <c r="M293" i="33"/>
  <c r="L294" i="33"/>
  <c r="M294" i="33"/>
  <c r="L295" i="33"/>
  <c r="M295" i="33"/>
  <c r="L296" i="33"/>
  <c r="M296" i="33"/>
  <c r="L297" i="33"/>
  <c r="M297" i="33"/>
  <c r="L298" i="33"/>
  <c r="M298" i="33"/>
  <c r="L299" i="33"/>
  <c r="M299" i="33"/>
  <c r="L300" i="33"/>
  <c r="M300" i="33"/>
  <c r="L301" i="33"/>
  <c r="M301" i="33"/>
  <c r="L302" i="33"/>
  <c r="M302" i="33"/>
  <c r="L303" i="33"/>
  <c r="M303" i="33"/>
  <c r="L304" i="33"/>
  <c r="M304" i="33"/>
  <c r="L305" i="33"/>
  <c r="M305" i="33"/>
  <c r="L306" i="33"/>
  <c r="M306" i="33"/>
  <c r="L307" i="33"/>
  <c r="M307" i="33"/>
  <c r="L308" i="33"/>
  <c r="M308" i="33"/>
  <c r="L314" i="33"/>
  <c r="M314" i="33"/>
  <c r="L315" i="33"/>
  <c r="M315" i="33"/>
  <c r="L316" i="33"/>
  <c r="M316" i="33"/>
  <c r="L317" i="33"/>
  <c r="M317" i="33"/>
  <c r="L318" i="33"/>
  <c r="M318" i="33"/>
  <c r="L319" i="33"/>
  <c r="M319" i="33"/>
  <c r="L320" i="33"/>
  <c r="M320" i="33"/>
  <c r="L321" i="33"/>
  <c r="M321" i="33"/>
  <c r="L322" i="33"/>
  <c r="M322" i="33"/>
  <c r="L323" i="33"/>
  <c r="M323" i="33"/>
  <c r="L324" i="33"/>
  <c r="M324" i="33"/>
  <c r="L325" i="33"/>
  <c r="M325" i="33"/>
  <c r="L326" i="33"/>
  <c r="M326" i="33"/>
  <c r="L327" i="33"/>
  <c r="M327" i="33"/>
  <c r="L328" i="33"/>
  <c r="M328" i="33"/>
  <c r="L329" i="33"/>
  <c r="M329" i="33"/>
  <c r="L330" i="33"/>
  <c r="M330" i="33"/>
  <c r="L336" i="33"/>
  <c r="M336" i="33"/>
  <c r="L337" i="33"/>
  <c r="M337" i="33"/>
  <c r="L338" i="33"/>
  <c r="M338" i="33"/>
  <c r="L339" i="33"/>
  <c r="M339" i="33"/>
  <c r="L340" i="33"/>
  <c r="M340" i="33"/>
  <c r="L341" i="33"/>
  <c r="M341" i="33"/>
  <c r="L342" i="33"/>
  <c r="M342" i="33"/>
  <c r="L343" i="33"/>
  <c r="M343" i="33"/>
  <c r="L344" i="33"/>
  <c r="M344" i="33"/>
  <c r="L345" i="33"/>
  <c r="M345" i="33"/>
  <c r="L346" i="33"/>
  <c r="M346" i="33"/>
  <c r="L347" i="33"/>
  <c r="M347" i="33"/>
  <c r="L348" i="33"/>
  <c r="M348" i="33"/>
  <c r="L349" i="33"/>
  <c r="M349" i="33"/>
  <c r="L350" i="33"/>
  <c r="M350" i="33"/>
  <c r="L351" i="33"/>
  <c r="M351" i="33"/>
  <c r="L352" i="33"/>
  <c r="M352" i="33"/>
  <c r="L353" i="33"/>
  <c r="M353" i="33"/>
  <c r="L354" i="33"/>
  <c r="M354" i="33"/>
  <c r="L355" i="33"/>
  <c r="M355" i="33"/>
  <c r="L361" i="33"/>
  <c r="M361" i="33"/>
  <c r="L362" i="33"/>
  <c r="M362" i="33"/>
  <c r="L363" i="33"/>
  <c r="M363" i="33"/>
  <c r="L364" i="33"/>
  <c r="M364" i="33"/>
  <c r="L365" i="33"/>
  <c r="M365" i="33"/>
  <c r="L366" i="33"/>
  <c r="M366" i="33"/>
  <c r="L367" i="33"/>
  <c r="M367" i="33"/>
  <c r="L368" i="33"/>
  <c r="M368" i="33"/>
  <c r="L369" i="33"/>
  <c r="M369" i="33"/>
  <c r="L375" i="33"/>
  <c r="M375" i="33"/>
  <c r="L376" i="33"/>
  <c r="M376" i="33"/>
  <c r="L377" i="33"/>
  <c r="M377" i="33"/>
  <c r="L378" i="33"/>
  <c r="M378" i="33"/>
  <c r="L379" i="33"/>
  <c r="M379" i="33"/>
  <c r="L380" i="33"/>
  <c r="M380" i="33"/>
  <c r="L381" i="33"/>
  <c r="M381" i="33"/>
  <c r="L382" i="33"/>
  <c r="M382" i="33"/>
  <c r="L383" i="33"/>
  <c r="M383" i="33"/>
  <c r="L384" i="33"/>
  <c r="M384" i="33"/>
  <c r="L385" i="33"/>
  <c r="M385" i="33"/>
  <c r="L386" i="33"/>
  <c r="M386" i="33"/>
  <c r="L387" i="33"/>
  <c r="M387" i="33"/>
  <c r="L388" i="33"/>
  <c r="M388" i="33"/>
  <c r="L389" i="33"/>
  <c r="M389" i="33"/>
  <c r="M390" i="33"/>
  <c r="L391" i="33"/>
  <c r="M391" i="33"/>
  <c r="L392" i="33"/>
  <c r="M392" i="33"/>
  <c r="L393" i="33"/>
  <c r="M393" i="33"/>
  <c r="L394" i="33"/>
  <c r="M394" i="33"/>
  <c r="L395" i="33"/>
  <c r="M395" i="33"/>
  <c r="L396" i="33"/>
  <c r="M396" i="33"/>
  <c r="L397" i="33"/>
  <c r="M397" i="33"/>
  <c r="L398" i="33"/>
  <c r="M398" i="33"/>
  <c r="L404" i="33"/>
  <c r="M404" i="33"/>
  <c r="L405" i="33"/>
  <c r="M405" i="33"/>
  <c r="L406" i="33"/>
  <c r="M406" i="33"/>
  <c r="L407" i="33"/>
  <c r="M407" i="33"/>
  <c r="L408" i="33"/>
  <c r="M408" i="33"/>
  <c r="L409" i="33"/>
  <c r="M409" i="33"/>
  <c r="L410" i="33"/>
  <c r="M410" i="33"/>
  <c r="L411" i="33"/>
  <c r="M411" i="33"/>
  <c r="L412" i="33"/>
  <c r="M412" i="33"/>
  <c r="L413" i="33"/>
  <c r="M413" i="33"/>
  <c r="L414" i="33"/>
  <c r="M414" i="33"/>
  <c r="L415" i="33"/>
  <c r="M415" i="33"/>
  <c r="L416" i="33"/>
  <c r="M416" i="33"/>
  <c r="L417" i="33"/>
  <c r="M417" i="33"/>
  <c r="L418" i="33"/>
  <c r="M418" i="33"/>
  <c r="L419" i="33"/>
  <c r="M419" i="33"/>
  <c r="L420" i="33"/>
  <c r="M420" i="33"/>
  <c r="L421" i="33"/>
  <c r="M421" i="33"/>
  <c r="L422" i="33"/>
  <c r="M422" i="33"/>
  <c r="L423" i="33"/>
  <c r="M423" i="33"/>
  <c r="L424" i="33"/>
  <c r="M424" i="33"/>
  <c r="L425" i="33"/>
  <c r="M425" i="33"/>
  <c r="L426" i="33"/>
  <c r="M426" i="33"/>
  <c r="L432" i="33"/>
  <c r="M432" i="33"/>
  <c r="L433" i="33"/>
  <c r="M433" i="33"/>
  <c r="L434" i="33"/>
  <c r="M434" i="33"/>
  <c r="L435" i="33"/>
  <c r="M435" i="33"/>
  <c r="L436" i="33"/>
  <c r="M436" i="33"/>
  <c r="L437" i="33"/>
  <c r="M437" i="33"/>
  <c r="L438" i="33"/>
  <c r="M438" i="33"/>
  <c r="L439" i="33"/>
  <c r="M439" i="33"/>
  <c r="L445" i="33"/>
  <c r="M445" i="33"/>
  <c r="L446" i="33"/>
  <c r="M446" i="33"/>
  <c r="L447" i="33"/>
  <c r="M447" i="33"/>
  <c r="L448" i="33"/>
  <c r="M448" i="33"/>
  <c r="L449" i="33"/>
  <c r="M449" i="33"/>
  <c r="L450" i="33"/>
  <c r="M450" i="33"/>
  <c r="L451" i="33"/>
  <c r="M451" i="33"/>
  <c r="L452" i="33"/>
  <c r="M452" i="33"/>
  <c r="L453" i="33"/>
  <c r="M453" i="33"/>
  <c r="L454" i="33"/>
  <c r="M454" i="33"/>
  <c r="L455" i="33"/>
  <c r="M455" i="33"/>
  <c r="L456" i="33"/>
  <c r="M456" i="33"/>
  <c r="L457" i="33"/>
  <c r="M457" i="33"/>
  <c r="L458" i="33"/>
  <c r="M458" i="33"/>
  <c r="L459" i="33"/>
  <c r="M459" i="33"/>
  <c r="L465" i="33"/>
  <c r="M465" i="33"/>
  <c r="L466" i="33"/>
  <c r="M466" i="33"/>
  <c r="L467" i="33"/>
  <c r="M467" i="33"/>
  <c r="L473" i="33"/>
  <c r="M473" i="33"/>
  <c r="L474" i="33"/>
  <c r="M474" i="33"/>
  <c r="L475" i="33"/>
  <c r="M475" i="33"/>
  <c r="L476" i="33"/>
  <c r="M476" i="33"/>
  <c r="M482" i="33"/>
  <c r="M483" i="33"/>
  <c r="M484" i="33"/>
  <c r="L485" i="33"/>
  <c r="L490" i="33"/>
  <c r="M490" i="33"/>
  <c r="L491" i="33"/>
  <c r="M491" i="33"/>
  <c r="L492" i="33"/>
  <c r="M492" i="33"/>
  <c r="L493" i="33"/>
  <c r="L494" i="33"/>
  <c r="M494" i="33"/>
  <c r="L495" i="33"/>
  <c r="M495" i="33"/>
  <c r="L496" i="33"/>
  <c r="M496" i="33"/>
  <c r="L497" i="33"/>
  <c r="M497" i="33"/>
  <c r="L498" i="33"/>
  <c r="M498" i="33"/>
  <c r="L499" i="33"/>
  <c r="M499" i="33"/>
  <c r="L500" i="33"/>
  <c r="M500" i="33"/>
  <c r="L501" i="33"/>
  <c r="M501" i="33"/>
  <c r="L502" i="33"/>
  <c r="M502" i="33"/>
  <c r="L503" i="33"/>
  <c r="M503" i="33"/>
  <c r="L504" i="33"/>
  <c r="M504" i="33"/>
  <c r="L505" i="33"/>
  <c r="M505" i="33"/>
  <c r="L506" i="33"/>
  <c r="M506" i="33"/>
  <c r="L508" i="33"/>
  <c r="M508" i="33"/>
  <c r="L509" i="33"/>
  <c r="M509" i="33"/>
  <c r="L510" i="33"/>
  <c r="M510" i="33"/>
  <c r="L511" i="33"/>
  <c r="M511" i="33"/>
  <c r="L512" i="33"/>
  <c r="M512" i="33"/>
  <c r="L513" i="33"/>
  <c r="M513" i="33"/>
  <c r="L514" i="33"/>
  <c r="M514" i="33"/>
  <c r="L515" i="33"/>
  <c r="L516" i="33"/>
  <c r="M516" i="33"/>
  <c r="L517" i="33"/>
  <c r="M517" i="33"/>
  <c r="L518" i="33"/>
  <c r="M518" i="33"/>
  <c r="L519" i="33"/>
  <c r="L520" i="33"/>
  <c r="M520" i="33"/>
  <c r="L521" i="33"/>
  <c r="M521" i="33"/>
  <c r="L522" i="33"/>
  <c r="M522" i="33"/>
  <c r="L523" i="33"/>
  <c r="M523" i="33"/>
  <c r="L524" i="33"/>
  <c r="M524" i="33"/>
  <c r="L525" i="33"/>
  <c r="L530" i="33"/>
  <c r="M530" i="33"/>
  <c r="L531" i="33"/>
  <c r="M531" i="33"/>
  <c r="L532" i="33"/>
  <c r="M532" i="33"/>
  <c r="L533" i="33"/>
  <c r="M533" i="33"/>
  <c r="L534" i="33"/>
  <c r="M534" i="33"/>
  <c r="L535" i="33"/>
  <c r="M535" i="33"/>
  <c r="L536" i="33"/>
  <c r="M536" i="33"/>
  <c r="L537" i="33"/>
  <c r="L542" i="33"/>
  <c r="M542" i="33"/>
  <c r="L543" i="33"/>
  <c r="M543" i="33"/>
  <c r="L544" i="33"/>
  <c r="M544" i="33"/>
  <c r="L545" i="33"/>
  <c r="M545" i="33"/>
  <c r="L546" i="33"/>
  <c r="M546" i="33"/>
  <c r="L547" i="33"/>
  <c r="M547" i="33"/>
  <c r="L548" i="33"/>
  <c r="M548" i="33"/>
  <c r="L549" i="33"/>
  <c r="M37" i="32"/>
  <c r="M515" i="33" s="1"/>
  <c r="M12" i="32"/>
  <c r="M549" i="33"/>
  <c r="M16" i="46"/>
  <c r="M537" i="33" s="1"/>
  <c r="M53" i="32"/>
  <c r="M525" i="33" s="1"/>
  <c r="M44" i="32"/>
  <c r="M519" i="33" s="1"/>
  <c r="M26" i="32"/>
  <c r="M507" i="33" s="1"/>
  <c r="L26" i="32"/>
  <c r="L507" i="33" s="1"/>
  <c r="M17" i="21"/>
  <c r="M485" i="33" s="1"/>
  <c r="M13" i="31"/>
  <c r="M477" i="33" s="1"/>
  <c r="L13" i="31"/>
  <c r="L477" i="33" s="1"/>
  <c r="M12" i="29"/>
  <c r="M468" i="33" s="1"/>
  <c r="L12" i="29"/>
  <c r="L468" i="33" s="1"/>
  <c r="M24" i="30"/>
  <c r="M460" i="33" s="1"/>
  <c r="L24" i="30"/>
  <c r="L460" i="33" s="1"/>
  <c r="M17" i="19"/>
  <c r="M440" i="33" s="1"/>
  <c r="L17" i="19"/>
  <c r="L440" i="33" s="1"/>
  <c r="M10" i="47"/>
  <c r="M179" i="33" s="1"/>
  <c r="L10" i="47"/>
  <c r="L179" i="33" s="1"/>
  <c r="M10" i="44"/>
  <c r="M216" i="33" s="1"/>
  <c r="L10" i="44"/>
  <c r="L216" i="33" s="1"/>
  <c r="M18" i="45"/>
  <c r="M370" i="33" s="1"/>
  <c r="L18" i="45"/>
  <c r="L370" i="33" s="1"/>
  <c r="M16" i="25"/>
  <c r="M257" i="33" s="1"/>
  <c r="L16" i="25"/>
  <c r="L257" i="33" s="1"/>
  <c r="M32" i="14"/>
  <c r="M427" i="33" s="1"/>
  <c r="L32" i="14"/>
  <c r="L427" i="33" s="1"/>
  <c r="M33" i="13"/>
  <c r="M399" i="33" s="1"/>
  <c r="L24" i="13"/>
  <c r="L33" i="13" s="1"/>
  <c r="L399" i="33" s="1"/>
  <c r="M29" i="12"/>
  <c r="M356" i="33" s="1"/>
  <c r="L29" i="12"/>
  <c r="L356" i="33" s="1"/>
  <c r="M26" i="11"/>
  <c r="M331" i="33" s="1"/>
  <c r="L26" i="11"/>
  <c r="L331" i="33" s="1"/>
  <c r="M31" i="10"/>
  <c r="M309" i="33" s="1"/>
  <c r="L13" i="10"/>
  <c r="L291" i="33" s="1"/>
  <c r="L12" i="10"/>
  <c r="M29" i="9"/>
  <c r="M282" i="33" s="1"/>
  <c r="L29" i="9"/>
  <c r="L282" i="33" s="1"/>
  <c r="M33" i="8"/>
  <c r="M245" i="33" s="1"/>
  <c r="L33" i="8"/>
  <c r="L245" i="33" s="1"/>
  <c r="M68" i="7"/>
  <c r="L68" i="7"/>
  <c r="M52" i="7"/>
  <c r="M35" i="7"/>
  <c r="M210" i="33" s="1"/>
  <c r="L35" i="7"/>
  <c r="L210" i="33" s="1"/>
  <c r="M31" i="5"/>
  <c r="M145" i="33" s="1"/>
  <c r="L15" i="5"/>
  <c r="L129" i="33" s="1"/>
  <c r="L12" i="5"/>
  <c r="M32" i="6"/>
  <c r="M173" i="33" s="1"/>
  <c r="L32" i="6"/>
  <c r="L173" i="33" s="1"/>
  <c r="M46" i="4"/>
  <c r="M118" i="33" s="1"/>
  <c r="L32" i="4"/>
  <c r="L104" i="33" s="1"/>
  <c r="L29" i="4"/>
  <c r="L101" i="33" s="1"/>
  <c r="L28" i="4"/>
  <c r="L100" i="33" s="1"/>
  <c r="L13" i="4"/>
  <c r="L85" i="33" s="1"/>
  <c r="L11" i="4"/>
  <c r="X9" i="3"/>
  <c r="M46" i="3"/>
  <c r="M76" i="33" s="1"/>
  <c r="L38" i="3"/>
  <c r="L46" i="3" s="1"/>
  <c r="L76" i="33" s="1"/>
  <c r="M36" i="2"/>
  <c r="M34" i="33" s="1"/>
  <c r="L23" i="2"/>
  <c r="L21" i="33" s="1"/>
  <c r="V33" i="32"/>
  <c r="V32" i="32"/>
  <c r="J7" i="33"/>
  <c r="K7" i="33"/>
  <c r="J8" i="33"/>
  <c r="K8" i="33"/>
  <c r="J9" i="33"/>
  <c r="K9" i="33"/>
  <c r="J10" i="33"/>
  <c r="K10" i="33"/>
  <c r="J11" i="33"/>
  <c r="K11" i="33"/>
  <c r="J12" i="33"/>
  <c r="K12" i="33"/>
  <c r="J13" i="33"/>
  <c r="K13" i="33"/>
  <c r="J14" i="33"/>
  <c r="K14" i="33"/>
  <c r="J15" i="33"/>
  <c r="K15" i="33"/>
  <c r="J16" i="33"/>
  <c r="K16" i="33"/>
  <c r="J17" i="33"/>
  <c r="K17" i="33"/>
  <c r="J18" i="33"/>
  <c r="K18" i="33"/>
  <c r="J19" i="33"/>
  <c r="K19" i="33"/>
  <c r="J20" i="33"/>
  <c r="K20" i="33"/>
  <c r="K21" i="33"/>
  <c r="J22" i="33"/>
  <c r="K22" i="33"/>
  <c r="J23" i="33"/>
  <c r="K23" i="33"/>
  <c r="J24" i="33"/>
  <c r="K24" i="33"/>
  <c r="J25" i="33"/>
  <c r="K25" i="33"/>
  <c r="J26" i="33"/>
  <c r="K26" i="33"/>
  <c r="J27" i="33"/>
  <c r="K27" i="33"/>
  <c r="J28" i="33"/>
  <c r="K28" i="33"/>
  <c r="J29" i="33"/>
  <c r="K29" i="33"/>
  <c r="J30" i="33"/>
  <c r="K30" i="33"/>
  <c r="J31" i="33"/>
  <c r="K31" i="33"/>
  <c r="J32" i="33"/>
  <c r="K32" i="33"/>
  <c r="J33" i="33"/>
  <c r="K33" i="33"/>
  <c r="J39" i="33"/>
  <c r="K39" i="33"/>
  <c r="J40" i="33"/>
  <c r="K40" i="33"/>
  <c r="J41" i="33"/>
  <c r="K41" i="33"/>
  <c r="J42" i="33"/>
  <c r="K42" i="33"/>
  <c r="J43" i="33"/>
  <c r="K43" i="33"/>
  <c r="J44" i="33"/>
  <c r="K44" i="33"/>
  <c r="J45" i="33"/>
  <c r="K45" i="33"/>
  <c r="J46" i="33"/>
  <c r="K46" i="33"/>
  <c r="J47" i="33"/>
  <c r="K47" i="33"/>
  <c r="J48" i="33"/>
  <c r="K48" i="33"/>
  <c r="J49" i="33"/>
  <c r="K49" i="33"/>
  <c r="J50" i="33"/>
  <c r="K50" i="33"/>
  <c r="J51" i="33"/>
  <c r="K51" i="33"/>
  <c r="J52" i="33"/>
  <c r="K52" i="33"/>
  <c r="J53" i="33"/>
  <c r="K53" i="33"/>
  <c r="J54" i="33"/>
  <c r="K54" i="33"/>
  <c r="J55" i="33"/>
  <c r="K55" i="33"/>
  <c r="J56" i="33"/>
  <c r="K56" i="33"/>
  <c r="J57" i="33"/>
  <c r="K57" i="33"/>
  <c r="J58" i="33"/>
  <c r="K58" i="33"/>
  <c r="J59" i="33"/>
  <c r="K59" i="33"/>
  <c r="J60" i="33"/>
  <c r="K60" i="33"/>
  <c r="J61" i="33"/>
  <c r="K61" i="33"/>
  <c r="J62" i="33"/>
  <c r="K62" i="33"/>
  <c r="J63" i="33"/>
  <c r="K63" i="33"/>
  <c r="J64" i="33"/>
  <c r="K64" i="33"/>
  <c r="J65" i="33"/>
  <c r="K65" i="33"/>
  <c r="J66" i="33"/>
  <c r="K66" i="33"/>
  <c r="J67" i="33"/>
  <c r="K67" i="33"/>
  <c r="K68" i="33"/>
  <c r="J69" i="33"/>
  <c r="K69" i="33"/>
  <c r="J70" i="33"/>
  <c r="K70" i="33"/>
  <c r="J71" i="33"/>
  <c r="K71" i="33"/>
  <c r="J72" i="33"/>
  <c r="K72" i="33"/>
  <c r="J73" i="33"/>
  <c r="K73" i="33"/>
  <c r="J74" i="33"/>
  <c r="K74" i="33"/>
  <c r="J75" i="33"/>
  <c r="K75" i="33"/>
  <c r="J81" i="33"/>
  <c r="K81" i="33"/>
  <c r="J82" i="33"/>
  <c r="K82" i="33"/>
  <c r="K83" i="33"/>
  <c r="J84" i="33"/>
  <c r="K84" i="33"/>
  <c r="K85" i="33"/>
  <c r="J86" i="33"/>
  <c r="K86" i="33"/>
  <c r="J87" i="33"/>
  <c r="K87" i="33"/>
  <c r="J88" i="33"/>
  <c r="K88" i="33"/>
  <c r="J89" i="33"/>
  <c r="K89" i="33"/>
  <c r="J90" i="33"/>
  <c r="K90" i="33"/>
  <c r="J91" i="33"/>
  <c r="K91" i="33"/>
  <c r="J92" i="33"/>
  <c r="K92" i="33"/>
  <c r="J93" i="33"/>
  <c r="K93" i="33"/>
  <c r="J94" i="33"/>
  <c r="K94" i="33"/>
  <c r="J95" i="33"/>
  <c r="K95" i="33"/>
  <c r="J96" i="33"/>
  <c r="K96" i="33"/>
  <c r="J97" i="33"/>
  <c r="K97" i="33"/>
  <c r="J98" i="33"/>
  <c r="K98" i="33"/>
  <c r="J99" i="33"/>
  <c r="K99" i="33"/>
  <c r="K100" i="33"/>
  <c r="K101" i="33"/>
  <c r="J102" i="33"/>
  <c r="K102" i="33"/>
  <c r="J103" i="33"/>
  <c r="K103" i="33"/>
  <c r="K104" i="33"/>
  <c r="J105" i="33"/>
  <c r="K105" i="33"/>
  <c r="J106" i="33"/>
  <c r="K106" i="33"/>
  <c r="J107" i="33"/>
  <c r="K107" i="33"/>
  <c r="J108" i="33"/>
  <c r="K108" i="33"/>
  <c r="J109" i="33"/>
  <c r="K109" i="33"/>
  <c r="J110" i="33"/>
  <c r="K110" i="33"/>
  <c r="J111" i="33"/>
  <c r="K111" i="33"/>
  <c r="J112" i="33"/>
  <c r="K112" i="33"/>
  <c r="J113" i="33"/>
  <c r="K113" i="33"/>
  <c r="J114" i="33"/>
  <c r="K114" i="33"/>
  <c r="J115" i="33"/>
  <c r="K115" i="33"/>
  <c r="J116" i="33"/>
  <c r="K116" i="33"/>
  <c r="J117" i="33"/>
  <c r="K117" i="33"/>
  <c r="J123" i="33"/>
  <c r="K123" i="33"/>
  <c r="J124" i="33"/>
  <c r="K124" i="33"/>
  <c r="J125" i="33"/>
  <c r="K125" i="33"/>
  <c r="K126" i="33"/>
  <c r="J127" i="33"/>
  <c r="K127" i="33"/>
  <c r="J128" i="33"/>
  <c r="K128" i="33"/>
  <c r="K129" i="33"/>
  <c r="J130" i="33"/>
  <c r="K130" i="33"/>
  <c r="J131" i="33"/>
  <c r="K131" i="33"/>
  <c r="J132" i="33"/>
  <c r="K132" i="33"/>
  <c r="J133" i="33"/>
  <c r="K133" i="33"/>
  <c r="J134" i="33"/>
  <c r="K134" i="33"/>
  <c r="J135" i="33"/>
  <c r="K135" i="33"/>
  <c r="J136" i="33"/>
  <c r="K136" i="33"/>
  <c r="J137" i="33"/>
  <c r="K137" i="33"/>
  <c r="J138" i="33"/>
  <c r="K138" i="33"/>
  <c r="J139" i="33"/>
  <c r="K139" i="33"/>
  <c r="J140" i="33"/>
  <c r="K140" i="33"/>
  <c r="J141" i="33"/>
  <c r="K141" i="33"/>
  <c r="J142" i="33"/>
  <c r="K142" i="33"/>
  <c r="J143" i="33"/>
  <c r="K143" i="33"/>
  <c r="J144" i="33"/>
  <c r="K144" i="33"/>
  <c r="J150" i="33"/>
  <c r="K150" i="33"/>
  <c r="J151" i="33"/>
  <c r="K151" i="33"/>
  <c r="J152" i="33"/>
  <c r="K152" i="33"/>
  <c r="J153" i="33"/>
  <c r="K153" i="33"/>
  <c r="J154" i="33"/>
  <c r="K154" i="33"/>
  <c r="J155" i="33"/>
  <c r="K155" i="33"/>
  <c r="J156" i="33"/>
  <c r="K156" i="33"/>
  <c r="J157" i="33"/>
  <c r="K157" i="33"/>
  <c r="J158" i="33"/>
  <c r="K158" i="33"/>
  <c r="J159" i="33"/>
  <c r="K159" i="33"/>
  <c r="J160" i="33"/>
  <c r="K160" i="33"/>
  <c r="J161" i="33"/>
  <c r="K161" i="33"/>
  <c r="J162" i="33"/>
  <c r="K162" i="33"/>
  <c r="J163" i="33"/>
  <c r="K163" i="33"/>
  <c r="J164" i="33"/>
  <c r="K164" i="33"/>
  <c r="J165" i="33"/>
  <c r="K165" i="33"/>
  <c r="J166" i="33"/>
  <c r="K166" i="33"/>
  <c r="J167" i="33"/>
  <c r="K167" i="33"/>
  <c r="J168" i="33"/>
  <c r="K168" i="33"/>
  <c r="J169" i="33"/>
  <c r="K169" i="33"/>
  <c r="J170" i="33"/>
  <c r="K170" i="33"/>
  <c r="J171" i="33"/>
  <c r="K171" i="33"/>
  <c r="J172" i="33"/>
  <c r="K172" i="33"/>
  <c r="J178" i="33"/>
  <c r="K178" i="33"/>
  <c r="J184" i="33"/>
  <c r="K184" i="33"/>
  <c r="J185" i="33"/>
  <c r="K185" i="33"/>
  <c r="J186" i="33"/>
  <c r="K186" i="33"/>
  <c r="J187" i="33"/>
  <c r="K187" i="33"/>
  <c r="J188" i="33"/>
  <c r="K188" i="33"/>
  <c r="J189" i="33"/>
  <c r="K189" i="33"/>
  <c r="J190" i="33"/>
  <c r="K190" i="33"/>
  <c r="J191" i="33"/>
  <c r="K191" i="33"/>
  <c r="J192" i="33"/>
  <c r="K192" i="33"/>
  <c r="J193" i="33"/>
  <c r="K193" i="33"/>
  <c r="J194" i="33"/>
  <c r="K194" i="33"/>
  <c r="J195" i="33"/>
  <c r="K195" i="33"/>
  <c r="J196" i="33"/>
  <c r="K196" i="33"/>
  <c r="J197" i="33"/>
  <c r="K197" i="33"/>
  <c r="J198" i="33"/>
  <c r="K198" i="33"/>
  <c r="J199" i="33"/>
  <c r="K199" i="33"/>
  <c r="J200" i="33"/>
  <c r="K200" i="33"/>
  <c r="J201" i="33"/>
  <c r="K201" i="33"/>
  <c r="J202" i="33"/>
  <c r="K202" i="33"/>
  <c r="J203" i="33"/>
  <c r="K203" i="33"/>
  <c r="J204" i="33"/>
  <c r="K204" i="33"/>
  <c r="J205" i="33"/>
  <c r="K205" i="33"/>
  <c r="J206" i="33"/>
  <c r="K206" i="33"/>
  <c r="J207" i="33"/>
  <c r="K207" i="33"/>
  <c r="J208" i="33"/>
  <c r="K208" i="33"/>
  <c r="J209" i="33"/>
  <c r="K209" i="33"/>
  <c r="J215" i="33"/>
  <c r="K215" i="33"/>
  <c r="J221" i="33"/>
  <c r="K221" i="33"/>
  <c r="J222" i="33"/>
  <c r="K222" i="33"/>
  <c r="J223" i="33"/>
  <c r="K223" i="33"/>
  <c r="J224" i="33"/>
  <c r="K224" i="33"/>
  <c r="J225" i="33"/>
  <c r="K225" i="33"/>
  <c r="J226" i="33"/>
  <c r="K226" i="33"/>
  <c r="J227" i="33"/>
  <c r="K227" i="33"/>
  <c r="J228" i="33"/>
  <c r="K228" i="33"/>
  <c r="J229" i="33"/>
  <c r="K229" i="33"/>
  <c r="J230" i="33"/>
  <c r="K230" i="33"/>
  <c r="J231" i="33"/>
  <c r="K231" i="33"/>
  <c r="J232" i="33"/>
  <c r="K232" i="33"/>
  <c r="J233" i="33"/>
  <c r="K233" i="33"/>
  <c r="J234" i="33"/>
  <c r="K234" i="33"/>
  <c r="J235" i="33"/>
  <c r="K235" i="33"/>
  <c r="J236" i="33"/>
  <c r="K236" i="33"/>
  <c r="J237" i="33"/>
  <c r="K237" i="33"/>
  <c r="J238" i="33"/>
  <c r="K238" i="33"/>
  <c r="J239" i="33"/>
  <c r="K239" i="33"/>
  <c r="J240" i="33"/>
  <c r="K240" i="33"/>
  <c r="J241" i="33"/>
  <c r="K241" i="33"/>
  <c r="J242" i="33"/>
  <c r="K242" i="33"/>
  <c r="J243" i="33"/>
  <c r="K243" i="33"/>
  <c r="J244" i="33"/>
  <c r="K244" i="33"/>
  <c r="J250" i="33"/>
  <c r="K250" i="33"/>
  <c r="J251" i="33"/>
  <c r="K251" i="33"/>
  <c r="J252" i="33"/>
  <c r="K252" i="33"/>
  <c r="J253" i="33"/>
  <c r="K253" i="33"/>
  <c r="J254" i="33"/>
  <c r="K254" i="33"/>
  <c r="J255" i="33"/>
  <c r="K255" i="33"/>
  <c r="J256" i="33"/>
  <c r="K256" i="33"/>
  <c r="J262" i="33"/>
  <c r="K262" i="33"/>
  <c r="J263" i="33"/>
  <c r="K263" i="33"/>
  <c r="J264" i="33"/>
  <c r="K264" i="33"/>
  <c r="J265" i="33"/>
  <c r="K265" i="33"/>
  <c r="J266" i="33"/>
  <c r="K266" i="33"/>
  <c r="J267" i="33"/>
  <c r="K267" i="33"/>
  <c r="J268" i="33"/>
  <c r="K268" i="33"/>
  <c r="J269" i="33"/>
  <c r="K269" i="33"/>
  <c r="J270" i="33"/>
  <c r="K270" i="33"/>
  <c r="J271" i="33"/>
  <c r="K271" i="33"/>
  <c r="J272" i="33"/>
  <c r="K272" i="33"/>
  <c r="J273" i="33"/>
  <c r="K273" i="33"/>
  <c r="J274" i="33"/>
  <c r="K274" i="33"/>
  <c r="J275" i="33"/>
  <c r="K275" i="33"/>
  <c r="J276" i="33"/>
  <c r="K276" i="33"/>
  <c r="J277" i="33"/>
  <c r="K277" i="33"/>
  <c r="J278" i="33"/>
  <c r="K278" i="33"/>
  <c r="J279" i="33"/>
  <c r="K279" i="33"/>
  <c r="J280" i="33"/>
  <c r="K280" i="33"/>
  <c r="J281" i="33"/>
  <c r="K281" i="33"/>
  <c r="J287" i="33"/>
  <c r="K287" i="33"/>
  <c r="J288" i="33"/>
  <c r="K288" i="33"/>
  <c r="J289" i="33"/>
  <c r="K289" i="33"/>
  <c r="K290" i="33"/>
  <c r="K291" i="33"/>
  <c r="J292" i="33"/>
  <c r="K292" i="33"/>
  <c r="J293" i="33"/>
  <c r="K293" i="33"/>
  <c r="J294" i="33"/>
  <c r="K294" i="33"/>
  <c r="J295" i="33"/>
  <c r="K295" i="33"/>
  <c r="J296" i="33"/>
  <c r="K296" i="33"/>
  <c r="J297" i="33"/>
  <c r="K297" i="33"/>
  <c r="J298" i="33"/>
  <c r="K298" i="33"/>
  <c r="J299" i="33"/>
  <c r="K299" i="33"/>
  <c r="J300" i="33"/>
  <c r="K300" i="33"/>
  <c r="J301" i="33"/>
  <c r="K301" i="33"/>
  <c r="J302" i="33"/>
  <c r="K302" i="33"/>
  <c r="J303" i="33"/>
  <c r="K303" i="33"/>
  <c r="J304" i="33"/>
  <c r="K304" i="33"/>
  <c r="J305" i="33"/>
  <c r="K305" i="33"/>
  <c r="J306" i="33"/>
  <c r="K306" i="33"/>
  <c r="J307" i="33"/>
  <c r="K307" i="33"/>
  <c r="J308" i="33"/>
  <c r="K308" i="33"/>
  <c r="J314" i="33"/>
  <c r="K314" i="33"/>
  <c r="J315" i="33"/>
  <c r="K315" i="33"/>
  <c r="J316" i="33"/>
  <c r="K316" i="33"/>
  <c r="J317" i="33"/>
  <c r="K317" i="33"/>
  <c r="J318" i="33"/>
  <c r="K318" i="33"/>
  <c r="J319" i="33"/>
  <c r="K319" i="33"/>
  <c r="J320" i="33"/>
  <c r="K320" i="33"/>
  <c r="J321" i="33"/>
  <c r="K321" i="33"/>
  <c r="J322" i="33"/>
  <c r="K322" i="33"/>
  <c r="J323" i="33"/>
  <c r="K323" i="33"/>
  <c r="J324" i="33"/>
  <c r="K324" i="33"/>
  <c r="J325" i="33"/>
  <c r="K325" i="33"/>
  <c r="J326" i="33"/>
  <c r="K326" i="33"/>
  <c r="J327" i="33"/>
  <c r="K327" i="33"/>
  <c r="J328" i="33"/>
  <c r="K328" i="33"/>
  <c r="J329" i="33"/>
  <c r="K329" i="33"/>
  <c r="J330" i="33"/>
  <c r="K330" i="33"/>
  <c r="J336" i="33"/>
  <c r="K336" i="33"/>
  <c r="J337" i="33"/>
  <c r="K337" i="33"/>
  <c r="J338" i="33"/>
  <c r="K338" i="33"/>
  <c r="J339" i="33"/>
  <c r="K339" i="33"/>
  <c r="J340" i="33"/>
  <c r="K340" i="33"/>
  <c r="J341" i="33"/>
  <c r="K341" i="33"/>
  <c r="J342" i="33"/>
  <c r="K342" i="33"/>
  <c r="J343" i="33"/>
  <c r="K343" i="33"/>
  <c r="J344" i="33"/>
  <c r="K344" i="33"/>
  <c r="J345" i="33"/>
  <c r="K345" i="33"/>
  <c r="J346" i="33"/>
  <c r="K346" i="33"/>
  <c r="J347" i="33"/>
  <c r="K347" i="33"/>
  <c r="J348" i="33"/>
  <c r="K348" i="33"/>
  <c r="J349" i="33"/>
  <c r="K349" i="33"/>
  <c r="J350" i="33"/>
  <c r="K350" i="33"/>
  <c r="J351" i="33"/>
  <c r="K351" i="33"/>
  <c r="J352" i="33"/>
  <c r="K352" i="33"/>
  <c r="J353" i="33"/>
  <c r="K353" i="33"/>
  <c r="J354" i="33"/>
  <c r="K354" i="33"/>
  <c r="J355" i="33"/>
  <c r="K355" i="33"/>
  <c r="J361" i="33"/>
  <c r="K361" i="33"/>
  <c r="J362" i="33"/>
  <c r="K362" i="33"/>
  <c r="J363" i="33"/>
  <c r="K363" i="33"/>
  <c r="J364" i="33"/>
  <c r="K364" i="33"/>
  <c r="J365" i="33"/>
  <c r="K365" i="33"/>
  <c r="J366" i="33"/>
  <c r="K366" i="33"/>
  <c r="J367" i="33"/>
  <c r="K367" i="33"/>
  <c r="J368" i="33"/>
  <c r="K368" i="33"/>
  <c r="J369" i="33"/>
  <c r="K369" i="33"/>
  <c r="J375" i="33"/>
  <c r="K375" i="33"/>
  <c r="J376" i="33"/>
  <c r="K376" i="33"/>
  <c r="J377" i="33"/>
  <c r="K377" i="33"/>
  <c r="J378" i="33"/>
  <c r="K378" i="33"/>
  <c r="J379" i="33"/>
  <c r="K379" i="33"/>
  <c r="J380" i="33"/>
  <c r="K380" i="33"/>
  <c r="J381" i="33"/>
  <c r="K381" i="33"/>
  <c r="J382" i="33"/>
  <c r="K382" i="33"/>
  <c r="J383" i="33"/>
  <c r="K383" i="33"/>
  <c r="J384" i="33"/>
  <c r="K384" i="33"/>
  <c r="J385" i="33"/>
  <c r="K385" i="33"/>
  <c r="J386" i="33"/>
  <c r="K386" i="33"/>
  <c r="J387" i="33"/>
  <c r="K387" i="33"/>
  <c r="J388" i="33"/>
  <c r="K388" i="33"/>
  <c r="J389" i="33"/>
  <c r="K389" i="33"/>
  <c r="K390" i="33"/>
  <c r="J391" i="33"/>
  <c r="K391" i="33"/>
  <c r="J392" i="33"/>
  <c r="K392" i="33"/>
  <c r="J393" i="33"/>
  <c r="K393" i="33"/>
  <c r="J394" i="33"/>
  <c r="K394" i="33"/>
  <c r="J395" i="33"/>
  <c r="K395" i="33"/>
  <c r="J396" i="33"/>
  <c r="K396" i="33"/>
  <c r="J397" i="33"/>
  <c r="K397" i="33"/>
  <c r="J398" i="33"/>
  <c r="K398" i="33"/>
  <c r="J404" i="33"/>
  <c r="K404" i="33"/>
  <c r="J405" i="33"/>
  <c r="K405" i="33"/>
  <c r="J406" i="33"/>
  <c r="K406" i="33"/>
  <c r="J407" i="33"/>
  <c r="K407" i="33"/>
  <c r="J408" i="33"/>
  <c r="K408" i="33"/>
  <c r="J409" i="33"/>
  <c r="K409" i="33"/>
  <c r="J410" i="33"/>
  <c r="K410" i="33"/>
  <c r="J411" i="33"/>
  <c r="K411" i="33"/>
  <c r="J412" i="33"/>
  <c r="K412" i="33"/>
  <c r="J413" i="33"/>
  <c r="K413" i="33"/>
  <c r="J414" i="33"/>
  <c r="K414" i="33"/>
  <c r="J415" i="33"/>
  <c r="K415" i="33"/>
  <c r="J416" i="33"/>
  <c r="K416" i="33"/>
  <c r="J417" i="33"/>
  <c r="K417" i="33"/>
  <c r="J418" i="33"/>
  <c r="K418" i="33"/>
  <c r="J419" i="33"/>
  <c r="K419" i="33"/>
  <c r="J420" i="33"/>
  <c r="K420" i="33"/>
  <c r="J421" i="33"/>
  <c r="K421" i="33"/>
  <c r="J422" i="33"/>
  <c r="K422" i="33"/>
  <c r="J423" i="33"/>
  <c r="K423" i="33"/>
  <c r="J424" i="33"/>
  <c r="K424" i="33"/>
  <c r="J425" i="33"/>
  <c r="K425" i="33"/>
  <c r="J426" i="33"/>
  <c r="K426" i="33"/>
  <c r="J432" i="33"/>
  <c r="K432" i="33"/>
  <c r="J433" i="33"/>
  <c r="K433" i="33"/>
  <c r="J434" i="33"/>
  <c r="K434" i="33"/>
  <c r="J435" i="33"/>
  <c r="K435" i="33"/>
  <c r="J436" i="33"/>
  <c r="K436" i="33"/>
  <c r="J437" i="33"/>
  <c r="K437" i="33"/>
  <c r="J438" i="33"/>
  <c r="K438" i="33"/>
  <c r="J439" i="33"/>
  <c r="K439" i="33"/>
  <c r="J445" i="33"/>
  <c r="K445" i="33"/>
  <c r="J446" i="33"/>
  <c r="K446" i="33"/>
  <c r="J447" i="33"/>
  <c r="K447" i="33"/>
  <c r="J448" i="33"/>
  <c r="K448" i="33"/>
  <c r="J449" i="33"/>
  <c r="K449" i="33"/>
  <c r="J450" i="33"/>
  <c r="K450" i="33"/>
  <c r="J451" i="33"/>
  <c r="K451" i="33"/>
  <c r="J452" i="33"/>
  <c r="K452" i="33"/>
  <c r="J453" i="33"/>
  <c r="K453" i="33"/>
  <c r="J454" i="33"/>
  <c r="K454" i="33"/>
  <c r="J455" i="33"/>
  <c r="K455" i="33"/>
  <c r="J456" i="33"/>
  <c r="K456" i="33"/>
  <c r="J457" i="33"/>
  <c r="K457" i="33"/>
  <c r="J458" i="33"/>
  <c r="K458" i="33"/>
  <c r="J459" i="33"/>
  <c r="K459" i="33"/>
  <c r="J465" i="33"/>
  <c r="K465" i="33"/>
  <c r="J466" i="33"/>
  <c r="K466" i="33"/>
  <c r="J467" i="33"/>
  <c r="K467" i="33"/>
  <c r="J473" i="33"/>
  <c r="K473" i="33"/>
  <c r="J474" i="33"/>
  <c r="K474" i="33"/>
  <c r="J475" i="33"/>
  <c r="K475" i="33"/>
  <c r="J476" i="33"/>
  <c r="K476" i="33"/>
  <c r="K482" i="33"/>
  <c r="K483" i="33"/>
  <c r="K484" i="33"/>
  <c r="J485" i="33"/>
  <c r="J490" i="33"/>
  <c r="K490" i="33"/>
  <c r="J491" i="33"/>
  <c r="K491" i="33"/>
  <c r="J492" i="33"/>
  <c r="K492" i="33"/>
  <c r="J493" i="33"/>
  <c r="K493" i="33"/>
  <c r="J494" i="33"/>
  <c r="K494" i="33"/>
  <c r="J495" i="33"/>
  <c r="K495" i="33"/>
  <c r="J496" i="33"/>
  <c r="K496" i="33"/>
  <c r="J497" i="33"/>
  <c r="K497" i="33"/>
  <c r="J498" i="33"/>
  <c r="K498" i="33"/>
  <c r="J499" i="33"/>
  <c r="K499" i="33"/>
  <c r="J500" i="33"/>
  <c r="K500" i="33"/>
  <c r="J501" i="33"/>
  <c r="K501" i="33"/>
  <c r="J502" i="33"/>
  <c r="K502" i="33"/>
  <c r="J503" i="33"/>
  <c r="K503" i="33"/>
  <c r="J504" i="33"/>
  <c r="K504" i="33"/>
  <c r="J505" i="33"/>
  <c r="K505" i="33"/>
  <c r="J506" i="33"/>
  <c r="K506" i="33"/>
  <c r="J508" i="33"/>
  <c r="K508" i="33"/>
  <c r="J509" i="33"/>
  <c r="K509" i="33"/>
  <c r="J510" i="33"/>
  <c r="K510" i="33"/>
  <c r="J511" i="33"/>
  <c r="K511" i="33"/>
  <c r="J512" i="33"/>
  <c r="K512" i="33"/>
  <c r="J513" i="33"/>
  <c r="K513" i="33"/>
  <c r="J514" i="33"/>
  <c r="K514" i="33"/>
  <c r="J515" i="33"/>
  <c r="J516" i="33"/>
  <c r="K516" i="33"/>
  <c r="J517" i="33"/>
  <c r="K517" i="33"/>
  <c r="J518" i="33"/>
  <c r="K518" i="33"/>
  <c r="J519" i="33"/>
  <c r="J520" i="33"/>
  <c r="K520" i="33"/>
  <c r="J521" i="33"/>
  <c r="K521" i="33"/>
  <c r="J522" i="33"/>
  <c r="K522" i="33"/>
  <c r="J523" i="33"/>
  <c r="K523" i="33"/>
  <c r="J524" i="33"/>
  <c r="K524" i="33"/>
  <c r="J525" i="33"/>
  <c r="J530" i="33"/>
  <c r="K530" i="33"/>
  <c r="J531" i="33"/>
  <c r="K531" i="33"/>
  <c r="J532" i="33"/>
  <c r="K532" i="33"/>
  <c r="J533" i="33"/>
  <c r="K533" i="33"/>
  <c r="J534" i="33"/>
  <c r="K534" i="33"/>
  <c r="J535" i="33"/>
  <c r="K535" i="33"/>
  <c r="J536" i="33"/>
  <c r="K536" i="33"/>
  <c r="J537" i="33"/>
  <c r="J542" i="33"/>
  <c r="K542" i="33"/>
  <c r="J543" i="33"/>
  <c r="K543" i="33"/>
  <c r="J544" i="33"/>
  <c r="K544" i="33"/>
  <c r="J545" i="33"/>
  <c r="K545" i="33"/>
  <c r="J546" i="33"/>
  <c r="K546" i="33"/>
  <c r="J547" i="33"/>
  <c r="K547" i="33"/>
  <c r="J548" i="33"/>
  <c r="K548" i="33"/>
  <c r="J549" i="33"/>
  <c r="I7" i="33"/>
  <c r="K16" i="46"/>
  <c r="K537" i="33" s="1"/>
  <c r="K549" i="33"/>
  <c r="V48" i="32"/>
  <c r="K53" i="32"/>
  <c r="K525" i="33" s="1"/>
  <c r="K44" i="32"/>
  <c r="K519" i="33" s="1"/>
  <c r="K37" i="32"/>
  <c r="K515" i="33" s="1"/>
  <c r="K26" i="32"/>
  <c r="K507" i="33" s="1"/>
  <c r="J26" i="32"/>
  <c r="J507" i="33" s="1"/>
  <c r="K17" i="21"/>
  <c r="K485" i="33" s="1"/>
  <c r="K13" i="31"/>
  <c r="K477" i="33" s="1"/>
  <c r="J13" i="31"/>
  <c r="J477" i="33" s="1"/>
  <c r="K12" i="29"/>
  <c r="K468" i="33" s="1"/>
  <c r="J12" i="29"/>
  <c r="J468" i="33" s="1"/>
  <c r="K24" i="30"/>
  <c r="K460" i="33" s="1"/>
  <c r="J24" i="30"/>
  <c r="J460" i="33" s="1"/>
  <c r="K17" i="19"/>
  <c r="K440" i="33" s="1"/>
  <c r="J17" i="19"/>
  <c r="J440" i="33" s="1"/>
  <c r="K10" i="47"/>
  <c r="K179" i="33" s="1"/>
  <c r="J10" i="47"/>
  <c r="J179" i="33" s="1"/>
  <c r="K10" i="44"/>
  <c r="K216" i="33" s="1"/>
  <c r="J10" i="44"/>
  <c r="J216" i="33" s="1"/>
  <c r="K18" i="45"/>
  <c r="K370" i="33" s="1"/>
  <c r="J18" i="45"/>
  <c r="J370" i="33" s="1"/>
  <c r="K16" i="25"/>
  <c r="K257" i="33" s="1"/>
  <c r="J16" i="25"/>
  <c r="J257" i="33" s="1"/>
  <c r="K32" i="14"/>
  <c r="K427" i="33" s="1"/>
  <c r="J32" i="14"/>
  <c r="J427" i="33" s="1"/>
  <c r="K33" i="13"/>
  <c r="K399" i="33" s="1"/>
  <c r="J24" i="13"/>
  <c r="J33" i="13" s="1"/>
  <c r="J399" i="33" s="1"/>
  <c r="K29" i="12"/>
  <c r="K356" i="33" s="1"/>
  <c r="J29" i="12"/>
  <c r="J356" i="33" s="1"/>
  <c r="K26" i="11"/>
  <c r="K331" i="33" s="1"/>
  <c r="J26" i="11"/>
  <c r="J331" i="33" s="1"/>
  <c r="K31" i="10"/>
  <c r="K309" i="33" s="1"/>
  <c r="J13" i="10"/>
  <c r="J291" i="33" s="1"/>
  <c r="J12" i="10"/>
  <c r="J290" i="33" s="1"/>
  <c r="K29" i="9"/>
  <c r="K282" i="33" s="1"/>
  <c r="J29" i="9"/>
  <c r="J282" i="33" s="1"/>
  <c r="K33" i="8"/>
  <c r="K245" i="33" s="1"/>
  <c r="J33" i="8"/>
  <c r="J245" i="33" s="1"/>
  <c r="K68" i="7"/>
  <c r="J68" i="7"/>
  <c r="K52" i="7"/>
  <c r="K35" i="7"/>
  <c r="K210" i="33" s="1"/>
  <c r="J35" i="7"/>
  <c r="J210" i="33" s="1"/>
  <c r="K31" i="5"/>
  <c r="K145" i="33" s="1"/>
  <c r="J15" i="5"/>
  <c r="J129" i="33" s="1"/>
  <c r="J12" i="5"/>
  <c r="J126" i="33" s="1"/>
  <c r="K32" i="6"/>
  <c r="K173" i="33" s="1"/>
  <c r="J32" i="6"/>
  <c r="J173" i="33" s="1"/>
  <c r="K46" i="4"/>
  <c r="K118" i="33" s="1"/>
  <c r="J32" i="4"/>
  <c r="J104" i="33" s="1"/>
  <c r="J29" i="4"/>
  <c r="J101" i="33" s="1"/>
  <c r="J28" i="4"/>
  <c r="J100" i="33" s="1"/>
  <c r="J13" i="4"/>
  <c r="J85" i="33" s="1"/>
  <c r="J11" i="4"/>
  <c r="K46" i="3"/>
  <c r="K76" i="33" s="1"/>
  <c r="J38" i="3"/>
  <c r="J46" i="3" s="1"/>
  <c r="J76" i="33" s="1"/>
  <c r="K36" i="2"/>
  <c r="K34" i="33" s="1"/>
  <c r="J23" i="2"/>
  <c r="J36" i="2" s="1"/>
  <c r="J34" i="33" s="1"/>
  <c r="A29" i="46"/>
  <c r="A54" i="32"/>
  <c r="A18" i="21"/>
  <c r="A14" i="31"/>
  <c r="A13" i="29"/>
  <c r="A25" i="30"/>
  <c r="A18" i="19"/>
  <c r="A11" i="47"/>
  <c r="A11" i="44"/>
  <c r="A19" i="45"/>
  <c r="A17" i="25"/>
  <c r="A33" i="14"/>
  <c r="A34" i="13"/>
  <c r="A30" i="12"/>
  <c r="A27" i="11"/>
  <c r="A32" i="10"/>
  <c r="A30" i="9"/>
  <c r="A34" i="8"/>
  <c r="A36" i="7"/>
  <c r="A32" i="5"/>
  <c r="A33" i="6"/>
  <c r="A47" i="4"/>
  <c r="A47" i="3"/>
  <c r="H7" i="33"/>
  <c r="H8" i="33"/>
  <c r="I8" i="33"/>
  <c r="H9" i="33"/>
  <c r="I9" i="33"/>
  <c r="H10" i="33"/>
  <c r="I10" i="33"/>
  <c r="H11" i="33"/>
  <c r="I11" i="33"/>
  <c r="H12" i="33"/>
  <c r="I12" i="33"/>
  <c r="H13" i="33"/>
  <c r="I13" i="33"/>
  <c r="H14" i="33"/>
  <c r="I14" i="33"/>
  <c r="H15" i="33"/>
  <c r="I15" i="33"/>
  <c r="H16" i="33"/>
  <c r="I16" i="33"/>
  <c r="H17" i="33"/>
  <c r="I17" i="33"/>
  <c r="H18" i="33"/>
  <c r="I18" i="33"/>
  <c r="H19" i="33"/>
  <c r="I19" i="33"/>
  <c r="H20" i="33"/>
  <c r="I20" i="33"/>
  <c r="I21" i="33"/>
  <c r="H22" i="33"/>
  <c r="I22" i="33"/>
  <c r="H23" i="33"/>
  <c r="I23" i="33"/>
  <c r="H24" i="33"/>
  <c r="I24" i="33"/>
  <c r="H25" i="33"/>
  <c r="I25" i="33"/>
  <c r="H26" i="33"/>
  <c r="I26" i="33"/>
  <c r="H27" i="33"/>
  <c r="I27" i="33"/>
  <c r="H28" i="33"/>
  <c r="I28" i="33"/>
  <c r="H29" i="33"/>
  <c r="I29" i="33"/>
  <c r="H30" i="33"/>
  <c r="I30" i="33"/>
  <c r="H31" i="33"/>
  <c r="I31" i="33"/>
  <c r="H32" i="33"/>
  <c r="I32" i="33"/>
  <c r="H33" i="33"/>
  <c r="I33" i="33"/>
  <c r="H39" i="33"/>
  <c r="I39" i="33"/>
  <c r="H40" i="33"/>
  <c r="I40" i="33"/>
  <c r="H41" i="33"/>
  <c r="I41" i="33"/>
  <c r="H42" i="33"/>
  <c r="I42" i="33"/>
  <c r="H43" i="33"/>
  <c r="I43" i="33"/>
  <c r="H44" i="33"/>
  <c r="I44" i="33"/>
  <c r="H45" i="33"/>
  <c r="I45" i="33"/>
  <c r="H46" i="33"/>
  <c r="I46" i="33"/>
  <c r="H47" i="33"/>
  <c r="I47" i="33"/>
  <c r="H48" i="33"/>
  <c r="I48" i="33"/>
  <c r="H49" i="33"/>
  <c r="I49" i="33"/>
  <c r="H50" i="33"/>
  <c r="I50" i="33"/>
  <c r="H51" i="33"/>
  <c r="I51" i="33"/>
  <c r="H52" i="33"/>
  <c r="I52" i="33"/>
  <c r="H53" i="33"/>
  <c r="I53" i="33"/>
  <c r="H54" i="33"/>
  <c r="I54" i="33"/>
  <c r="H55" i="33"/>
  <c r="I55" i="33"/>
  <c r="H56" i="33"/>
  <c r="I56" i="33"/>
  <c r="H57" i="33"/>
  <c r="I57" i="33"/>
  <c r="H58" i="33"/>
  <c r="I58" i="33"/>
  <c r="H59" i="33"/>
  <c r="I59" i="33"/>
  <c r="H60" i="33"/>
  <c r="I60" i="33"/>
  <c r="H61" i="33"/>
  <c r="I61" i="33"/>
  <c r="H62" i="33"/>
  <c r="I62" i="33"/>
  <c r="H63" i="33"/>
  <c r="I63" i="33"/>
  <c r="H64" i="33"/>
  <c r="I64" i="33"/>
  <c r="H65" i="33"/>
  <c r="I65" i="33"/>
  <c r="H66" i="33"/>
  <c r="I66" i="33"/>
  <c r="H67" i="33"/>
  <c r="I67" i="33"/>
  <c r="I68" i="33"/>
  <c r="H69" i="33"/>
  <c r="I69" i="33"/>
  <c r="H70" i="33"/>
  <c r="I70" i="33"/>
  <c r="H71" i="33"/>
  <c r="I71" i="33"/>
  <c r="H72" i="33"/>
  <c r="I72" i="33"/>
  <c r="H73" i="33"/>
  <c r="I73" i="33"/>
  <c r="H74" i="33"/>
  <c r="I74" i="33"/>
  <c r="H75" i="33"/>
  <c r="I75" i="33"/>
  <c r="H81" i="33"/>
  <c r="I81" i="33"/>
  <c r="H82" i="33"/>
  <c r="I82" i="33"/>
  <c r="I83" i="33"/>
  <c r="H84" i="33"/>
  <c r="I84" i="33"/>
  <c r="I85" i="33"/>
  <c r="H86" i="33"/>
  <c r="I86" i="33"/>
  <c r="H87" i="33"/>
  <c r="I87" i="33"/>
  <c r="H88" i="33"/>
  <c r="I88" i="33"/>
  <c r="H89" i="33"/>
  <c r="I89" i="33"/>
  <c r="H90" i="33"/>
  <c r="I90" i="33"/>
  <c r="H91" i="33"/>
  <c r="I91" i="33"/>
  <c r="H92" i="33"/>
  <c r="I92" i="33"/>
  <c r="H93" i="33"/>
  <c r="I93" i="33"/>
  <c r="H94" i="33"/>
  <c r="I94" i="33"/>
  <c r="H95" i="33"/>
  <c r="I95" i="33"/>
  <c r="H96" i="33"/>
  <c r="I96" i="33"/>
  <c r="H97" i="33"/>
  <c r="I97" i="33"/>
  <c r="H98" i="33"/>
  <c r="I98" i="33"/>
  <c r="H99" i="33"/>
  <c r="I99" i="33"/>
  <c r="I100" i="33"/>
  <c r="I101" i="33"/>
  <c r="H102" i="33"/>
  <c r="I102" i="33"/>
  <c r="H103" i="33"/>
  <c r="I103" i="33"/>
  <c r="I104" i="33"/>
  <c r="H105" i="33"/>
  <c r="I105" i="33"/>
  <c r="H106" i="33"/>
  <c r="I106" i="33"/>
  <c r="H107" i="33"/>
  <c r="I107" i="33"/>
  <c r="H108" i="33"/>
  <c r="I108" i="33"/>
  <c r="H109" i="33"/>
  <c r="I109" i="33"/>
  <c r="H110" i="33"/>
  <c r="I110" i="33"/>
  <c r="H111" i="33"/>
  <c r="I111" i="33"/>
  <c r="H112" i="33"/>
  <c r="I112" i="33"/>
  <c r="H113" i="33"/>
  <c r="I113" i="33"/>
  <c r="H114" i="33"/>
  <c r="I114" i="33"/>
  <c r="H115" i="33"/>
  <c r="I115" i="33"/>
  <c r="H116" i="33"/>
  <c r="I116" i="33"/>
  <c r="H117" i="33"/>
  <c r="I117" i="33"/>
  <c r="H123" i="33"/>
  <c r="I123" i="33"/>
  <c r="H124" i="33"/>
  <c r="I124" i="33"/>
  <c r="H125" i="33"/>
  <c r="I125" i="33"/>
  <c r="I126" i="33"/>
  <c r="H127" i="33"/>
  <c r="I127" i="33"/>
  <c r="H128" i="33"/>
  <c r="I128" i="33"/>
  <c r="I129" i="33"/>
  <c r="H130" i="33"/>
  <c r="I130" i="33"/>
  <c r="H131" i="33"/>
  <c r="I131" i="33"/>
  <c r="H132" i="33"/>
  <c r="I132" i="33"/>
  <c r="H133" i="33"/>
  <c r="I133" i="33"/>
  <c r="H134" i="33"/>
  <c r="I134" i="33"/>
  <c r="H135" i="33"/>
  <c r="I135" i="33"/>
  <c r="H136" i="33"/>
  <c r="I136" i="33"/>
  <c r="H137" i="33"/>
  <c r="I137" i="33"/>
  <c r="H138" i="33"/>
  <c r="I138" i="33"/>
  <c r="H139" i="33"/>
  <c r="I139" i="33"/>
  <c r="H140" i="33"/>
  <c r="I140" i="33"/>
  <c r="H141" i="33"/>
  <c r="I141" i="33"/>
  <c r="H142" i="33"/>
  <c r="I142" i="33"/>
  <c r="H143" i="33"/>
  <c r="I143" i="33"/>
  <c r="H144" i="33"/>
  <c r="I144" i="33"/>
  <c r="H150" i="33"/>
  <c r="I150" i="33"/>
  <c r="H151" i="33"/>
  <c r="I151" i="33"/>
  <c r="H152" i="33"/>
  <c r="I152" i="33"/>
  <c r="H153" i="33"/>
  <c r="I153" i="33"/>
  <c r="H154" i="33"/>
  <c r="I154" i="33"/>
  <c r="H155" i="33"/>
  <c r="I155" i="33"/>
  <c r="H156" i="33"/>
  <c r="I156" i="33"/>
  <c r="H157" i="33"/>
  <c r="I157" i="33"/>
  <c r="H158" i="33"/>
  <c r="I158" i="33"/>
  <c r="H159" i="33"/>
  <c r="I159" i="33"/>
  <c r="H160" i="33"/>
  <c r="I160" i="33"/>
  <c r="H161" i="33"/>
  <c r="I161" i="33"/>
  <c r="H162" i="33"/>
  <c r="I162" i="33"/>
  <c r="H163" i="33"/>
  <c r="I163" i="33"/>
  <c r="H164" i="33"/>
  <c r="I164" i="33"/>
  <c r="H165" i="33"/>
  <c r="I165" i="33"/>
  <c r="H166" i="33"/>
  <c r="I166" i="33"/>
  <c r="H167" i="33"/>
  <c r="I167" i="33"/>
  <c r="H168" i="33"/>
  <c r="I168" i="33"/>
  <c r="H169" i="33"/>
  <c r="I169" i="33"/>
  <c r="H170" i="33"/>
  <c r="I170" i="33"/>
  <c r="H171" i="33"/>
  <c r="I171" i="33"/>
  <c r="H172" i="33"/>
  <c r="I172" i="33"/>
  <c r="H178" i="33"/>
  <c r="I178" i="33"/>
  <c r="H184" i="33"/>
  <c r="I184" i="33"/>
  <c r="H185" i="33"/>
  <c r="I185" i="33"/>
  <c r="H186" i="33"/>
  <c r="I186" i="33"/>
  <c r="H187" i="33"/>
  <c r="I187" i="33"/>
  <c r="H188" i="33"/>
  <c r="I188" i="33"/>
  <c r="H189" i="33"/>
  <c r="I189" i="33"/>
  <c r="H190" i="33"/>
  <c r="I190" i="33"/>
  <c r="H191" i="33"/>
  <c r="I191" i="33"/>
  <c r="H192" i="33"/>
  <c r="I192" i="33"/>
  <c r="H193" i="33"/>
  <c r="I193" i="33"/>
  <c r="H194" i="33"/>
  <c r="I194" i="33"/>
  <c r="H195" i="33"/>
  <c r="I195" i="33"/>
  <c r="H196" i="33"/>
  <c r="I196" i="33"/>
  <c r="H197" i="33"/>
  <c r="I197" i="33"/>
  <c r="H198" i="33"/>
  <c r="I198" i="33"/>
  <c r="H199" i="33"/>
  <c r="I199" i="33"/>
  <c r="H200" i="33"/>
  <c r="I200" i="33"/>
  <c r="H201" i="33"/>
  <c r="I201" i="33"/>
  <c r="H202" i="33"/>
  <c r="I202" i="33"/>
  <c r="H203" i="33"/>
  <c r="I203" i="33"/>
  <c r="H204" i="33"/>
  <c r="I204" i="33"/>
  <c r="H205" i="33"/>
  <c r="I205" i="33"/>
  <c r="H206" i="33"/>
  <c r="I206" i="33"/>
  <c r="H207" i="33"/>
  <c r="I207" i="33"/>
  <c r="H208" i="33"/>
  <c r="I208" i="33"/>
  <c r="H209" i="33"/>
  <c r="I209" i="33"/>
  <c r="H215" i="33"/>
  <c r="I215" i="33"/>
  <c r="H221" i="33"/>
  <c r="I221" i="33"/>
  <c r="H222" i="33"/>
  <c r="I222" i="33"/>
  <c r="H223" i="33"/>
  <c r="I223" i="33"/>
  <c r="H224" i="33"/>
  <c r="I224" i="33"/>
  <c r="H225" i="33"/>
  <c r="I225" i="33"/>
  <c r="H226" i="33"/>
  <c r="I226" i="33"/>
  <c r="H227" i="33"/>
  <c r="I227" i="33"/>
  <c r="H228" i="33"/>
  <c r="I228" i="33"/>
  <c r="H229" i="33"/>
  <c r="I229" i="33"/>
  <c r="H230" i="33"/>
  <c r="I230" i="33"/>
  <c r="H231" i="33"/>
  <c r="I231" i="33"/>
  <c r="H232" i="33"/>
  <c r="I232" i="33"/>
  <c r="H233" i="33"/>
  <c r="I233" i="33"/>
  <c r="H234" i="33"/>
  <c r="I234" i="33"/>
  <c r="H235" i="33"/>
  <c r="I235" i="33"/>
  <c r="H236" i="33"/>
  <c r="I236" i="33"/>
  <c r="H237" i="33"/>
  <c r="I237" i="33"/>
  <c r="H238" i="33"/>
  <c r="I238" i="33"/>
  <c r="H239" i="33"/>
  <c r="I239" i="33"/>
  <c r="H240" i="33"/>
  <c r="I240" i="33"/>
  <c r="H241" i="33"/>
  <c r="I241" i="33"/>
  <c r="H242" i="33"/>
  <c r="I242" i="33"/>
  <c r="H243" i="33"/>
  <c r="I243" i="33"/>
  <c r="H244" i="33"/>
  <c r="I244" i="33"/>
  <c r="H250" i="33"/>
  <c r="I250" i="33"/>
  <c r="H251" i="33"/>
  <c r="I251" i="33"/>
  <c r="H252" i="33"/>
  <c r="I252" i="33"/>
  <c r="H253" i="33"/>
  <c r="I253" i="33"/>
  <c r="H254" i="33"/>
  <c r="I254" i="33"/>
  <c r="H255" i="33"/>
  <c r="I255" i="33"/>
  <c r="H256" i="33"/>
  <c r="I256" i="33"/>
  <c r="H262" i="33"/>
  <c r="I262" i="33"/>
  <c r="H263" i="33"/>
  <c r="I263" i="33"/>
  <c r="H264" i="33"/>
  <c r="I264" i="33"/>
  <c r="H265" i="33"/>
  <c r="I265" i="33"/>
  <c r="H266" i="33"/>
  <c r="I266" i="33"/>
  <c r="H267" i="33"/>
  <c r="I267" i="33"/>
  <c r="H268" i="33"/>
  <c r="I268" i="33"/>
  <c r="H269" i="33"/>
  <c r="I269" i="33"/>
  <c r="H270" i="33"/>
  <c r="I270" i="33"/>
  <c r="H271" i="33"/>
  <c r="I271" i="33"/>
  <c r="H272" i="33"/>
  <c r="I272" i="33"/>
  <c r="H273" i="33"/>
  <c r="I273" i="33"/>
  <c r="H274" i="33"/>
  <c r="I274" i="33"/>
  <c r="H275" i="33"/>
  <c r="I275" i="33"/>
  <c r="H276" i="33"/>
  <c r="I276" i="33"/>
  <c r="H277" i="33"/>
  <c r="I277" i="33"/>
  <c r="H278" i="33"/>
  <c r="I278" i="33"/>
  <c r="H279" i="33"/>
  <c r="I279" i="33"/>
  <c r="H280" i="33"/>
  <c r="I280" i="33"/>
  <c r="H281" i="33"/>
  <c r="I281" i="33"/>
  <c r="H287" i="33"/>
  <c r="I287" i="33"/>
  <c r="H288" i="33"/>
  <c r="I288" i="33"/>
  <c r="H289" i="33"/>
  <c r="I289" i="33"/>
  <c r="I290" i="33"/>
  <c r="I291" i="33"/>
  <c r="H292" i="33"/>
  <c r="I292" i="33"/>
  <c r="H293" i="33"/>
  <c r="I293" i="33"/>
  <c r="H294" i="33"/>
  <c r="I294" i="33"/>
  <c r="H295" i="33"/>
  <c r="I295" i="33"/>
  <c r="H296" i="33"/>
  <c r="I296" i="33"/>
  <c r="H297" i="33"/>
  <c r="I297" i="33"/>
  <c r="H298" i="33"/>
  <c r="I298" i="33"/>
  <c r="H299" i="33"/>
  <c r="I299" i="33"/>
  <c r="H300" i="33"/>
  <c r="I300" i="33"/>
  <c r="H301" i="33"/>
  <c r="I301" i="33"/>
  <c r="H302" i="33"/>
  <c r="I302" i="33"/>
  <c r="H303" i="33"/>
  <c r="I303" i="33"/>
  <c r="H304" i="33"/>
  <c r="I304" i="33"/>
  <c r="H305" i="33"/>
  <c r="I305" i="33"/>
  <c r="H306" i="33"/>
  <c r="I306" i="33"/>
  <c r="H307" i="33"/>
  <c r="I307" i="33"/>
  <c r="H308" i="33"/>
  <c r="I308" i="33"/>
  <c r="H314" i="33"/>
  <c r="I314" i="33"/>
  <c r="H315" i="33"/>
  <c r="I315" i="33"/>
  <c r="H316" i="33"/>
  <c r="I316" i="33"/>
  <c r="H317" i="33"/>
  <c r="I317" i="33"/>
  <c r="H318" i="33"/>
  <c r="I318" i="33"/>
  <c r="H319" i="33"/>
  <c r="I319" i="33"/>
  <c r="H320" i="33"/>
  <c r="I320" i="33"/>
  <c r="H321" i="33"/>
  <c r="I321" i="33"/>
  <c r="H322" i="33"/>
  <c r="I322" i="33"/>
  <c r="H323" i="33"/>
  <c r="I323" i="33"/>
  <c r="H324" i="33"/>
  <c r="I324" i="33"/>
  <c r="H325" i="33"/>
  <c r="I325" i="33"/>
  <c r="H326" i="33"/>
  <c r="I326" i="33"/>
  <c r="H327" i="33"/>
  <c r="I327" i="33"/>
  <c r="H328" i="33"/>
  <c r="I328" i="33"/>
  <c r="H329" i="33"/>
  <c r="I329" i="33"/>
  <c r="H330" i="33"/>
  <c r="I330" i="33"/>
  <c r="H336" i="33"/>
  <c r="I336" i="33"/>
  <c r="H337" i="33"/>
  <c r="I337" i="33"/>
  <c r="H338" i="33"/>
  <c r="I338" i="33"/>
  <c r="H339" i="33"/>
  <c r="I339" i="33"/>
  <c r="H340" i="33"/>
  <c r="I340" i="33"/>
  <c r="H341" i="33"/>
  <c r="I341" i="33"/>
  <c r="H342" i="33"/>
  <c r="I342" i="33"/>
  <c r="H343" i="33"/>
  <c r="I343" i="33"/>
  <c r="H344" i="33"/>
  <c r="I344" i="33"/>
  <c r="H345" i="33"/>
  <c r="I345" i="33"/>
  <c r="H346" i="33"/>
  <c r="I346" i="33"/>
  <c r="H347" i="33"/>
  <c r="I347" i="33"/>
  <c r="H348" i="33"/>
  <c r="I348" i="33"/>
  <c r="H349" i="33"/>
  <c r="I349" i="33"/>
  <c r="H350" i="33"/>
  <c r="I350" i="33"/>
  <c r="H351" i="33"/>
  <c r="I351" i="33"/>
  <c r="H352" i="33"/>
  <c r="I352" i="33"/>
  <c r="H353" i="33"/>
  <c r="I353" i="33"/>
  <c r="H354" i="33"/>
  <c r="I354" i="33"/>
  <c r="H355" i="33"/>
  <c r="I355" i="33"/>
  <c r="H361" i="33"/>
  <c r="I361" i="33"/>
  <c r="H362" i="33"/>
  <c r="I362" i="33"/>
  <c r="H363" i="33"/>
  <c r="I363" i="33"/>
  <c r="H364" i="33"/>
  <c r="I364" i="33"/>
  <c r="H365" i="33"/>
  <c r="I365" i="33"/>
  <c r="H366" i="33"/>
  <c r="I366" i="33"/>
  <c r="H367" i="33"/>
  <c r="I367" i="33"/>
  <c r="H368" i="33"/>
  <c r="I368" i="33"/>
  <c r="H369" i="33"/>
  <c r="I369" i="33"/>
  <c r="H375" i="33"/>
  <c r="I375" i="33"/>
  <c r="H376" i="33"/>
  <c r="I376" i="33"/>
  <c r="H377" i="33"/>
  <c r="I377" i="33"/>
  <c r="H378" i="33"/>
  <c r="I378" i="33"/>
  <c r="H379" i="33"/>
  <c r="I379" i="33"/>
  <c r="H380" i="33"/>
  <c r="I380" i="33"/>
  <c r="H381" i="33"/>
  <c r="I381" i="33"/>
  <c r="H382" i="33"/>
  <c r="I382" i="33"/>
  <c r="H383" i="33"/>
  <c r="I383" i="33"/>
  <c r="H384" i="33"/>
  <c r="I384" i="33"/>
  <c r="H385" i="33"/>
  <c r="I385" i="33"/>
  <c r="H386" i="33"/>
  <c r="I386" i="33"/>
  <c r="H387" i="33"/>
  <c r="I387" i="33"/>
  <c r="H388" i="33"/>
  <c r="I388" i="33"/>
  <c r="H389" i="33"/>
  <c r="I389" i="33"/>
  <c r="I390" i="33"/>
  <c r="H391" i="33"/>
  <c r="I391" i="33"/>
  <c r="H392" i="33"/>
  <c r="I392" i="33"/>
  <c r="H393" i="33"/>
  <c r="I393" i="33"/>
  <c r="H394" i="33"/>
  <c r="I394" i="33"/>
  <c r="H395" i="33"/>
  <c r="I395" i="33"/>
  <c r="H396" i="33"/>
  <c r="I396" i="33"/>
  <c r="H397" i="33"/>
  <c r="I397" i="33"/>
  <c r="H398" i="33"/>
  <c r="I398" i="33"/>
  <c r="H404" i="33"/>
  <c r="I404" i="33"/>
  <c r="H405" i="33"/>
  <c r="I405" i="33"/>
  <c r="H406" i="33"/>
  <c r="I406" i="33"/>
  <c r="H407" i="33"/>
  <c r="I407" i="33"/>
  <c r="H408" i="33"/>
  <c r="I408" i="33"/>
  <c r="H409" i="33"/>
  <c r="I409" i="33"/>
  <c r="H410" i="33"/>
  <c r="I410" i="33"/>
  <c r="H411" i="33"/>
  <c r="I411" i="33"/>
  <c r="H412" i="33"/>
  <c r="I412" i="33"/>
  <c r="H413" i="33"/>
  <c r="I413" i="33"/>
  <c r="H414" i="33"/>
  <c r="I414" i="33"/>
  <c r="H415" i="33"/>
  <c r="I415" i="33"/>
  <c r="H416" i="33"/>
  <c r="I416" i="33"/>
  <c r="H417" i="33"/>
  <c r="I417" i="33"/>
  <c r="H418" i="33"/>
  <c r="I418" i="33"/>
  <c r="H419" i="33"/>
  <c r="I419" i="33"/>
  <c r="H420" i="33"/>
  <c r="I420" i="33"/>
  <c r="H421" i="33"/>
  <c r="I421" i="33"/>
  <c r="H422" i="33"/>
  <c r="I422" i="33"/>
  <c r="H423" i="33"/>
  <c r="I423" i="33"/>
  <c r="H424" i="33"/>
  <c r="I424" i="33"/>
  <c r="H425" i="33"/>
  <c r="I425" i="33"/>
  <c r="H426" i="33"/>
  <c r="I426" i="33"/>
  <c r="H432" i="33"/>
  <c r="I432" i="33"/>
  <c r="H433" i="33"/>
  <c r="I433" i="33"/>
  <c r="H434" i="33"/>
  <c r="I434" i="33"/>
  <c r="H435" i="33"/>
  <c r="I435" i="33"/>
  <c r="H436" i="33"/>
  <c r="I436" i="33"/>
  <c r="H437" i="33"/>
  <c r="I437" i="33"/>
  <c r="H438" i="33"/>
  <c r="I438" i="33"/>
  <c r="H439" i="33"/>
  <c r="I439" i="33"/>
  <c r="H445" i="33"/>
  <c r="I445" i="33"/>
  <c r="H446" i="33"/>
  <c r="I446" i="33"/>
  <c r="H447" i="33"/>
  <c r="I447" i="33"/>
  <c r="H448" i="33"/>
  <c r="I448" i="33"/>
  <c r="H449" i="33"/>
  <c r="I449" i="33"/>
  <c r="H450" i="33"/>
  <c r="I450" i="33"/>
  <c r="H451" i="33"/>
  <c r="I451" i="33"/>
  <c r="H452" i="33"/>
  <c r="I452" i="33"/>
  <c r="H453" i="33"/>
  <c r="I453" i="33"/>
  <c r="H454" i="33"/>
  <c r="I454" i="33"/>
  <c r="H455" i="33"/>
  <c r="I455" i="33"/>
  <c r="H456" i="33"/>
  <c r="I456" i="33"/>
  <c r="H457" i="33"/>
  <c r="I457" i="33"/>
  <c r="H458" i="33"/>
  <c r="I458" i="33"/>
  <c r="H459" i="33"/>
  <c r="I459" i="33"/>
  <c r="H465" i="33"/>
  <c r="I465" i="33"/>
  <c r="H466" i="33"/>
  <c r="I466" i="33"/>
  <c r="H467" i="33"/>
  <c r="I467" i="33"/>
  <c r="H473" i="33"/>
  <c r="I473" i="33"/>
  <c r="H474" i="33"/>
  <c r="I474" i="33"/>
  <c r="H475" i="33"/>
  <c r="I475" i="33"/>
  <c r="H476" i="33"/>
  <c r="I476" i="33"/>
  <c r="I482" i="33"/>
  <c r="I483" i="33"/>
  <c r="I484" i="33"/>
  <c r="H485" i="33"/>
  <c r="H490" i="33"/>
  <c r="I490" i="33"/>
  <c r="H491" i="33"/>
  <c r="I491" i="33"/>
  <c r="H492" i="33"/>
  <c r="I492" i="33"/>
  <c r="H493" i="33"/>
  <c r="I493" i="33"/>
  <c r="H494" i="33"/>
  <c r="I494" i="33"/>
  <c r="H495" i="33"/>
  <c r="I495" i="33"/>
  <c r="H496" i="33"/>
  <c r="I496" i="33"/>
  <c r="H497" i="33"/>
  <c r="I497" i="33"/>
  <c r="H498" i="33"/>
  <c r="I498" i="33"/>
  <c r="H499" i="33"/>
  <c r="I499" i="33"/>
  <c r="H500" i="33"/>
  <c r="I500" i="33"/>
  <c r="H501" i="33"/>
  <c r="I501" i="33"/>
  <c r="H502" i="33"/>
  <c r="I502" i="33"/>
  <c r="H503" i="33"/>
  <c r="I503" i="33"/>
  <c r="H504" i="33"/>
  <c r="I504" i="33"/>
  <c r="H505" i="33"/>
  <c r="I505" i="33"/>
  <c r="H506" i="33"/>
  <c r="I506" i="33"/>
  <c r="H508" i="33"/>
  <c r="I508" i="33"/>
  <c r="H509" i="33"/>
  <c r="I509" i="33"/>
  <c r="H510" i="33"/>
  <c r="I510" i="33"/>
  <c r="H511" i="33"/>
  <c r="I511" i="33"/>
  <c r="H512" i="33"/>
  <c r="I512" i="33"/>
  <c r="H513" i="33"/>
  <c r="I513" i="33"/>
  <c r="H514" i="33"/>
  <c r="I514" i="33"/>
  <c r="H515" i="33"/>
  <c r="H516" i="33"/>
  <c r="I516" i="33"/>
  <c r="H517" i="33"/>
  <c r="I517" i="33"/>
  <c r="H518" i="33"/>
  <c r="I518" i="33"/>
  <c r="H519" i="33"/>
  <c r="H520" i="33"/>
  <c r="I520" i="33"/>
  <c r="H521" i="33"/>
  <c r="I521" i="33"/>
  <c r="H522" i="33"/>
  <c r="I522" i="33"/>
  <c r="H523" i="33"/>
  <c r="I523" i="33"/>
  <c r="H524" i="33"/>
  <c r="I524" i="33"/>
  <c r="H525" i="33"/>
  <c r="H530" i="33"/>
  <c r="I530" i="33"/>
  <c r="H531" i="33"/>
  <c r="I531" i="33"/>
  <c r="H532" i="33"/>
  <c r="I532" i="33"/>
  <c r="H533" i="33"/>
  <c r="I533" i="33"/>
  <c r="H534" i="33"/>
  <c r="I534" i="33"/>
  <c r="H535" i="33"/>
  <c r="I535" i="33"/>
  <c r="H536" i="33"/>
  <c r="I536" i="33"/>
  <c r="H537" i="33"/>
  <c r="H542" i="33"/>
  <c r="I542" i="33"/>
  <c r="H543" i="33"/>
  <c r="I543" i="33"/>
  <c r="H544" i="33"/>
  <c r="I544" i="33"/>
  <c r="H545" i="33"/>
  <c r="I545" i="33"/>
  <c r="H546" i="33"/>
  <c r="I546" i="33"/>
  <c r="H547" i="33"/>
  <c r="I547" i="33"/>
  <c r="H548" i="33"/>
  <c r="I548" i="33"/>
  <c r="H549" i="33"/>
  <c r="H26" i="32"/>
  <c r="H507" i="33" s="1"/>
  <c r="M493" i="33" l="1"/>
  <c r="P31" i="5"/>
  <c r="P145" i="33" s="1"/>
  <c r="N31" i="5"/>
  <c r="N145" i="33" s="1"/>
  <c r="P46" i="4"/>
  <c r="P118" i="33" s="1"/>
  <c r="V26" i="32"/>
  <c r="P390" i="33"/>
  <c r="N390" i="33"/>
  <c r="L31" i="10"/>
  <c r="L309" i="33" s="1"/>
  <c r="P290" i="33"/>
  <c r="P126" i="33"/>
  <c r="P83" i="33"/>
  <c r="N46" i="4"/>
  <c r="N118" i="33" s="1"/>
  <c r="L46" i="4"/>
  <c r="L118" i="33" s="1"/>
  <c r="P68" i="33"/>
  <c r="P21" i="33"/>
  <c r="W16" i="46"/>
  <c r="O493" i="33"/>
  <c r="N31" i="10"/>
  <c r="N309" i="33" s="1"/>
  <c r="N290" i="33"/>
  <c r="L31" i="5"/>
  <c r="L145" i="33" s="1"/>
  <c r="N126" i="33"/>
  <c r="N83" i="33"/>
  <c r="N46" i="3"/>
  <c r="N76" i="33" s="1"/>
  <c r="N21" i="33"/>
  <c r="V32" i="6"/>
  <c r="W46" i="4"/>
  <c r="L390" i="33"/>
  <c r="V26" i="11"/>
  <c r="L290" i="33"/>
  <c r="L126" i="33"/>
  <c r="L83" i="33"/>
  <c r="L68" i="33"/>
  <c r="L36" i="2"/>
  <c r="L34" i="33" s="1"/>
  <c r="W44" i="32"/>
  <c r="W32" i="6"/>
  <c r="W53" i="32"/>
  <c r="W17" i="21"/>
  <c r="J390" i="33"/>
  <c r="J31" i="10"/>
  <c r="J309" i="33" s="1"/>
  <c r="J31" i="5"/>
  <c r="J145" i="33" s="1"/>
  <c r="J46" i="4"/>
  <c r="J118" i="33" s="1"/>
  <c r="J83" i="33"/>
  <c r="J68" i="33"/>
  <c r="J21" i="33"/>
  <c r="W36" i="2"/>
  <c r="W26" i="32"/>
  <c r="V29" i="9"/>
  <c r="W29" i="9"/>
  <c r="V23" i="46"/>
  <c r="V543" i="33"/>
  <c r="I549" i="33"/>
  <c r="I16" i="46"/>
  <c r="I537" i="33" s="1"/>
  <c r="I53" i="32"/>
  <c r="I525" i="33" s="1"/>
  <c r="X20" i="32"/>
  <c r="I44" i="32"/>
  <c r="I519" i="33" s="1"/>
  <c r="I37" i="32"/>
  <c r="I515" i="33" s="1"/>
  <c r="I26" i="32"/>
  <c r="I507" i="33" s="1"/>
  <c r="I17" i="21"/>
  <c r="I485" i="33" s="1"/>
  <c r="I13" i="31"/>
  <c r="I477" i="33" s="1"/>
  <c r="H13" i="31"/>
  <c r="H477" i="33" s="1"/>
  <c r="I12" i="29"/>
  <c r="I468" i="33" s="1"/>
  <c r="H12" i="29"/>
  <c r="H468" i="33" s="1"/>
  <c r="I24" i="30"/>
  <c r="I460" i="33" s="1"/>
  <c r="H24" i="30"/>
  <c r="H460" i="33" s="1"/>
  <c r="I17" i="19"/>
  <c r="I440" i="33" s="1"/>
  <c r="H17" i="19"/>
  <c r="H440" i="33" s="1"/>
  <c r="I10" i="47"/>
  <c r="I179" i="33" s="1"/>
  <c r="H10" i="47"/>
  <c r="H179" i="33" s="1"/>
  <c r="I10" i="44"/>
  <c r="I216" i="33" s="1"/>
  <c r="H10" i="44"/>
  <c r="H216" i="33" s="1"/>
  <c r="I18" i="45"/>
  <c r="I370" i="33" s="1"/>
  <c r="H18" i="45"/>
  <c r="H370" i="33" s="1"/>
  <c r="I16" i="25"/>
  <c r="I257" i="33" s="1"/>
  <c r="H16" i="25"/>
  <c r="H257" i="33" s="1"/>
  <c r="I32" i="14"/>
  <c r="I427" i="33" s="1"/>
  <c r="H32" i="14"/>
  <c r="H427" i="33" s="1"/>
  <c r="I33" i="13"/>
  <c r="I399" i="33" s="1"/>
  <c r="H24" i="13"/>
  <c r="I29" i="12"/>
  <c r="I356" i="33" s="1"/>
  <c r="H29" i="12"/>
  <c r="H356" i="33" s="1"/>
  <c r="I26" i="11"/>
  <c r="I331" i="33" s="1"/>
  <c r="H26" i="11"/>
  <c r="H331" i="33" s="1"/>
  <c r="I31" i="10"/>
  <c r="I309" i="33" s="1"/>
  <c r="H13" i="10"/>
  <c r="H291" i="33" s="1"/>
  <c r="H12" i="10"/>
  <c r="I29" i="9"/>
  <c r="I282" i="33" s="1"/>
  <c r="H29" i="9"/>
  <c r="H282" i="33" s="1"/>
  <c r="I33" i="8"/>
  <c r="I245" i="33" s="1"/>
  <c r="H33" i="8"/>
  <c r="H245" i="33" s="1"/>
  <c r="I68" i="7"/>
  <c r="H68" i="7"/>
  <c r="I52" i="7"/>
  <c r="I35" i="7"/>
  <c r="I210" i="33" s="1"/>
  <c r="H35" i="7"/>
  <c r="H210" i="33" s="1"/>
  <c r="I31" i="5"/>
  <c r="I145" i="33" s="1"/>
  <c r="H15" i="5"/>
  <c r="H129" i="33" s="1"/>
  <c r="H12" i="5"/>
  <c r="I32" i="6"/>
  <c r="I173" i="33" s="1"/>
  <c r="H32" i="6"/>
  <c r="H173" i="33" s="1"/>
  <c r="I46" i="4"/>
  <c r="I118" i="33" s="1"/>
  <c r="H32" i="4"/>
  <c r="H104" i="33" s="1"/>
  <c r="H29" i="4"/>
  <c r="H101" i="33" s="1"/>
  <c r="H28" i="4"/>
  <c r="H100" i="33" s="1"/>
  <c r="H13" i="4"/>
  <c r="H85" i="33" s="1"/>
  <c r="H11" i="4"/>
  <c r="I46" i="3"/>
  <c r="I76" i="33" s="1"/>
  <c r="H38" i="3"/>
  <c r="H68" i="33" s="1"/>
  <c r="I36" i="2"/>
  <c r="I34" i="33" s="1"/>
  <c r="H23" i="2"/>
  <c r="H33" i="13" l="1"/>
  <c r="H399" i="33" s="1"/>
  <c r="H390" i="33"/>
  <c r="H31" i="10"/>
  <c r="H309" i="33" s="1"/>
  <c r="H290" i="33"/>
  <c r="H31" i="5"/>
  <c r="H145" i="33" s="1"/>
  <c r="H126" i="33"/>
  <c r="H46" i="4"/>
  <c r="H118" i="33" s="1"/>
  <c r="H83" i="33"/>
  <c r="H46" i="3"/>
  <c r="H76" i="33" s="1"/>
  <c r="H36" i="2"/>
  <c r="H34" i="33" s="1"/>
  <c r="H21" i="33"/>
  <c r="F81" i="33"/>
  <c r="G81" i="33"/>
  <c r="F82" i="33"/>
  <c r="G82" i="33"/>
  <c r="G83" i="33"/>
  <c r="F84" i="33"/>
  <c r="G84" i="33"/>
  <c r="G85" i="33"/>
  <c r="F86" i="33"/>
  <c r="G86" i="33"/>
  <c r="F87" i="33"/>
  <c r="G87" i="33"/>
  <c r="F88" i="33"/>
  <c r="G88" i="33"/>
  <c r="F89" i="33"/>
  <c r="G89" i="33"/>
  <c r="F90" i="33"/>
  <c r="G90" i="33"/>
  <c r="F91" i="33"/>
  <c r="G91" i="33"/>
  <c r="F92" i="33"/>
  <c r="G92" i="33"/>
  <c r="F93" i="33"/>
  <c r="G93" i="33"/>
  <c r="F94" i="33"/>
  <c r="G94" i="33"/>
  <c r="F95" i="33"/>
  <c r="G95" i="33"/>
  <c r="F96" i="33"/>
  <c r="G96" i="33"/>
  <c r="F97" i="33"/>
  <c r="G97" i="33"/>
  <c r="F98" i="33"/>
  <c r="G98" i="33"/>
  <c r="F99" i="33"/>
  <c r="G99" i="33"/>
  <c r="G100" i="33"/>
  <c r="G101" i="33"/>
  <c r="F102" i="33"/>
  <c r="G102" i="33"/>
  <c r="F103" i="33"/>
  <c r="G103" i="33"/>
  <c r="G104" i="33"/>
  <c r="F105" i="33"/>
  <c r="G105" i="33"/>
  <c r="F106" i="33"/>
  <c r="G106" i="33"/>
  <c r="F107" i="33"/>
  <c r="G107" i="33"/>
  <c r="F108" i="33"/>
  <c r="G108" i="33"/>
  <c r="F109" i="33"/>
  <c r="G109" i="33"/>
  <c r="F110" i="33"/>
  <c r="G110" i="33"/>
  <c r="F111" i="33"/>
  <c r="G111" i="33"/>
  <c r="F112" i="33"/>
  <c r="G112" i="33"/>
  <c r="F113" i="33"/>
  <c r="G113" i="33"/>
  <c r="F114" i="33"/>
  <c r="G114" i="33"/>
  <c r="F115" i="33"/>
  <c r="G115" i="33"/>
  <c r="F116" i="33"/>
  <c r="G116" i="33"/>
  <c r="F117" i="33"/>
  <c r="G117" i="33"/>
  <c r="F123" i="33"/>
  <c r="G123" i="33"/>
  <c r="F124" i="33"/>
  <c r="G124" i="33"/>
  <c r="F125" i="33"/>
  <c r="G125" i="33"/>
  <c r="G126" i="33"/>
  <c r="F127" i="33"/>
  <c r="G127" i="33"/>
  <c r="F128" i="33"/>
  <c r="G128" i="33"/>
  <c r="G129" i="33"/>
  <c r="F130" i="33"/>
  <c r="G130" i="33"/>
  <c r="F131" i="33"/>
  <c r="G131" i="33"/>
  <c r="F132" i="33"/>
  <c r="G132" i="33"/>
  <c r="F133" i="33"/>
  <c r="G133" i="33"/>
  <c r="F134" i="33"/>
  <c r="G134" i="33"/>
  <c r="F135" i="33"/>
  <c r="G135" i="33"/>
  <c r="F136" i="33"/>
  <c r="G136" i="33"/>
  <c r="F137" i="33"/>
  <c r="G137" i="33"/>
  <c r="F138" i="33"/>
  <c r="G138" i="33"/>
  <c r="F139" i="33"/>
  <c r="G139" i="33"/>
  <c r="F140" i="33"/>
  <c r="G140" i="33"/>
  <c r="F141" i="33"/>
  <c r="G141" i="33"/>
  <c r="F142" i="33"/>
  <c r="G142" i="33"/>
  <c r="F143" i="33"/>
  <c r="G143" i="33"/>
  <c r="F144" i="33"/>
  <c r="G144" i="33"/>
  <c r="F150" i="33"/>
  <c r="G150" i="33"/>
  <c r="F151" i="33"/>
  <c r="G151" i="33"/>
  <c r="F152" i="33"/>
  <c r="G152" i="33"/>
  <c r="F153" i="33"/>
  <c r="G153" i="33"/>
  <c r="F154" i="33"/>
  <c r="G154" i="33"/>
  <c r="F155" i="33"/>
  <c r="G155" i="33"/>
  <c r="F156" i="33"/>
  <c r="G156" i="33"/>
  <c r="F157" i="33"/>
  <c r="G157" i="33"/>
  <c r="F158" i="33"/>
  <c r="G158" i="33"/>
  <c r="F159" i="33"/>
  <c r="G159" i="33"/>
  <c r="F160" i="33"/>
  <c r="G160" i="33"/>
  <c r="F161" i="33"/>
  <c r="G161" i="33"/>
  <c r="F162" i="33"/>
  <c r="G162" i="33"/>
  <c r="F163" i="33"/>
  <c r="G163" i="33"/>
  <c r="F164" i="33"/>
  <c r="G164" i="33"/>
  <c r="F165" i="33"/>
  <c r="G165" i="33"/>
  <c r="F166" i="33"/>
  <c r="G166" i="33"/>
  <c r="F167" i="33"/>
  <c r="G167" i="33"/>
  <c r="F168" i="33"/>
  <c r="G168" i="33"/>
  <c r="F169" i="33"/>
  <c r="G169" i="33"/>
  <c r="F170" i="33"/>
  <c r="G170" i="33"/>
  <c r="F171" i="33"/>
  <c r="G171" i="33"/>
  <c r="F172" i="33"/>
  <c r="G172" i="33"/>
  <c r="F178" i="33"/>
  <c r="G178" i="33"/>
  <c r="F184" i="33"/>
  <c r="G184" i="33"/>
  <c r="F185" i="33"/>
  <c r="G185" i="33"/>
  <c r="F186" i="33"/>
  <c r="G186" i="33"/>
  <c r="F187" i="33"/>
  <c r="G187" i="33"/>
  <c r="F188" i="33"/>
  <c r="G188" i="33"/>
  <c r="F189" i="33"/>
  <c r="G189" i="33"/>
  <c r="F190" i="33"/>
  <c r="G190" i="33"/>
  <c r="F191" i="33"/>
  <c r="G191" i="33"/>
  <c r="F192" i="33"/>
  <c r="G192" i="33"/>
  <c r="F193" i="33"/>
  <c r="G193" i="33"/>
  <c r="F194" i="33"/>
  <c r="G194" i="33"/>
  <c r="F195" i="33"/>
  <c r="G195" i="33"/>
  <c r="F196" i="33"/>
  <c r="G196" i="33"/>
  <c r="F197" i="33"/>
  <c r="G197" i="33"/>
  <c r="F198" i="33"/>
  <c r="G198" i="33"/>
  <c r="F199" i="33"/>
  <c r="G199" i="33"/>
  <c r="F200" i="33"/>
  <c r="G200" i="33"/>
  <c r="F201" i="33"/>
  <c r="G201" i="33"/>
  <c r="F202" i="33"/>
  <c r="G202" i="33"/>
  <c r="F203" i="33"/>
  <c r="G203" i="33"/>
  <c r="F204" i="33"/>
  <c r="G204" i="33"/>
  <c r="F205" i="33"/>
  <c r="G205" i="33"/>
  <c r="F206" i="33"/>
  <c r="G206" i="33"/>
  <c r="F207" i="33"/>
  <c r="G207" i="33"/>
  <c r="F208" i="33"/>
  <c r="G208" i="33"/>
  <c r="F209" i="33"/>
  <c r="G209" i="33"/>
  <c r="F215" i="33"/>
  <c r="G215" i="33"/>
  <c r="F221" i="33"/>
  <c r="G221" i="33"/>
  <c r="F222" i="33"/>
  <c r="G222" i="33"/>
  <c r="F223" i="33"/>
  <c r="G223" i="33"/>
  <c r="F224" i="33"/>
  <c r="G224" i="33"/>
  <c r="F225" i="33"/>
  <c r="G225" i="33"/>
  <c r="F226" i="33"/>
  <c r="G226" i="33"/>
  <c r="F227" i="33"/>
  <c r="G227" i="33"/>
  <c r="F228" i="33"/>
  <c r="G228" i="33"/>
  <c r="F229" i="33"/>
  <c r="G229" i="33"/>
  <c r="F230" i="33"/>
  <c r="G230" i="33"/>
  <c r="F231" i="33"/>
  <c r="G231" i="33"/>
  <c r="F232" i="33"/>
  <c r="G232" i="33"/>
  <c r="F233" i="33"/>
  <c r="G233" i="33"/>
  <c r="F234" i="33"/>
  <c r="G234" i="33"/>
  <c r="F235" i="33"/>
  <c r="G235" i="33"/>
  <c r="F236" i="33"/>
  <c r="G236" i="33"/>
  <c r="F237" i="33"/>
  <c r="G237" i="33"/>
  <c r="F238" i="33"/>
  <c r="G238" i="33"/>
  <c r="F239" i="33"/>
  <c r="G239" i="33"/>
  <c r="F240" i="33"/>
  <c r="G240" i="33"/>
  <c r="F241" i="33"/>
  <c r="G241" i="33"/>
  <c r="F242" i="33"/>
  <c r="G242" i="33"/>
  <c r="F243" i="33"/>
  <c r="G243" i="33"/>
  <c r="F244" i="33"/>
  <c r="G244" i="33"/>
  <c r="F250" i="33"/>
  <c r="G250" i="33"/>
  <c r="F251" i="33"/>
  <c r="G251" i="33"/>
  <c r="F252" i="33"/>
  <c r="G252" i="33"/>
  <c r="F253" i="33"/>
  <c r="G253" i="33"/>
  <c r="F254" i="33"/>
  <c r="G254" i="33"/>
  <c r="F255" i="33"/>
  <c r="G255" i="33"/>
  <c r="F256" i="33"/>
  <c r="G256" i="33"/>
  <c r="F262" i="33"/>
  <c r="G262" i="33"/>
  <c r="F263" i="33"/>
  <c r="G263" i="33"/>
  <c r="F264" i="33"/>
  <c r="G264" i="33"/>
  <c r="F265" i="33"/>
  <c r="G265" i="33"/>
  <c r="F266" i="33"/>
  <c r="G266" i="33"/>
  <c r="F267" i="33"/>
  <c r="G267" i="33"/>
  <c r="F268" i="33"/>
  <c r="G268" i="33"/>
  <c r="F269" i="33"/>
  <c r="G269" i="33"/>
  <c r="F270" i="33"/>
  <c r="G270" i="33"/>
  <c r="F271" i="33"/>
  <c r="G271" i="33"/>
  <c r="F272" i="33"/>
  <c r="G272" i="33"/>
  <c r="F273" i="33"/>
  <c r="G273" i="33"/>
  <c r="F274" i="33"/>
  <c r="G274" i="33"/>
  <c r="F275" i="33"/>
  <c r="G275" i="33"/>
  <c r="F276" i="33"/>
  <c r="G276" i="33"/>
  <c r="F277" i="33"/>
  <c r="G277" i="33"/>
  <c r="F278" i="33"/>
  <c r="G278" i="33"/>
  <c r="F279" i="33"/>
  <c r="G279" i="33"/>
  <c r="F280" i="33"/>
  <c r="G280" i="33"/>
  <c r="F281" i="33"/>
  <c r="G281" i="33"/>
  <c r="F287" i="33"/>
  <c r="G287" i="33"/>
  <c r="F288" i="33"/>
  <c r="G288" i="33"/>
  <c r="F289" i="33"/>
  <c r="G289" i="33"/>
  <c r="G290" i="33"/>
  <c r="G291" i="33"/>
  <c r="F292" i="33"/>
  <c r="G292" i="33"/>
  <c r="F293" i="33"/>
  <c r="G293" i="33"/>
  <c r="F294" i="33"/>
  <c r="G294" i="33"/>
  <c r="F295" i="33"/>
  <c r="G295" i="33"/>
  <c r="F296" i="33"/>
  <c r="G296" i="33"/>
  <c r="F297" i="33"/>
  <c r="G297" i="33"/>
  <c r="F298" i="33"/>
  <c r="G298" i="33"/>
  <c r="F299" i="33"/>
  <c r="G299" i="33"/>
  <c r="F300" i="33"/>
  <c r="G300" i="33"/>
  <c r="F301" i="33"/>
  <c r="G301" i="33"/>
  <c r="F302" i="33"/>
  <c r="G302" i="33"/>
  <c r="F303" i="33"/>
  <c r="G303" i="33"/>
  <c r="F304" i="33"/>
  <c r="G304" i="33"/>
  <c r="F305" i="33"/>
  <c r="G305" i="33"/>
  <c r="F306" i="33"/>
  <c r="G306" i="33"/>
  <c r="F307" i="33"/>
  <c r="G307" i="33"/>
  <c r="F308" i="33"/>
  <c r="G308" i="33"/>
  <c r="F314" i="33"/>
  <c r="G314" i="33"/>
  <c r="F315" i="33"/>
  <c r="G315" i="33"/>
  <c r="F316" i="33"/>
  <c r="G316" i="33"/>
  <c r="F317" i="33"/>
  <c r="G317" i="33"/>
  <c r="F318" i="33"/>
  <c r="G318" i="33"/>
  <c r="F319" i="33"/>
  <c r="G319" i="33"/>
  <c r="F320" i="33"/>
  <c r="G320" i="33"/>
  <c r="F321" i="33"/>
  <c r="G321" i="33"/>
  <c r="F322" i="33"/>
  <c r="G322" i="33"/>
  <c r="F323" i="33"/>
  <c r="G323" i="33"/>
  <c r="F324" i="33"/>
  <c r="G324" i="33"/>
  <c r="F325" i="33"/>
  <c r="G325" i="33"/>
  <c r="F326" i="33"/>
  <c r="G326" i="33"/>
  <c r="F327" i="33"/>
  <c r="G327" i="33"/>
  <c r="F328" i="33"/>
  <c r="G328" i="33"/>
  <c r="F329" i="33"/>
  <c r="G329" i="33"/>
  <c r="F330" i="33"/>
  <c r="G330" i="33"/>
  <c r="F336" i="33"/>
  <c r="G336" i="33"/>
  <c r="F337" i="33"/>
  <c r="G337" i="33"/>
  <c r="F338" i="33"/>
  <c r="G338" i="33"/>
  <c r="F339" i="33"/>
  <c r="G339" i="33"/>
  <c r="F340" i="33"/>
  <c r="G340" i="33"/>
  <c r="F341" i="33"/>
  <c r="G341" i="33"/>
  <c r="F342" i="33"/>
  <c r="G342" i="33"/>
  <c r="F343" i="33"/>
  <c r="G343" i="33"/>
  <c r="F344" i="33"/>
  <c r="G344" i="33"/>
  <c r="F345" i="33"/>
  <c r="G345" i="33"/>
  <c r="F346" i="33"/>
  <c r="G346" i="33"/>
  <c r="F347" i="33"/>
  <c r="G347" i="33"/>
  <c r="F348" i="33"/>
  <c r="G348" i="33"/>
  <c r="F349" i="33"/>
  <c r="G349" i="33"/>
  <c r="F350" i="33"/>
  <c r="G350" i="33"/>
  <c r="F351" i="33"/>
  <c r="G351" i="33"/>
  <c r="F352" i="33"/>
  <c r="G352" i="33"/>
  <c r="F353" i="33"/>
  <c r="G353" i="33"/>
  <c r="F354" i="33"/>
  <c r="G354" i="33"/>
  <c r="F355" i="33"/>
  <c r="G355" i="33"/>
  <c r="F361" i="33"/>
  <c r="G361" i="33"/>
  <c r="F362" i="33"/>
  <c r="G362" i="33"/>
  <c r="F363" i="33"/>
  <c r="G363" i="33"/>
  <c r="F364" i="33"/>
  <c r="G364" i="33"/>
  <c r="F365" i="33"/>
  <c r="G365" i="33"/>
  <c r="F366" i="33"/>
  <c r="G366" i="33"/>
  <c r="F367" i="33"/>
  <c r="G367" i="33"/>
  <c r="F368" i="33"/>
  <c r="G368" i="33"/>
  <c r="F369" i="33"/>
  <c r="G369" i="33"/>
  <c r="F375" i="33"/>
  <c r="G375" i="33"/>
  <c r="F376" i="33"/>
  <c r="G376" i="33"/>
  <c r="F377" i="33"/>
  <c r="G377" i="33"/>
  <c r="F378" i="33"/>
  <c r="G378" i="33"/>
  <c r="F379" i="33"/>
  <c r="G379" i="33"/>
  <c r="F380" i="33"/>
  <c r="G380" i="33"/>
  <c r="F381" i="33"/>
  <c r="G381" i="33"/>
  <c r="F382" i="33"/>
  <c r="G382" i="33"/>
  <c r="F383" i="33"/>
  <c r="G383" i="33"/>
  <c r="F384" i="33"/>
  <c r="G384" i="33"/>
  <c r="F385" i="33"/>
  <c r="G385" i="33"/>
  <c r="F386" i="33"/>
  <c r="G386" i="33"/>
  <c r="F387" i="33"/>
  <c r="G387" i="33"/>
  <c r="F388" i="33"/>
  <c r="G388" i="33"/>
  <c r="F389" i="33"/>
  <c r="G389" i="33"/>
  <c r="G390" i="33"/>
  <c r="F391" i="33"/>
  <c r="G391" i="33"/>
  <c r="F392" i="33"/>
  <c r="G392" i="33"/>
  <c r="F393" i="33"/>
  <c r="G393" i="33"/>
  <c r="F394" i="33"/>
  <c r="G394" i="33"/>
  <c r="F395" i="33"/>
  <c r="G395" i="33"/>
  <c r="F396" i="33"/>
  <c r="G396" i="33"/>
  <c r="F397" i="33"/>
  <c r="G397" i="33"/>
  <c r="F398" i="33"/>
  <c r="G398" i="33"/>
  <c r="F404" i="33"/>
  <c r="G404" i="33"/>
  <c r="F405" i="33"/>
  <c r="G405" i="33"/>
  <c r="F406" i="33"/>
  <c r="G406" i="33"/>
  <c r="F407" i="33"/>
  <c r="G407" i="33"/>
  <c r="F408" i="33"/>
  <c r="G408" i="33"/>
  <c r="F409" i="33"/>
  <c r="G409" i="33"/>
  <c r="F410" i="33"/>
  <c r="G410" i="33"/>
  <c r="F411" i="33"/>
  <c r="G411" i="33"/>
  <c r="F412" i="33"/>
  <c r="G412" i="33"/>
  <c r="F413" i="33"/>
  <c r="G413" i="33"/>
  <c r="F414" i="33"/>
  <c r="G414" i="33"/>
  <c r="F415" i="33"/>
  <c r="G415" i="33"/>
  <c r="F416" i="33"/>
  <c r="G416" i="33"/>
  <c r="F417" i="33"/>
  <c r="G417" i="33"/>
  <c r="F418" i="33"/>
  <c r="G418" i="33"/>
  <c r="F419" i="33"/>
  <c r="G419" i="33"/>
  <c r="F420" i="33"/>
  <c r="G420" i="33"/>
  <c r="F421" i="33"/>
  <c r="G421" i="33"/>
  <c r="F422" i="33"/>
  <c r="G422" i="33"/>
  <c r="F423" i="33"/>
  <c r="G423" i="33"/>
  <c r="F424" i="33"/>
  <c r="G424" i="33"/>
  <c r="F425" i="33"/>
  <c r="G425" i="33"/>
  <c r="F426" i="33"/>
  <c r="G426" i="33"/>
  <c r="F432" i="33"/>
  <c r="G432" i="33"/>
  <c r="F433" i="33"/>
  <c r="G433" i="33"/>
  <c r="F434" i="33"/>
  <c r="G434" i="33"/>
  <c r="F435" i="33"/>
  <c r="G435" i="33"/>
  <c r="F436" i="33"/>
  <c r="G436" i="33"/>
  <c r="F437" i="33"/>
  <c r="G437" i="33"/>
  <c r="F438" i="33"/>
  <c r="G438" i="33"/>
  <c r="F439" i="33"/>
  <c r="G439" i="33"/>
  <c r="F445" i="33"/>
  <c r="G445" i="33"/>
  <c r="F446" i="33"/>
  <c r="G446" i="33"/>
  <c r="F447" i="33"/>
  <c r="G447" i="33"/>
  <c r="F448" i="33"/>
  <c r="G448" i="33"/>
  <c r="F449" i="33"/>
  <c r="G449" i="33"/>
  <c r="F450" i="33"/>
  <c r="G450" i="33"/>
  <c r="F451" i="33"/>
  <c r="G451" i="33"/>
  <c r="F452" i="33"/>
  <c r="G452" i="33"/>
  <c r="F453" i="33"/>
  <c r="G453" i="33"/>
  <c r="F454" i="33"/>
  <c r="G454" i="33"/>
  <c r="F455" i="33"/>
  <c r="G455" i="33"/>
  <c r="F456" i="33"/>
  <c r="G456" i="33"/>
  <c r="F457" i="33"/>
  <c r="G457" i="33"/>
  <c r="F458" i="33"/>
  <c r="G458" i="33"/>
  <c r="F459" i="33"/>
  <c r="G459" i="33"/>
  <c r="F465" i="33"/>
  <c r="G465" i="33"/>
  <c r="F466" i="33"/>
  <c r="G466" i="33"/>
  <c r="F467" i="33"/>
  <c r="G467" i="33"/>
  <c r="F473" i="33"/>
  <c r="G473" i="33"/>
  <c r="F474" i="33"/>
  <c r="G474" i="33"/>
  <c r="F475" i="33"/>
  <c r="G475" i="33"/>
  <c r="F476" i="33"/>
  <c r="G476" i="33"/>
  <c r="G482" i="33"/>
  <c r="G483" i="33"/>
  <c r="G484" i="33"/>
  <c r="F485" i="33"/>
  <c r="F490" i="33"/>
  <c r="G490" i="33"/>
  <c r="F491" i="33"/>
  <c r="G491" i="33"/>
  <c r="F492" i="33"/>
  <c r="G492" i="33"/>
  <c r="F493" i="33"/>
  <c r="G493" i="33"/>
  <c r="F494" i="33"/>
  <c r="G494" i="33"/>
  <c r="F495" i="33"/>
  <c r="G495" i="33"/>
  <c r="F496" i="33"/>
  <c r="G496" i="33"/>
  <c r="F497" i="33"/>
  <c r="G497" i="33"/>
  <c r="F498" i="33"/>
  <c r="G498" i="33"/>
  <c r="F499" i="33"/>
  <c r="G499" i="33"/>
  <c r="F500" i="33"/>
  <c r="G500" i="33"/>
  <c r="F501" i="33"/>
  <c r="G501" i="33"/>
  <c r="F502" i="33"/>
  <c r="G502" i="33"/>
  <c r="F503" i="33"/>
  <c r="G503" i="33"/>
  <c r="F504" i="33"/>
  <c r="G504" i="33"/>
  <c r="F505" i="33"/>
  <c r="G505" i="33"/>
  <c r="F506" i="33"/>
  <c r="G506" i="33"/>
  <c r="F508" i="33"/>
  <c r="G508" i="33"/>
  <c r="F509" i="33"/>
  <c r="G509" i="33"/>
  <c r="F510" i="33"/>
  <c r="G510" i="33"/>
  <c r="F511" i="33"/>
  <c r="G511" i="33"/>
  <c r="F512" i="33"/>
  <c r="G512" i="33"/>
  <c r="F513" i="33"/>
  <c r="G513" i="33"/>
  <c r="F514" i="33"/>
  <c r="G514" i="33"/>
  <c r="F516" i="33"/>
  <c r="G516" i="33"/>
  <c r="F517" i="33"/>
  <c r="G517" i="33"/>
  <c r="F518" i="33"/>
  <c r="G518" i="33"/>
  <c r="F520" i="33"/>
  <c r="G520" i="33"/>
  <c r="F521" i="33"/>
  <c r="G521" i="33"/>
  <c r="F522" i="33"/>
  <c r="G522" i="33"/>
  <c r="F523" i="33"/>
  <c r="G523" i="33"/>
  <c r="F524" i="33"/>
  <c r="G524" i="33"/>
  <c r="F530" i="33"/>
  <c r="G530" i="33"/>
  <c r="F531" i="33"/>
  <c r="G531" i="33"/>
  <c r="F532" i="33"/>
  <c r="G532" i="33"/>
  <c r="F533" i="33"/>
  <c r="G533" i="33"/>
  <c r="F534" i="33"/>
  <c r="G534" i="33"/>
  <c r="F535" i="33"/>
  <c r="G535" i="33"/>
  <c r="F536" i="33"/>
  <c r="G536" i="33"/>
  <c r="F537" i="33"/>
  <c r="F542" i="33"/>
  <c r="G542" i="33"/>
  <c r="F543" i="33"/>
  <c r="G543" i="33"/>
  <c r="F544" i="33"/>
  <c r="G544" i="33"/>
  <c r="F545" i="33"/>
  <c r="G545" i="33"/>
  <c r="F546" i="33"/>
  <c r="G546" i="33"/>
  <c r="F547" i="33"/>
  <c r="G547" i="33"/>
  <c r="F548" i="33"/>
  <c r="G548" i="33"/>
  <c r="F549" i="33"/>
  <c r="F39" i="33"/>
  <c r="G39" i="33"/>
  <c r="F40" i="33"/>
  <c r="G40" i="33"/>
  <c r="F41" i="33"/>
  <c r="G41" i="33"/>
  <c r="F42" i="33"/>
  <c r="G42" i="33"/>
  <c r="F43" i="33"/>
  <c r="G43" i="33"/>
  <c r="F44" i="33"/>
  <c r="G44" i="33"/>
  <c r="F45" i="33"/>
  <c r="G45" i="33"/>
  <c r="F46" i="33"/>
  <c r="G46" i="33"/>
  <c r="F47" i="33"/>
  <c r="G47" i="33"/>
  <c r="F48" i="33"/>
  <c r="G48" i="33"/>
  <c r="F49" i="33"/>
  <c r="G49" i="33"/>
  <c r="F50" i="33"/>
  <c r="G50" i="33"/>
  <c r="F51" i="33"/>
  <c r="G51" i="33"/>
  <c r="F52" i="33"/>
  <c r="G52" i="33"/>
  <c r="F53" i="33"/>
  <c r="G53" i="33"/>
  <c r="F54" i="33"/>
  <c r="G54" i="33"/>
  <c r="F55" i="33"/>
  <c r="G55" i="33"/>
  <c r="F56" i="33"/>
  <c r="G56" i="33"/>
  <c r="F57" i="33"/>
  <c r="G57" i="33"/>
  <c r="F58" i="33"/>
  <c r="G58" i="33"/>
  <c r="F59" i="33"/>
  <c r="G59" i="33"/>
  <c r="F60" i="33"/>
  <c r="G60" i="33"/>
  <c r="F61" i="33"/>
  <c r="G61" i="33"/>
  <c r="F62" i="33"/>
  <c r="G62" i="33"/>
  <c r="F63" i="33"/>
  <c r="G63" i="33"/>
  <c r="F64" i="33"/>
  <c r="G64" i="33"/>
  <c r="F65" i="33"/>
  <c r="G65" i="33"/>
  <c r="F66" i="33"/>
  <c r="G66" i="33"/>
  <c r="F67" i="33"/>
  <c r="G67" i="33"/>
  <c r="G68" i="33"/>
  <c r="F69" i="33"/>
  <c r="G69" i="33"/>
  <c r="F70" i="33"/>
  <c r="G70" i="33"/>
  <c r="F71" i="33"/>
  <c r="G71" i="33"/>
  <c r="F72" i="33"/>
  <c r="G72" i="33"/>
  <c r="F73" i="33"/>
  <c r="G73" i="33"/>
  <c r="F74" i="33"/>
  <c r="G74" i="33"/>
  <c r="F75" i="33"/>
  <c r="G75" i="33"/>
  <c r="F7" i="33"/>
  <c r="G7" i="33"/>
  <c r="F8" i="33"/>
  <c r="G8" i="33"/>
  <c r="F9" i="33"/>
  <c r="G9" i="33"/>
  <c r="F10" i="33"/>
  <c r="G10" i="33"/>
  <c r="F11" i="33"/>
  <c r="G11" i="33"/>
  <c r="F12" i="33"/>
  <c r="G12" i="33"/>
  <c r="F13" i="33"/>
  <c r="G13" i="33"/>
  <c r="F14" i="33"/>
  <c r="G14" i="33"/>
  <c r="F15" i="33"/>
  <c r="G15" i="33"/>
  <c r="F16" i="33"/>
  <c r="G16" i="33"/>
  <c r="F17" i="33"/>
  <c r="G17" i="33"/>
  <c r="F18" i="33"/>
  <c r="G18" i="33"/>
  <c r="F19" i="33"/>
  <c r="G19" i="33"/>
  <c r="F20" i="33"/>
  <c r="G20" i="33"/>
  <c r="G21" i="33"/>
  <c r="F22" i="33"/>
  <c r="G22" i="33"/>
  <c r="F23" i="33"/>
  <c r="G23" i="33"/>
  <c r="F24" i="33"/>
  <c r="G24" i="33"/>
  <c r="F25" i="33"/>
  <c r="G25" i="33"/>
  <c r="F26" i="33"/>
  <c r="G26" i="33"/>
  <c r="F27" i="33"/>
  <c r="G27" i="33"/>
  <c r="F28" i="33"/>
  <c r="G28" i="33"/>
  <c r="F29" i="33"/>
  <c r="G29" i="33"/>
  <c r="F30" i="33"/>
  <c r="G30" i="33"/>
  <c r="F31" i="33"/>
  <c r="G31" i="33"/>
  <c r="F32" i="33"/>
  <c r="G32" i="33"/>
  <c r="F33" i="33"/>
  <c r="G33" i="33"/>
  <c r="G549" i="33" l="1"/>
  <c r="G16" i="46"/>
  <c r="G537" i="33" s="1"/>
  <c r="G53" i="32"/>
  <c r="G525" i="33" s="1"/>
  <c r="F525" i="33"/>
  <c r="G44" i="32"/>
  <c r="G519" i="33" s="1"/>
  <c r="F519" i="33"/>
  <c r="G37" i="32"/>
  <c r="G515" i="33" s="1"/>
  <c r="F515" i="33"/>
  <c r="F26" i="32"/>
  <c r="F507" i="33" s="1"/>
  <c r="G26" i="32"/>
  <c r="G507" i="33" s="1"/>
  <c r="G17" i="21" l="1"/>
  <c r="G485" i="33" s="1"/>
  <c r="G13" i="31"/>
  <c r="G477" i="33" s="1"/>
  <c r="F13" i="31"/>
  <c r="F477" i="33" s="1"/>
  <c r="V466" i="33"/>
  <c r="V467" i="33"/>
  <c r="W465" i="33"/>
  <c r="G12" i="29"/>
  <c r="G468" i="33" s="1"/>
  <c r="F12" i="29"/>
  <c r="F468" i="33" s="1"/>
  <c r="W454" i="33"/>
  <c r="X22" i="30"/>
  <c r="X458" i="33" s="1"/>
  <c r="W459" i="33"/>
  <c r="V457" i="33"/>
  <c r="V459" i="33"/>
  <c r="X14" i="30"/>
  <c r="X450" i="33" s="1"/>
  <c r="W447" i="33"/>
  <c r="W445" i="33"/>
  <c r="V448" i="33"/>
  <c r="G24" i="30"/>
  <c r="G460" i="33" s="1"/>
  <c r="F24" i="30"/>
  <c r="F460" i="33" s="1"/>
  <c r="W439" i="33"/>
  <c r="V434" i="33"/>
  <c r="V436" i="33"/>
  <c r="G17" i="19"/>
  <c r="G440" i="33" s="1"/>
  <c r="F17" i="19"/>
  <c r="F440" i="33" s="1"/>
  <c r="G10" i="47"/>
  <c r="G179" i="33" s="1"/>
  <c r="F10" i="47"/>
  <c r="F179" i="33" s="1"/>
  <c r="W215" i="33"/>
  <c r="V215" i="33"/>
  <c r="G10" i="44"/>
  <c r="G216" i="33" s="1"/>
  <c r="F10" i="44"/>
  <c r="F216" i="33" s="1"/>
  <c r="W367" i="33"/>
  <c r="W369" i="33"/>
  <c r="V362" i="33"/>
  <c r="W361" i="33"/>
  <c r="V18" i="45"/>
  <c r="G18" i="45"/>
  <c r="G370" i="33" s="1"/>
  <c r="F18" i="45"/>
  <c r="F370" i="33" s="1"/>
  <c r="V252" i="33"/>
  <c r="V255" i="33"/>
  <c r="V256" i="33"/>
  <c r="G16" i="25"/>
  <c r="G257" i="33" s="1"/>
  <c r="F16" i="25"/>
  <c r="F257" i="33" s="1"/>
  <c r="W409" i="33"/>
  <c r="W416" i="33"/>
  <c r="W419" i="33"/>
  <c r="W420" i="33"/>
  <c r="W421" i="33"/>
  <c r="W422" i="33"/>
  <c r="V32" i="14"/>
  <c r="V411" i="33"/>
  <c r="V412" i="33"/>
  <c r="V416" i="33"/>
  <c r="V421" i="33"/>
  <c r="V422" i="33"/>
  <c r="V423" i="33"/>
  <c r="V424" i="33"/>
  <c r="V426" i="33"/>
  <c r="G32" i="14"/>
  <c r="G427" i="33" s="1"/>
  <c r="F32" i="14"/>
  <c r="F427" i="33" s="1"/>
  <c r="W377" i="33"/>
  <c r="W378" i="33"/>
  <c r="W387" i="33"/>
  <c r="W388" i="33"/>
  <c r="X23" i="13"/>
  <c r="X389" i="33" s="1"/>
  <c r="W390" i="33"/>
  <c r="V378" i="33"/>
  <c r="X13" i="13"/>
  <c r="X379" i="33" s="1"/>
  <c r="V387" i="33"/>
  <c r="V391" i="33"/>
  <c r="G33" i="13"/>
  <c r="G399" i="33" s="1"/>
  <c r="F24" i="13"/>
  <c r="G29" i="12"/>
  <c r="G356" i="33" s="1"/>
  <c r="X10" i="12"/>
  <c r="X337" i="33" s="1"/>
  <c r="W347" i="33"/>
  <c r="W348" i="33"/>
  <c r="W349" i="33"/>
  <c r="W350" i="33"/>
  <c r="V342" i="33"/>
  <c r="V343" i="33"/>
  <c r="V348" i="33"/>
  <c r="V354" i="33"/>
  <c r="V355" i="33"/>
  <c r="F29" i="12"/>
  <c r="F356" i="33" s="1"/>
  <c r="W322" i="33"/>
  <c r="W323" i="33"/>
  <c r="W324" i="33"/>
  <c r="W326" i="33"/>
  <c r="V317" i="33"/>
  <c r="X13" i="11"/>
  <c r="X318" i="33" s="1"/>
  <c r="V320" i="33"/>
  <c r="V326" i="33"/>
  <c r="V329" i="33"/>
  <c r="X25" i="11"/>
  <c r="X330" i="33" s="1"/>
  <c r="V314" i="33"/>
  <c r="G26" i="11"/>
  <c r="G331" i="33" s="1"/>
  <c r="F26" i="11"/>
  <c r="F331" i="33" s="1"/>
  <c r="W288" i="33"/>
  <c r="W297" i="33"/>
  <c r="X20" i="10"/>
  <c r="X298" i="33" s="1"/>
  <c r="W299" i="33"/>
  <c r="X28" i="10"/>
  <c r="X306" i="33" s="1"/>
  <c r="V288" i="33"/>
  <c r="V296" i="33"/>
  <c r="V299" i="33"/>
  <c r="V300" i="33"/>
  <c r="V308" i="33"/>
  <c r="G31" i="10"/>
  <c r="G309" i="33" s="1"/>
  <c r="F13" i="10"/>
  <c r="F12" i="10"/>
  <c r="F290" i="33" s="1"/>
  <c r="W271" i="33"/>
  <c r="W272" i="33"/>
  <c r="W273" i="33"/>
  <c r="W274" i="33"/>
  <c r="V265" i="33"/>
  <c r="V266" i="33"/>
  <c r="V274" i="33"/>
  <c r="V275" i="33"/>
  <c r="V276" i="33"/>
  <c r="V277" i="33"/>
  <c r="G29" i="9"/>
  <c r="G282" i="33" s="1"/>
  <c r="F29" i="9"/>
  <c r="F282" i="33" s="1"/>
  <c r="V244" i="33"/>
  <c r="V221" i="33"/>
  <c r="W222" i="33"/>
  <c r="W231" i="33"/>
  <c r="W233" i="33"/>
  <c r="X31" i="8"/>
  <c r="X243" i="33" s="1"/>
  <c r="V223" i="33"/>
  <c r="V232" i="33"/>
  <c r="V233" i="33"/>
  <c r="V235" i="33"/>
  <c r="G33" i="8"/>
  <c r="G245" i="33" s="1"/>
  <c r="F33" i="8"/>
  <c r="F245" i="33" s="1"/>
  <c r="W197" i="33"/>
  <c r="W185" i="33"/>
  <c r="W186" i="33"/>
  <c r="W194" i="33"/>
  <c r="W196" i="33"/>
  <c r="W198" i="33"/>
  <c r="W199" i="33"/>
  <c r="X32" i="7"/>
  <c r="X207" i="33" s="1"/>
  <c r="W208" i="33"/>
  <c r="W209" i="33"/>
  <c r="V185" i="33"/>
  <c r="V196" i="33"/>
  <c r="V197" i="33"/>
  <c r="V208" i="33"/>
  <c r="V209" i="33"/>
  <c r="G68" i="7"/>
  <c r="F68" i="7"/>
  <c r="G52" i="7"/>
  <c r="G35" i="7"/>
  <c r="G210" i="33" s="1"/>
  <c r="F35" i="7"/>
  <c r="F210" i="33" s="1"/>
  <c r="W139" i="33"/>
  <c r="W124" i="33"/>
  <c r="W125" i="33"/>
  <c r="W126" i="33"/>
  <c r="W135" i="33"/>
  <c r="W136" i="33"/>
  <c r="W137" i="33"/>
  <c r="W140" i="33"/>
  <c r="V124" i="33"/>
  <c r="X13" i="5"/>
  <c r="X127" i="33" s="1"/>
  <c r="V128" i="33"/>
  <c r="V130" i="33"/>
  <c r="V135" i="33"/>
  <c r="V139" i="33"/>
  <c r="V140" i="33"/>
  <c r="V141" i="33"/>
  <c r="V142" i="33"/>
  <c r="G31" i="5"/>
  <c r="G145" i="33" s="1"/>
  <c r="F15" i="5"/>
  <c r="F129" i="33" s="1"/>
  <c r="F12" i="5"/>
  <c r="G32" i="6"/>
  <c r="G173" i="33" s="1"/>
  <c r="X16" i="6"/>
  <c r="X157" i="33" s="1"/>
  <c r="W158" i="33"/>
  <c r="W161" i="33"/>
  <c r="W162" i="33"/>
  <c r="W164" i="33"/>
  <c r="W168" i="33"/>
  <c r="X29" i="6"/>
  <c r="X170" i="33" s="1"/>
  <c r="V161" i="33"/>
  <c r="V163" i="33"/>
  <c r="V171" i="33"/>
  <c r="V152" i="33"/>
  <c r="V153" i="33"/>
  <c r="V158" i="33"/>
  <c r="F32" i="6"/>
  <c r="F173" i="33" s="1"/>
  <c r="G46" i="4"/>
  <c r="G118" i="33" s="1"/>
  <c r="W82" i="33"/>
  <c r="W93" i="33"/>
  <c r="W94" i="33"/>
  <c r="W104" i="33"/>
  <c r="W105" i="33"/>
  <c r="W106" i="33"/>
  <c r="W116" i="33"/>
  <c r="V82" i="33"/>
  <c r="V92" i="33"/>
  <c r="V93" i="33"/>
  <c r="V94" i="33"/>
  <c r="V105" i="33"/>
  <c r="V106" i="33"/>
  <c r="V117" i="33"/>
  <c r="F32" i="4"/>
  <c r="F104" i="33" s="1"/>
  <c r="F29" i="4"/>
  <c r="F101" i="33" s="1"/>
  <c r="F28" i="4"/>
  <c r="F100" i="33" s="1"/>
  <c r="F13" i="4"/>
  <c r="F85" i="33" s="1"/>
  <c r="F11" i="4"/>
  <c r="F83" i="33" s="1"/>
  <c r="G46" i="3"/>
  <c r="G76" i="33" s="1"/>
  <c r="W51" i="33"/>
  <c r="W52" i="33"/>
  <c r="W63" i="33"/>
  <c r="W75" i="33"/>
  <c r="V41" i="33"/>
  <c r="X22" i="3"/>
  <c r="X52" i="33" s="1"/>
  <c r="V53" i="33"/>
  <c r="V63" i="33"/>
  <c r="V64" i="33"/>
  <c r="V65" i="33"/>
  <c r="V75" i="33"/>
  <c r="F38" i="3"/>
  <c r="G36" i="2"/>
  <c r="G34" i="33" s="1"/>
  <c r="V12" i="33"/>
  <c r="V14" i="33"/>
  <c r="V15" i="33"/>
  <c r="V17" i="33"/>
  <c r="V18" i="33"/>
  <c r="V19" i="33"/>
  <c r="V29" i="33"/>
  <c r="V30" i="33"/>
  <c r="V31" i="33"/>
  <c r="W9" i="33"/>
  <c r="W11" i="33"/>
  <c r="W12" i="33"/>
  <c r="W15" i="33"/>
  <c r="W17" i="33"/>
  <c r="W19" i="33"/>
  <c r="W20" i="33"/>
  <c r="W23" i="33"/>
  <c r="W24" i="33"/>
  <c r="W26" i="33"/>
  <c r="W27" i="33"/>
  <c r="W31" i="33"/>
  <c r="W32" i="33"/>
  <c r="F23" i="2"/>
  <c r="D542" i="33"/>
  <c r="E542" i="33"/>
  <c r="X542" i="33"/>
  <c r="D543" i="33"/>
  <c r="E543" i="33"/>
  <c r="D544" i="33"/>
  <c r="E544" i="33"/>
  <c r="D545" i="33"/>
  <c r="E545" i="33"/>
  <c r="D546" i="33"/>
  <c r="E546" i="33"/>
  <c r="D547" i="33"/>
  <c r="E547" i="33"/>
  <c r="D548" i="33"/>
  <c r="E548" i="33"/>
  <c r="D530" i="33"/>
  <c r="E530" i="33"/>
  <c r="V530" i="33"/>
  <c r="D531" i="33"/>
  <c r="E531" i="33"/>
  <c r="D532" i="33"/>
  <c r="E532" i="33"/>
  <c r="D533" i="33"/>
  <c r="E533" i="33"/>
  <c r="D534" i="33"/>
  <c r="E534" i="33"/>
  <c r="D535" i="33"/>
  <c r="E535" i="33"/>
  <c r="D536" i="33"/>
  <c r="E536" i="33"/>
  <c r="X536" i="33"/>
  <c r="D490" i="33"/>
  <c r="E490" i="33"/>
  <c r="D491" i="33"/>
  <c r="E491" i="33"/>
  <c r="D492" i="33"/>
  <c r="E492" i="33"/>
  <c r="D493" i="33"/>
  <c r="D494" i="33"/>
  <c r="E494" i="33"/>
  <c r="D495" i="33"/>
  <c r="E495" i="33"/>
  <c r="D496" i="33"/>
  <c r="E496" i="33"/>
  <c r="D497" i="33"/>
  <c r="E497" i="33"/>
  <c r="D498" i="33"/>
  <c r="E498" i="33"/>
  <c r="W498" i="33"/>
  <c r="D499" i="33"/>
  <c r="E499" i="33"/>
  <c r="D500" i="33"/>
  <c r="E500" i="33"/>
  <c r="D501" i="33"/>
  <c r="E501" i="33"/>
  <c r="D502" i="33"/>
  <c r="E502" i="33"/>
  <c r="X502" i="33"/>
  <c r="D503" i="33"/>
  <c r="E503" i="33"/>
  <c r="X503" i="33"/>
  <c r="D504" i="33"/>
  <c r="E504" i="33"/>
  <c r="D505" i="33"/>
  <c r="E505" i="33"/>
  <c r="X505" i="33"/>
  <c r="D506" i="33"/>
  <c r="E506" i="33"/>
  <c r="D508" i="33"/>
  <c r="E508" i="33"/>
  <c r="D509" i="33"/>
  <c r="E509" i="33"/>
  <c r="D510" i="33"/>
  <c r="E510" i="33"/>
  <c r="D511" i="33"/>
  <c r="E511" i="33"/>
  <c r="W511" i="33"/>
  <c r="D512" i="33"/>
  <c r="E512" i="33"/>
  <c r="D513" i="33"/>
  <c r="E513" i="33"/>
  <c r="D514" i="33"/>
  <c r="E514" i="33"/>
  <c r="D516" i="33"/>
  <c r="E516" i="33"/>
  <c r="D517" i="33"/>
  <c r="E517" i="33"/>
  <c r="D518" i="33"/>
  <c r="E518" i="33"/>
  <c r="D520" i="33"/>
  <c r="E520" i="33"/>
  <c r="D521" i="33"/>
  <c r="E521" i="33"/>
  <c r="D522" i="33"/>
  <c r="E522" i="33"/>
  <c r="D523" i="33"/>
  <c r="E523" i="33"/>
  <c r="D524" i="33"/>
  <c r="E524" i="33"/>
  <c r="E482" i="33"/>
  <c r="V482" i="33"/>
  <c r="X482" i="33"/>
  <c r="E483" i="33"/>
  <c r="V483" i="33"/>
  <c r="X483" i="33"/>
  <c r="E484" i="33"/>
  <c r="V484" i="33"/>
  <c r="X484" i="33"/>
  <c r="D485" i="33"/>
  <c r="V485" i="33"/>
  <c r="X485" i="33"/>
  <c r="D473" i="33"/>
  <c r="E473" i="33"/>
  <c r="D474" i="33"/>
  <c r="E474" i="33"/>
  <c r="D475" i="33"/>
  <c r="E475" i="33"/>
  <c r="D476" i="33"/>
  <c r="E476" i="33"/>
  <c r="D465" i="33"/>
  <c r="E465" i="33"/>
  <c r="D466" i="33"/>
  <c r="E466" i="33"/>
  <c r="D467" i="33"/>
  <c r="E467" i="33"/>
  <c r="D445" i="33"/>
  <c r="E445" i="33"/>
  <c r="D446" i="33"/>
  <c r="E446" i="33"/>
  <c r="D447" i="33"/>
  <c r="E447" i="33"/>
  <c r="D448" i="33"/>
  <c r="E448" i="33"/>
  <c r="D449" i="33"/>
  <c r="E449" i="33"/>
  <c r="D450" i="33"/>
  <c r="E450" i="33"/>
  <c r="D451" i="33"/>
  <c r="E451" i="33"/>
  <c r="D452" i="33"/>
  <c r="E452" i="33"/>
  <c r="W452" i="33"/>
  <c r="D453" i="33"/>
  <c r="E453" i="33"/>
  <c r="D454" i="33"/>
  <c r="E454" i="33"/>
  <c r="D455" i="33"/>
  <c r="E455" i="33"/>
  <c r="D456" i="33"/>
  <c r="E456" i="33"/>
  <c r="D457" i="33"/>
  <c r="E457" i="33"/>
  <c r="D458" i="33"/>
  <c r="E458" i="33"/>
  <c r="D459" i="33"/>
  <c r="E459" i="33"/>
  <c r="D432" i="33"/>
  <c r="E432" i="33"/>
  <c r="V432" i="33"/>
  <c r="W432" i="33"/>
  <c r="D433" i="33"/>
  <c r="E433" i="33"/>
  <c r="D434" i="33"/>
  <c r="E434" i="33"/>
  <c r="D435" i="33"/>
  <c r="E435" i="33"/>
  <c r="D436" i="33"/>
  <c r="E436" i="33"/>
  <c r="D437" i="33"/>
  <c r="E437" i="33"/>
  <c r="V437" i="33"/>
  <c r="D438" i="33"/>
  <c r="E438" i="33"/>
  <c r="D439" i="33"/>
  <c r="E439" i="33"/>
  <c r="V439" i="33"/>
  <c r="D404" i="33"/>
  <c r="E404" i="33"/>
  <c r="D405" i="33"/>
  <c r="E405" i="33"/>
  <c r="D406" i="33"/>
  <c r="E406" i="33"/>
  <c r="D407" i="33"/>
  <c r="E407" i="33"/>
  <c r="W407" i="33"/>
  <c r="D408" i="33"/>
  <c r="E408" i="33"/>
  <c r="D409" i="33"/>
  <c r="E409" i="33"/>
  <c r="D410" i="33"/>
  <c r="E410" i="33"/>
  <c r="D411" i="33"/>
  <c r="E411" i="33"/>
  <c r="D412" i="33"/>
  <c r="E412" i="33"/>
  <c r="D413" i="33"/>
  <c r="E413" i="33"/>
  <c r="D414" i="33"/>
  <c r="E414" i="33"/>
  <c r="V414" i="33"/>
  <c r="D415" i="33"/>
  <c r="E415" i="33"/>
  <c r="D416" i="33"/>
  <c r="E416" i="33"/>
  <c r="D417" i="33"/>
  <c r="E417" i="33"/>
  <c r="D418" i="33"/>
  <c r="E418" i="33"/>
  <c r="D419" i="33"/>
  <c r="E419" i="33"/>
  <c r="D420" i="33"/>
  <c r="E420" i="33"/>
  <c r="D421" i="33"/>
  <c r="E421" i="33"/>
  <c r="D422" i="33"/>
  <c r="E422" i="33"/>
  <c r="D423" i="33"/>
  <c r="E423" i="33"/>
  <c r="D424" i="33"/>
  <c r="E424" i="33"/>
  <c r="D425" i="33"/>
  <c r="E425" i="33"/>
  <c r="D426" i="33"/>
  <c r="E426" i="33"/>
  <c r="D375" i="33"/>
  <c r="E375" i="33"/>
  <c r="V375" i="33"/>
  <c r="D376" i="33"/>
  <c r="E376" i="33"/>
  <c r="D377" i="33"/>
  <c r="E377" i="33"/>
  <c r="D378" i="33"/>
  <c r="E378" i="33"/>
  <c r="D379" i="33"/>
  <c r="E379" i="33"/>
  <c r="D380" i="33"/>
  <c r="E380" i="33"/>
  <c r="D381" i="33"/>
  <c r="E381" i="33"/>
  <c r="D382" i="33"/>
  <c r="E382" i="33"/>
  <c r="D383" i="33"/>
  <c r="E383" i="33"/>
  <c r="D384" i="33"/>
  <c r="E384" i="33"/>
  <c r="D385" i="33"/>
  <c r="E385" i="33"/>
  <c r="D386" i="33"/>
  <c r="E386" i="33"/>
  <c r="D387" i="33"/>
  <c r="E387" i="33"/>
  <c r="D388" i="33"/>
  <c r="E388" i="33"/>
  <c r="D389" i="33"/>
  <c r="E389" i="33"/>
  <c r="E390" i="33"/>
  <c r="D391" i="33"/>
  <c r="E391" i="33"/>
  <c r="D392" i="33"/>
  <c r="E392" i="33"/>
  <c r="D393" i="33"/>
  <c r="E393" i="33"/>
  <c r="D394" i="33"/>
  <c r="E394" i="33"/>
  <c r="D395" i="33"/>
  <c r="E395" i="33"/>
  <c r="D396" i="33"/>
  <c r="E396" i="33"/>
  <c r="D397" i="33"/>
  <c r="E397" i="33"/>
  <c r="D398" i="33"/>
  <c r="E398" i="33"/>
  <c r="D361" i="33"/>
  <c r="E361" i="33"/>
  <c r="D362" i="33"/>
  <c r="E362" i="33"/>
  <c r="W362" i="33"/>
  <c r="D363" i="33"/>
  <c r="E363" i="33"/>
  <c r="D364" i="33"/>
  <c r="E364" i="33"/>
  <c r="D365" i="33"/>
  <c r="E365" i="33"/>
  <c r="D366" i="33"/>
  <c r="E366" i="33"/>
  <c r="D367" i="33"/>
  <c r="E367" i="33"/>
  <c r="D368" i="33"/>
  <c r="E368" i="33"/>
  <c r="V368" i="33"/>
  <c r="D369" i="33"/>
  <c r="E369" i="33"/>
  <c r="D336" i="33"/>
  <c r="E336" i="33"/>
  <c r="D337" i="33"/>
  <c r="E337" i="33"/>
  <c r="D338" i="33"/>
  <c r="E338" i="33"/>
  <c r="D339" i="33"/>
  <c r="E339" i="33"/>
  <c r="D340" i="33"/>
  <c r="E340" i="33"/>
  <c r="W340" i="33"/>
  <c r="D341" i="33"/>
  <c r="E341" i="33"/>
  <c r="D342" i="33"/>
  <c r="E342" i="33"/>
  <c r="D343" i="33"/>
  <c r="E343" i="33"/>
  <c r="D344" i="33"/>
  <c r="E344" i="33"/>
  <c r="D345" i="33"/>
  <c r="E345" i="33"/>
  <c r="D346" i="33"/>
  <c r="E346" i="33"/>
  <c r="D347" i="33"/>
  <c r="E347" i="33"/>
  <c r="D348" i="33"/>
  <c r="E348" i="33"/>
  <c r="D349" i="33"/>
  <c r="E349" i="33"/>
  <c r="D350" i="33"/>
  <c r="E350" i="33"/>
  <c r="D351" i="33"/>
  <c r="E351" i="33"/>
  <c r="D352" i="33"/>
  <c r="E352" i="33"/>
  <c r="D353" i="33"/>
  <c r="E353" i="33"/>
  <c r="V353" i="33"/>
  <c r="D354" i="33"/>
  <c r="E354" i="33"/>
  <c r="D355" i="33"/>
  <c r="E355" i="33"/>
  <c r="D314" i="33"/>
  <c r="E314" i="33"/>
  <c r="D315" i="33"/>
  <c r="E315" i="33"/>
  <c r="D316" i="33"/>
  <c r="E316" i="33"/>
  <c r="D317" i="33"/>
  <c r="E317" i="33"/>
  <c r="D318" i="33"/>
  <c r="E318" i="33"/>
  <c r="D319" i="33"/>
  <c r="E319" i="33"/>
  <c r="D320" i="33"/>
  <c r="E320" i="33"/>
  <c r="W320" i="33"/>
  <c r="D321" i="33"/>
  <c r="E321" i="33"/>
  <c r="D322" i="33"/>
  <c r="E322" i="33"/>
  <c r="D323" i="33"/>
  <c r="E323" i="33"/>
  <c r="D324" i="33"/>
  <c r="E324" i="33"/>
  <c r="D325" i="33"/>
  <c r="E325" i="33"/>
  <c r="V325" i="33"/>
  <c r="D326" i="33"/>
  <c r="E326" i="33"/>
  <c r="D327" i="33"/>
  <c r="E327" i="33"/>
  <c r="D328" i="33"/>
  <c r="E328" i="33"/>
  <c r="D329" i="33"/>
  <c r="E329" i="33"/>
  <c r="D330" i="33"/>
  <c r="E330" i="33"/>
  <c r="D287" i="33"/>
  <c r="E287" i="33"/>
  <c r="D288" i="33"/>
  <c r="E288" i="33"/>
  <c r="D289" i="33"/>
  <c r="E289" i="33"/>
  <c r="V289" i="33"/>
  <c r="E290" i="33"/>
  <c r="E291" i="33"/>
  <c r="D292" i="33"/>
  <c r="E292" i="33"/>
  <c r="D293" i="33"/>
  <c r="E293" i="33"/>
  <c r="D294" i="33"/>
  <c r="E294" i="33"/>
  <c r="D295" i="33"/>
  <c r="E295" i="33"/>
  <c r="D296" i="33"/>
  <c r="E296" i="33"/>
  <c r="W296" i="33"/>
  <c r="D297" i="33"/>
  <c r="E297" i="33"/>
  <c r="D298" i="33"/>
  <c r="E298" i="33"/>
  <c r="D299" i="33"/>
  <c r="E299" i="33"/>
  <c r="D300" i="33"/>
  <c r="E300" i="33"/>
  <c r="D301" i="33"/>
  <c r="E301" i="33"/>
  <c r="V301" i="33"/>
  <c r="D302" i="33"/>
  <c r="E302" i="33"/>
  <c r="D303" i="33"/>
  <c r="E303" i="33"/>
  <c r="D304" i="33"/>
  <c r="E304" i="33"/>
  <c r="D305" i="33"/>
  <c r="E305" i="33"/>
  <c r="D306" i="33"/>
  <c r="E306" i="33"/>
  <c r="D307" i="33"/>
  <c r="E307" i="33"/>
  <c r="D308" i="33"/>
  <c r="E308" i="33"/>
  <c r="D262" i="33"/>
  <c r="E262" i="33"/>
  <c r="D263" i="33"/>
  <c r="E263" i="33"/>
  <c r="D264" i="33"/>
  <c r="E264" i="33"/>
  <c r="D265" i="33"/>
  <c r="E265" i="33"/>
  <c r="D266" i="33"/>
  <c r="E266" i="33"/>
  <c r="D267" i="33"/>
  <c r="E267" i="33"/>
  <c r="D268" i="33"/>
  <c r="E268" i="33"/>
  <c r="D269" i="33"/>
  <c r="E269" i="33"/>
  <c r="V269" i="33"/>
  <c r="D270" i="33"/>
  <c r="E270" i="33"/>
  <c r="D271" i="33"/>
  <c r="E271" i="33"/>
  <c r="D272" i="33"/>
  <c r="E272" i="33"/>
  <c r="D273" i="33"/>
  <c r="E273" i="33"/>
  <c r="D274" i="33"/>
  <c r="E274" i="33"/>
  <c r="D275" i="33"/>
  <c r="E275" i="33"/>
  <c r="D276" i="33"/>
  <c r="E276" i="33"/>
  <c r="D277" i="33"/>
  <c r="E277" i="33"/>
  <c r="D278" i="33"/>
  <c r="E278" i="33"/>
  <c r="D279" i="33"/>
  <c r="E279" i="33"/>
  <c r="D280" i="33"/>
  <c r="E280" i="33"/>
  <c r="D281" i="33"/>
  <c r="E281" i="33"/>
  <c r="V281" i="33"/>
  <c r="D250" i="33"/>
  <c r="E250" i="33"/>
  <c r="V250" i="33"/>
  <c r="D251" i="33"/>
  <c r="E251" i="33"/>
  <c r="D252" i="33"/>
  <c r="E252" i="33"/>
  <c r="D253" i="33"/>
  <c r="E253" i="33"/>
  <c r="D254" i="33"/>
  <c r="E254" i="33"/>
  <c r="D255" i="33"/>
  <c r="E255" i="33"/>
  <c r="D256" i="33"/>
  <c r="E256" i="33"/>
  <c r="D221" i="33"/>
  <c r="E221" i="33"/>
  <c r="W221" i="33"/>
  <c r="D222" i="33"/>
  <c r="E222" i="33"/>
  <c r="D223" i="33"/>
  <c r="E223" i="33"/>
  <c r="W223" i="33"/>
  <c r="D224" i="33"/>
  <c r="E224" i="33"/>
  <c r="D225" i="33"/>
  <c r="E225" i="33"/>
  <c r="D226" i="33"/>
  <c r="E226" i="33"/>
  <c r="V226" i="33"/>
  <c r="D227" i="33"/>
  <c r="E227" i="33"/>
  <c r="D228" i="33"/>
  <c r="E228" i="33"/>
  <c r="D229" i="33"/>
  <c r="E229" i="33"/>
  <c r="D230" i="33"/>
  <c r="E230" i="33"/>
  <c r="D231" i="33"/>
  <c r="E231" i="33"/>
  <c r="D232" i="33"/>
  <c r="E232" i="33"/>
  <c r="D233" i="33"/>
  <c r="E233" i="33"/>
  <c r="D234" i="33"/>
  <c r="E234" i="33"/>
  <c r="D235" i="33"/>
  <c r="E235" i="33"/>
  <c r="W235" i="33"/>
  <c r="D236" i="33"/>
  <c r="E236" i="33"/>
  <c r="D237" i="33"/>
  <c r="E237" i="33"/>
  <c r="D238" i="33"/>
  <c r="E238" i="33"/>
  <c r="V238" i="33"/>
  <c r="D239" i="33"/>
  <c r="E239" i="33"/>
  <c r="D240" i="33"/>
  <c r="E240" i="33"/>
  <c r="D241" i="33"/>
  <c r="E241" i="33"/>
  <c r="D242" i="33"/>
  <c r="E242" i="33"/>
  <c r="D243" i="33"/>
  <c r="E243" i="33"/>
  <c r="D244" i="33"/>
  <c r="E244" i="33"/>
  <c r="D215" i="33"/>
  <c r="E215" i="33"/>
  <c r="D184" i="33"/>
  <c r="E184" i="33"/>
  <c r="D185" i="33"/>
  <c r="E185" i="33"/>
  <c r="D186" i="33"/>
  <c r="E186" i="33"/>
  <c r="D187" i="33"/>
  <c r="E187" i="33"/>
  <c r="V187" i="33"/>
  <c r="W187" i="33"/>
  <c r="D188" i="33"/>
  <c r="E188" i="33"/>
  <c r="D189" i="33"/>
  <c r="E189" i="33"/>
  <c r="D190" i="33"/>
  <c r="E190" i="33"/>
  <c r="D191" i="33"/>
  <c r="E191" i="33"/>
  <c r="D192" i="33"/>
  <c r="E192" i="33"/>
  <c r="V192" i="33"/>
  <c r="D193" i="33"/>
  <c r="E193" i="33"/>
  <c r="D194" i="33"/>
  <c r="E194" i="33"/>
  <c r="D195" i="33"/>
  <c r="E195" i="33"/>
  <c r="D196" i="33"/>
  <c r="E196" i="33"/>
  <c r="D197" i="33"/>
  <c r="E197" i="33"/>
  <c r="D198" i="33"/>
  <c r="E198" i="33"/>
  <c r="D199" i="33"/>
  <c r="E199" i="33"/>
  <c r="D200" i="33"/>
  <c r="E200" i="33"/>
  <c r="D201" i="33"/>
  <c r="E201" i="33"/>
  <c r="D202" i="33"/>
  <c r="E202" i="33"/>
  <c r="V202" i="33"/>
  <c r="D203" i="33"/>
  <c r="E203" i="33"/>
  <c r="D204" i="33"/>
  <c r="E204" i="33"/>
  <c r="W204" i="33"/>
  <c r="D205" i="33"/>
  <c r="E205" i="33"/>
  <c r="D206" i="33"/>
  <c r="E206" i="33"/>
  <c r="D207" i="33"/>
  <c r="E207" i="33"/>
  <c r="D208" i="33"/>
  <c r="E208" i="33"/>
  <c r="D209" i="33"/>
  <c r="E209" i="33"/>
  <c r="D178" i="33"/>
  <c r="E178" i="33"/>
  <c r="D150" i="33"/>
  <c r="E150" i="33"/>
  <c r="W150" i="33"/>
  <c r="D151" i="33"/>
  <c r="E151" i="33"/>
  <c r="D152" i="33"/>
  <c r="E152" i="33"/>
  <c r="D153" i="33"/>
  <c r="E153" i="33"/>
  <c r="D154" i="33"/>
  <c r="E154" i="33"/>
  <c r="D155" i="33"/>
  <c r="E155" i="33"/>
  <c r="V155" i="33"/>
  <c r="W155" i="33"/>
  <c r="D156" i="33"/>
  <c r="E156" i="33"/>
  <c r="D157" i="33"/>
  <c r="E157" i="33"/>
  <c r="D158" i="33"/>
  <c r="E158" i="33"/>
  <c r="X158" i="33"/>
  <c r="D159" i="33"/>
  <c r="E159" i="33"/>
  <c r="D160" i="33"/>
  <c r="E160" i="33"/>
  <c r="V160" i="33"/>
  <c r="D161" i="33"/>
  <c r="E161" i="33"/>
  <c r="D162" i="33"/>
  <c r="E162" i="33"/>
  <c r="D163" i="33"/>
  <c r="E163" i="33"/>
  <c r="D164" i="33"/>
  <c r="E164" i="33"/>
  <c r="D165" i="33"/>
  <c r="E165" i="33"/>
  <c r="D166" i="33"/>
  <c r="E166" i="33"/>
  <c r="D167" i="33"/>
  <c r="E167" i="33"/>
  <c r="D168" i="33"/>
  <c r="E168" i="33"/>
  <c r="V168" i="33"/>
  <c r="D169" i="33"/>
  <c r="E169" i="33"/>
  <c r="D170" i="33"/>
  <c r="E170" i="33"/>
  <c r="D171" i="33"/>
  <c r="E171" i="33"/>
  <c r="D172" i="33"/>
  <c r="E172" i="33"/>
  <c r="D123" i="33"/>
  <c r="E123" i="33"/>
  <c r="V123" i="33"/>
  <c r="W123" i="33"/>
  <c r="D124" i="33"/>
  <c r="E124" i="33"/>
  <c r="D125" i="33"/>
  <c r="E125" i="33"/>
  <c r="E126" i="33"/>
  <c r="D127" i="33"/>
  <c r="E127" i="33"/>
  <c r="D128" i="33"/>
  <c r="E128" i="33"/>
  <c r="E129" i="33"/>
  <c r="D130" i="33"/>
  <c r="E130" i="33"/>
  <c r="D131" i="33"/>
  <c r="E131" i="33"/>
  <c r="D132" i="33"/>
  <c r="E132" i="33"/>
  <c r="D133" i="33"/>
  <c r="E133" i="33"/>
  <c r="D134" i="33"/>
  <c r="E134" i="33"/>
  <c r="D135" i="33"/>
  <c r="E135" i="33"/>
  <c r="D136" i="33"/>
  <c r="E136" i="33"/>
  <c r="D137" i="33"/>
  <c r="E137" i="33"/>
  <c r="D138" i="33"/>
  <c r="E138" i="33"/>
  <c r="D139" i="33"/>
  <c r="E139" i="33"/>
  <c r="D140" i="33"/>
  <c r="E140" i="33"/>
  <c r="D141" i="33"/>
  <c r="E141" i="33"/>
  <c r="D142" i="33"/>
  <c r="E142" i="33"/>
  <c r="D143" i="33"/>
  <c r="E143" i="33"/>
  <c r="D144" i="33"/>
  <c r="E144" i="33"/>
  <c r="D81" i="33"/>
  <c r="E81" i="33"/>
  <c r="D82" i="33"/>
  <c r="E82" i="33"/>
  <c r="E83" i="33"/>
  <c r="W83" i="33"/>
  <c r="D84" i="33"/>
  <c r="E84" i="33"/>
  <c r="E85" i="33"/>
  <c r="D86" i="33"/>
  <c r="E86" i="33"/>
  <c r="W86" i="33"/>
  <c r="D87" i="33"/>
  <c r="E87" i="33"/>
  <c r="D88" i="33"/>
  <c r="E88" i="33"/>
  <c r="V88" i="33"/>
  <c r="W88" i="33"/>
  <c r="D89" i="33"/>
  <c r="E89" i="33"/>
  <c r="D90" i="33"/>
  <c r="E90" i="33"/>
  <c r="D91" i="33"/>
  <c r="E91" i="33"/>
  <c r="V91" i="33"/>
  <c r="D92" i="33"/>
  <c r="E92" i="33"/>
  <c r="D93" i="33"/>
  <c r="E93" i="33"/>
  <c r="D94" i="33"/>
  <c r="E94" i="33"/>
  <c r="D95" i="33"/>
  <c r="E95" i="33"/>
  <c r="V95" i="33"/>
  <c r="D96" i="33"/>
  <c r="E96" i="33"/>
  <c r="W96" i="33"/>
  <c r="D97" i="33"/>
  <c r="E97" i="33"/>
  <c r="D98" i="33"/>
  <c r="E98" i="33"/>
  <c r="V98" i="33"/>
  <c r="D99" i="33"/>
  <c r="E99" i="33"/>
  <c r="E100" i="33"/>
  <c r="W100" i="33"/>
  <c r="E101" i="33"/>
  <c r="D102" i="33"/>
  <c r="E102" i="33"/>
  <c r="D103" i="33"/>
  <c r="E103" i="33"/>
  <c r="E104" i="33"/>
  <c r="D105" i="33"/>
  <c r="E105" i="33"/>
  <c r="D106" i="33"/>
  <c r="E106" i="33"/>
  <c r="D107" i="33"/>
  <c r="E107" i="33"/>
  <c r="D108" i="33"/>
  <c r="E108" i="33"/>
  <c r="V108" i="33"/>
  <c r="D109" i="33"/>
  <c r="E109" i="33"/>
  <c r="D110" i="33"/>
  <c r="E110" i="33"/>
  <c r="D111" i="33"/>
  <c r="E111" i="33"/>
  <c r="D112" i="33"/>
  <c r="E112" i="33"/>
  <c r="W112" i="33"/>
  <c r="D113" i="33"/>
  <c r="E113" i="33"/>
  <c r="V113" i="33"/>
  <c r="D114" i="33"/>
  <c r="E114" i="33"/>
  <c r="D115" i="33"/>
  <c r="E115" i="33"/>
  <c r="D116" i="33"/>
  <c r="E116" i="33"/>
  <c r="D117" i="33"/>
  <c r="E117" i="33"/>
  <c r="D39" i="33"/>
  <c r="E39" i="33"/>
  <c r="D40" i="33"/>
  <c r="E40" i="33"/>
  <c r="D41" i="33"/>
  <c r="E41" i="33"/>
  <c r="D42" i="33"/>
  <c r="E42" i="33"/>
  <c r="D43" i="33"/>
  <c r="E43" i="33"/>
  <c r="V43" i="33"/>
  <c r="D44" i="33"/>
  <c r="E44" i="33"/>
  <c r="V44" i="33"/>
  <c r="D45" i="33"/>
  <c r="E45" i="33"/>
  <c r="D46" i="33"/>
  <c r="E46" i="33"/>
  <c r="D47" i="33"/>
  <c r="E47" i="33"/>
  <c r="D48" i="33"/>
  <c r="E48" i="33"/>
  <c r="D49" i="33"/>
  <c r="E49" i="33"/>
  <c r="D50" i="33"/>
  <c r="E50" i="33"/>
  <c r="V50" i="33"/>
  <c r="W50" i="33"/>
  <c r="D51" i="33"/>
  <c r="E51" i="33"/>
  <c r="D52" i="33"/>
  <c r="E52" i="33"/>
  <c r="D53" i="33"/>
  <c r="E53" i="33"/>
  <c r="D54" i="33"/>
  <c r="E54" i="33"/>
  <c r="D55" i="33"/>
  <c r="E55" i="33"/>
  <c r="V55" i="33"/>
  <c r="D56" i="33"/>
  <c r="E56" i="33"/>
  <c r="V56" i="33"/>
  <c r="D57" i="33"/>
  <c r="E57" i="33"/>
  <c r="D58" i="33"/>
  <c r="E58" i="33"/>
  <c r="D59" i="33"/>
  <c r="E59" i="33"/>
  <c r="D60" i="33"/>
  <c r="E60" i="33"/>
  <c r="D61" i="33"/>
  <c r="E61" i="33"/>
  <c r="D62" i="33"/>
  <c r="E62" i="33"/>
  <c r="V62" i="33"/>
  <c r="W62" i="33"/>
  <c r="D63" i="33"/>
  <c r="E63" i="33"/>
  <c r="D64" i="33"/>
  <c r="E64" i="33"/>
  <c r="D65" i="33"/>
  <c r="E65" i="33"/>
  <c r="D66" i="33"/>
  <c r="E66" i="33"/>
  <c r="D67" i="33"/>
  <c r="E67" i="33"/>
  <c r="V67" i="33"/>
  <c r="E68" i="33"/>
  <c r="D69" i="33"/>
  <c r="E69" i="33"/>
  <c r="W69" i="33"/>
  <c r="D70" i="33"/>
  <c r="E70" i="33"/>
  <c r="D71" i="33"/>
  <c r="E71" i="33"/>
  <c r="D72" i="33"/>
  <c r="E72" i="33"/>
  <c r="D73" i="33"/>
  <c r="E73" i="33"/>
  <c r="D74" i="33"/>
  <c r="E74" i="33"/>
  <c r="V74" i="33"/>
  <c r="W74" i="33"/>
  <c r="D75" i="33"/>
  <c r="E75" i="33"/>
  <c r="D7" i="33"/>
  <c r="E7" i="33"/>
  <c r="D8" i="33"/>
  <c r="E8" i="33"/>
  <c r="D9" i="33"/>
  <c r="E9" i="33"/>
  <c r="D10" i="33"/>
  <c r="E10" i="33"/>
  <c r="D11" i="33"/>
  <c r="E11" i="33"/>
  <c r="D12" i="33"/>
  <c r="E12" i="33"/>
  <c r="D13" i="33"/>
  <c r="E13" i="33"/>
  <c r="D14" i="33"/>
  <c r="E14" i="33"/>
  <c r="D15" i="33"/>
  <c r="E15" i="33"/>
  <c r="D16" i="33"/>
  <c r="E16" i="33"/>
  <c r="D17" i="33"/>
  <c r="E17" i="33"/>
  <c r="D18" i="33"/>
  <c r="E18" i="33"/>
  <c r="D19" i="33"/>
  <c r="E19" i="33"/>
  <c r="D20" i="33"/>
  <c r="E20" i="33"/>
  <c r="E21" i="33"/>
  <c r="D22" i="33"/>
  <c r="E22" i="33"/>
  <c r="D23" i="33"/>
  <c r="E23" i="33"/>
  <c r="D24" i="33"/>
  <c r="E24" i="33"/>
  <c r="D25" i="33"/>
  <c r="E25" i="33"/>
  <c r="D26" i="33"/>
  <c r="E26" i="33"/>
  <c r="D27" i="33"/>
  <c r="E27" i="33"/>
  <c r="D28" i="33"/>
  <c r="E28" i="33"/>
  <c r="V28" i="33"/>
  <c r="D29" i="33"/>
  <c r="E29" i="33"/>
  <c r="D30" i="33"/>
  <c r="E30" i="33"/>
  <c r="D31" i="33"/>
  <c r="E31" i="33"/>
  <c r="D32" i="33"/>
  <c r="E32" i="33"/>
  <c r="D33" i="33"/>
  <c r="E33" i="33"/>
  <c r="C7" i="33"/>
  <c r="C16" i="46"/>
  <c r="D16" i="46"/>
  <c r="D537" i="33" s="1"/>
  <c r="E549" i="33"/>
  <c r="D549" i="33"/>
  <c r="V544" i="33"/>
  <c r="W544" i="33"/>
  <c r="V24" i="46"/>
  <c r="V545" i="33" s="1"/>
  <c r="W545" i="33"/>
  <c r="V546" i="33"/>
  <c r="V26" i="46"/>
  <c r="V547" i="33" s="1"/>
  <c r="W547" i="33"/>
  <c r="V548" i="33"/>
  <c r="W548" i="33"/>
  <c r="W543" i="33"/>
  <c r="E16" i="46"/>
  <c r="E537" i="33" s="1"/>
  <c r="V14" i="46"/>
  <c r="V535" i="33" s="1"/>
  <c r="W536" i="33"/>
  <c r="V11" i="46"/>
  <c r="W532" i="33"/>
  <c r="V12" i="46"/>
  <c r="V533" i="33" s="1"/>
  <c r="W533" i="33"/>
  <c r="V13" i="46"/>
  <c r="V534" i="33" s="1"/>
  <c r="W534" i="33"/>
  <c r="W535" i="33"/>
  <c r="W531" i="33"/>
  <c r="V10" i="46"/>
  <c r="V514" i="33"/>
  <c r="W512" i="33"/>
  <c r="W517" i="33"/>
  <c r="E53" i="32"/>
  <c r="E525" i="33" s="1"/>
  <c r="D53" i="32"/>
  <c r="D525" i="33" s="1"/>
  <c r="C53" i="32"/>
  <c r="B53" i="32"/>
  <c r="V524" i="33"/>
  <c r="V49" i="32"/>
  <c r="V521" i="33" s="1"/>
  <c r="W521" i="33"/>
  <c r="V50" i="32"/>
  <c r="X50" i="32" s="1"/>
  <c r="X522" i="33" s="1"/>
  <c r="W522" i="33"/>
  <c r="V523" i="33"/>
  <c r="W523" i="33"/>
  <c r="W520" i="33"/>
  <c r="D44" i="32"/>
  <c r="D519" i="33" s="1"/>
  <c r="V42" i="32"/>
  <c r="V517" i="33" s="1"/>
  <c r="W518" i="33"/>
  <c r="W516" i="33"/>
  <c r="V516" i="33"/>
  <c r="E37" i="32"/>
  <c r="E515" i="33" s="1"/>
  <c r="D26" i="32"/>
  <c r="D507" i="33" s="1"/>
  <c r="W514" i="33"/>
  <c r="V35" i="32"/>
  <c r="V513" i="33" s="1"/>
  <c r="V31" i="32"/>
  <c r="W509" i="33"/>
  <c r="V510" i="33"/>
  <c r="W510" i="33"/>
  <c r="V511" i="33"/>
  <c r="V512" i="33"/>
  <c r="W508" i="33"/>
  <c r="V508" i="33"/>
  <c r="X23" i="32"/>
  <c r="X504" i="33" s="1"/>
  <c r="V506" i="33"/>
  <c r="W491" i="33"/>
  <c r="W492" i="33"/>
  <c r="W494" i="33"/>
  <c r="W495" i="33"/>
  <c r="W496" i="33"/>
  <c r="W497" i="33"/>
  <c r="W499" i="33"/>
  <c r="W500" i="33"/>
  <c r="W501" i="33"/>
  <c r="W502" i="33"/>
  <c r="W503" i="33"/>
  <c r="W504" i="33"/>
  <c r="W505" i="33"/>
  <c r="W506" i="33"/>
  <c r="W490" i="33"/>
  <c r="V492" i="33"/>
  <c r="V493" i="33"/>
  <c r="V494" i="33"/>
  <c r="V495" i="33"/>
  <c r="V496" i="33"/>
  <c r="V497" i="33"/>
  <c r="V498" i="33"/>
  <c r="V499" i="33"/>
  <c r="V500" i="33"/>
  <c r="V501" i="33"/>
  <c r="V490" i="33"/>
  <c r="E44" i="32"/>
  <c r="E519" i="33" s="1"/>
  <c r="D37" i="32"/>
  <c r="D515" i="33" s="1"/>
  <c r="W473" i="33"/>
  <c r="W484" i="33"/>
  <c r="W483" i="33"/>
  <c r="W482" i="33"/>
  <c r="E17" i="21"/>
  <c r="E485" i="33" s="1"/>
  <c r="W475" i="33"/>
  <c r="V475" i="33"/>
  <c r="V474" i="33"/>
  <c r="W450" i="33"/>
  <c r="V450" i="33"/>
  <c r="W446" i="33"/>
  <c r="V445" i="33"/>
  <c r="V473" i="33"/>
  <c r="W474" i="33"/>
  <c r="V476" i="33"/>
  <c r="W476" i="33"/>
  <c r="E13" i="31"/>
  <c r="E477" i="33" s="1"/>
  <c r="D13" i="31"/>
  <c r="D477" i="33" s="1"/>
  <c r="W466" i="33"/>
  <c r="W467" i="33"/>
  <c r="V465" i="33"/>
  <c r="E12" i="29"/>
  <c r="E468" i="33" s="1"/>
  <c r="D12" i="29"/>
  <c r="D468" i="33" s="1"/>
  <c r="V458" i="33"/>
  <c r="V451" i="33"/>
  <c r="W451" i="33"/>
  <c r="V452" i="33"/>
  <c r="V453" i="33"/>
  <c r="W453" i="33"/>
  <c r="V454" i="33"/>
  <c r="V455" i="33"/>
  <c r="W455" i="33"/>
  <c r="V456" i="33"/>
  <c r="W456" i="33"/>
  <c r="V446" i="33"/>
  <c r="V447" i="33"/>
  <c r="V449" i="33"/>
  <c r="W449" i="33"/>
  <c r="E24" i="30"/>
  <c r="E460" i="33" s="1"/>
  <c r="D24" i="30"/>
  <c r="D460" i="33" s="1"/>
  <c r="V17" i="19"/>
  <c r="V440" i="33" s="1"/>
  <c r="V433" i="33"/>
  <c r="W433" i="33"/>
  <c r="W434" i="33"/>
  <c r="V435" i="33"/>
  <c r="W435" i="33"/>
  <c r="W436" i="33"/>
  <c r="X14" i="19"/>
  <c r="X437" i="33" s="1"/>
  <c r="V438" i="33"/>
  <c r="W438" i="33"/>
  <c r="E17" i="19"/>
  <c r="E440" i="33" s="1"/>
  <c r="D17" i="19"/>
  <c r="D440" i="33" s="1"/>
  <c r="W178" i="33"/>
  <c r="V178" i="33"/>
  <c r="E10" i="47"/>
  <c r="E179" i="33" s="1"/>
  <c r="D10" i="47"/>
  <c r="D179" i="33" s="1"/>
  <c r="V361" i="33"/>
  <c r="E10" i="44"/>
  <c r="E216" i="33" s="1"/>
  <c r="D10" i="44"/>
  <c r="D216" i="33" s="1"/>
  <c r="V369" i="33"/>
  <c r="V363" i="33"/>
  <c r="W363" i="33"/>
  <c r="V364" i="33"/>
  <c r="V365" i="33"/>
  <c r="W365" i="33"/>
  <c r="V366" i="33"/>
  <c r="W366" i="33"/>
  <c r="V367" i="33"/>
  <c r="W368" i="33"/>
  <c r="E18" i="45"/>
  <c r="E370" i="33" s="1"/>
  <c r="D18" i="45"/>
  <c r="D370" i="33" s="1"/>
  <c r="W250" i="33"/>
  <c r="V251" i="33"/>
  <c r="W251" i="33"/>
  <c r="W252" i="33"/>
  <c r="V253" i="33"/>
  <c r="W253" i="33"/>
  <c r="V254" i="33"/>
  <c r="W254" i="33"/>
  <c r="W255" i="33"/>
  <c r="W256" i="33"/>
  <c r="E16" i="25"/>
  <c r="E257" i="33" s="1"/>
  <c r="D16" i="25"/>
  <c r="D257" i="33" s="1"/>
  <c r="W426" i="33"/>
  <c r="V405" i="33"/>
  <c r="W405" i="33"/>
  <c r="V406" i="33"/>
  <c r="W406" i="33"/>
  <c r="V407" i="33"/>
  <c r="V408" i="33"/>
  <c r="V409" i="33"/>
  <c r="V410" i="33"/>
  <c r="W410" i="33"/>
  <c r="W411" i="33"/>
  <c r="W412" i="33"/>
  <c r="V413" i="33"/>
  <c r="W413" i="33"/>
  <c r="W414" i="33"/>
  <c r="V415" i="33"/>
  <c r="W415" i="33"/>
  <c r="V417" i="33"/>
  <c r="W417" i="33"/>
  <c r="V418" i="33"/>
  <c r="X23" i="14"/>
  <c r="X418" i="33" s="1"/>
  <c r="V419" i="33"/>
  <c r="V420" i="33"/>
  <c r="W423" i="33"/>
  <c r="W424" i="33"/>
  <c r="V425" i="33"/>
  <c r="W425" i="33"/>
  <c r="W404" i="33"/>
  <c r="V404" i="33"/>
  <c r="V376" i="33"/>
  <c r="E32" i="14"/>
  <c r="E427" i="33" s="1"/>
  <c r="D32" i="14"/>
  <c r="D427" i="33" s="1"/>
  <c r="W375" i="33"/>
  <c r="W336" i="33"/>
  <c r="V336" i="33"/>
  <c r="W385" i="33"/>
  <c r="V385" i="33"/>
  <c r="X32" i="13"/>
  <c r="X398" i="33" s="1"/>
  <c r="V398" i="33"/>
  <c r="W376" i="33"/>
  <c r="V377" i="33"/>
  <c r="V379" i="33"/>
  <c r="W379" i="33"/>
  <c r="V380" i="33"/>
  <c r="X14" i="13"/>
  <c r="X380" i="33" s="1"/>
  <c r="V381" i="33"/>
  <c r="X15" i="13"/>
  <c r="X381" i="33" s="1"/>
  <c r="V382" i="33"/>
  <c r="V383" i="33"/>
  <c r="W383" i="33"/>
  <c r="V384" i="33"/>
  <c r="X18" i="13"/>
  <c r="X384" i="33" s="1"/>
  <c r="X20" i="13"/>
  <c r="X386" i="33" s="1"/>
  <c r="W386" i="33"/>
  <c r="V388" i="33"/>
  <c r="V389" i="33"/>
  <c r="V392" i="33"/>
  <c r="W392" i="33"/>
  <c r="V393" i="33"/>
  <c r="X27" i="13"/>
  <c r="X393" i="33" s="1"/>
  <c r="V394" i="33"/>
  <c r="W394" i="33"/>
  <c r="V395" i="33"/>
  <c r="X29" i="13"/>
  <c r="X395" i="33" s="1"/>
  <c r="V396" i="33"/>
  <c r="X30" i="13"/>
  <c r="X396" i="33" s="1"/>
  <c r="V397" i="33"/>
  <c r="X31" i="13"/>
  <c r="X397" i="33" s="1"/>
  <c r="E33" i="13"/>
  <c r="E399" i="33" s="1"/>
  <c r="D24" i="13"/>
  <c r="D390" i="33" s="1"/>
  <c r="V323" i="33"/>
  <c r="V315" i="33"/>
  <c r="W354" i="33"/>
  <c r="V337" i="33"/>
  <c r="V338" i="33"/>
  <c r="W338" i="33"/>
  <c r="V339" i="33"/>
  <c r="W339" i="33"/>
  <c r="V340" i="33"/>
  <c r="V341" i="33"/>
  <c r="W341" i="33"/>
  <c r="W342" i="33"/>
  <c r="W343" i="33"/>
  <c r="V344" i="33"/>
  <c r="X17" i="12"/>
  <c r="X344" i="33" s="1"/>
  <c r="V345" i="33"/>
  <c r="W345" i="33"/>
  <c r="V346" i="33"/>
  <c r="W346" i="33"/>
  <c r="V347" i="33"/>
  <c r="V349" i="33"/>
  <c r="V351" i="33"/>
  <c r="W351" i="33"/>
  <c r="V352" i="33"/>
  <c r="W353" i="33"/>
  <c r="W355" i="33"/>
  <c r="E29" i="12"/>
  <c r="E356" i="33" s="1"/>
  <c r="D29" i="12"/>
  <c r="D356" i="33" s="1"/>
  <c r="W316" i="33"/>
  <c r="V316" i="33"/>
  <c r="W315" i="33"/>
  <c r="W317" i="33"/>
  <c r="W319" i="33"/>
  <c r="V321" i="33"/>
  <c r="W321" i="33"/>
  <c r="X17" i="11"/>
  <c r="X322" i="33" s="1"/>
  <c r="V324" i="33"/>
  <c r="W325" i="33"/>
  <c r="V327" i="33"/>
  <c r="W327" i="33"/>
  <c r="V328" i="33"/>
  <c r="W328" i="33"/>
  <c r="W329" i="33"/>
  <c r="W330" i="33"/>
  <c r="W314" i="33"/>
  <c r="E26" i="11"/>
  <c r="E331" i="33" s="1"/>
  <c r="D26" i="11"/>
  <c r="D331" i="33" s="1"/>
  <c r="W306" i="33"/>
  <c r="V306" i="33"/>
  <c r="W308" i="33"/>
  <c r="W289" i="33"/>
  <c r="W290" i="33"/>
  <c r="W291" i="33"/>
  <c r="V292" i="33"/>
  <c r="W292" i="33"/>
  <c r="V293" i="33"/>
  <c r="W293" i="33"/>
  <c r="V294" i="33"/>
  <c r="W294" i="33"/>
  <c r="V295" i="33"/>
  <c r="W295" i="33"/>
  <c r="V297" i="33"/>
  <c r="V298" i="33"/>
  <c r="W300" i="33"/>
  <c r="W301" i="33"/>
  <c r="V302" i="33"/>
  <c r="W302" i="33"/>
  <c r="V303" i="33"/>
  <c r="W303" i="33"/>
  <c r="V304" i="33"/>
  <c r="V305" i="33"/>
  <c r="W305" i="33"/>
  <c r="V307" i="33"/>
  <c r="W307" i="33"/>
  <c r="V287" i="33"/>
  <c r="W287" i="33"/>
  <c r="V262" i="33"/>
  <c r="E31" i="10"/>
  <c r="E309" i="33" s="1"/>
  <c r="D13" i="10"/>
  <c r="D291" i="33" s="1"/>
  <c r="D12" i="10"/>
  <c r="D290" i="33" s="1"/>
  <c r="V280" i="33"/>
  <c r="X28" i="9"/>
  <c r="X281" i="33" s="1"/>
  <c r="V263" i="33"/>
  <c r="W263" i="33"/>
  <c r="V264" i="33"/>
  <c r="W264" i="33"/>
  <c r="W265" i="33"/>
  <c r="W266" i="33"/>
  <c r="V267" i="33"/>
  <c r="W267" i="33"/>
  <c r="X15" i="9"/>
  <c r="X268" i="33" s="1"/>
  <c r="W268" i="33"/>
  <c r="W269" i="33"/>
  <c r="V270" i="33"/>
  <c r="W270" i="33"/>
  <c r="V271" i="33"/>
  <c r="V272" i="33"/>
  <c r="V273" i="33"/>
  <c r="W275" i="33"/>
  <c r="W276" i="33"/>
  <c r="W277" i="33"/>
  <c r="V278" i="33"/>
  <c r="W278" i="33"/>
  <c r="V279" i="33"/>
  <c r="W279" i="33"/>
  <c r="W280" i="33"/>
  <c r="W262" i="33"/>
  <c r="E29" i="9"/>
  <c r="E282" i="33" s="1"/>
  <c r="D29" i="9"/>
  <c r="D282" i="33" s="1"/>
  <c r="V190" i="33"/>
  <c r="V222" i="33"/>
  <c r="V224" i="33"/>
  <c r="W224" i="33"/>
  <c r="V225" i="33"/>
  <c r="W225" i="33"/>
  <c r="W226" i="33"/>
  <c r="V227" i="33"/>
  <c r="W227" i="33"/>
  <c r="V228" i="33"/>
  <c r="W228" i="33"/>
  <c r="V229" i="33"/>
  <c r="W229" i="33"/>
  <c r="V230" i="33"/>
  <c r="W230" i="33"/>
  <c r="V231" i="33"/>
  <c r="W232" i="33"/>
  <c r="V234" i="33"/>
  <c r="W234" i="33"/>
  <c r="V236" i="33"/>
  <c r="W236" i="33"/>
  <c r="V237" i="33"/>
  <c r="W237" i="33"/>
  <c r="W238" i="33"/>
  <c r="V239" i="33"/>
  <c r="W239" i="33"/>
  <c r="V240" i="33"/>
  <c r="W240" i="33"/>
  <c r="V241" i="33"/>
  <c r="W241" i="33"/>
  <c r="V242" i="33"/>
  <c r="W242" i="33"/>
  <c r="V243" i="33"/>
  <c r="W244" i="33"/>
  <c r="E33" i="8"/>
  <c r="E245" i="33" s="1"/>
  <c r="D33" i="8"/>
  <c r="D245" i="33" s="1"/>
  <c r="W188" i="33"/>
  <c r="V188" i="33"/>
  <c r="D35" i="7"/>
  <c r="D210" i="33" s="1"/>
  <c r="V186" i="33"/>
  <c r="V189" i="33"/>
  <c r="X14" i="7"/>
  <c r="X189" i="33" s="1"/>
  <c r="W190" i="33"/>
  <c r="V191" i="33"/>
  <c r="W191" i="33"/>
  <c r="W192" i="33"/>
  <c r="V193" i="33"/>
  <c r="W193" i="33"/>
  <c r="V194" i="33"/>
  <c r="V195" i="33"/>
  <c r="X20" i="7"/>
  <c r="X195" i="33" s="1"/>
  <c r="V198" i="33"/>
  <c r="V199" i="33"/>
  <c r="V200" i="33"/>
  <c r="W200" i="33"/>
  <c r="V201" i="33"/>
  <c r="W201" i="33"/>
  <c r="W202" i="33"/>
  <c r="V203" i="33"/>
  <c r="W203" i="33"/>
  <c r="V204" i="33"/>
  <c r="X30" i="7"/>
  <c r="X205" i="33" s="1"/>
  <c r="W205" i="33"/>
  <c r="V206" i="33"/>
  <c r="W206" i="33"/>
  <c r="V207" i="33"/>
  <c r="V150" i="33"/>
  <c r="E68" i="7"/>
  <c r="D68" i="7"/>
  <c r="E52" i="7"/>
  <c r="E35" i="7"/>
  <c r="E210" i="33" s="1"/>
  <c r="W171" i="33"/>
  <c r="W172" i="33"/>
  <c r="V125" i="33"/>
  <c r="V127" i="33"/>
  <c r="W127" i="33"/>
  <c r="W128" i="33"/>
  <c r="W129" i="33"/>
  <c r="W130" i="33"/>
  <c r="V131" i="33"/>
  <c r="X17" i="5"/>
  <c r="X131" i="33" s="1"/>
  <c r="V132" i="33"/>
  <c r="W132" i="33"/>
  <c r="V133" i="33"/>
  <c r="W133" i="33"/>
  <c r="V134" i="33"/>
  <c r="W134" i="33"/>
  <c r="V136" i="33"/>
  <c r="V137" i="33"/>
  <c r="V138" i="33"/>
  <c r="W138" i="33"/>
  <c r="W141" i="33"/>
  <c r="W142" i="33"/>
  <c r="V143" i="33"/>
  <c r="W143" i="33"/>
  <c r="V144" i="33"/>
  <c r="W144" i="33"/>
  <c r="E31" i="5"/>
  <c r="E145" i="33" s="1"/>
  <c r="D15" i="5"/>
  <c r="D129" i="33" s="1"/>
  <c r="D12" i="5"/>
  <c r="D126" i="33" s="1"/>
  <c r="V151" i="33"/>
  <c r="W151" i="33"/>
  <c r="W152" i="33"/>
  <c r="W153" i="33"/>
  <c r="V154" i="33"/>
  <c r="W154" i="33"/>
  <c r="V156" i="33"/>
  <c r="W156" i="33"/>
  <c r="V157" i="33"/>
  <c r="V159" i="33"/>
  <c r="W159" i="33"/>
  <c r="W160" i="33"/>
  <c r="V164" i="33"/>
  <c r="V165" i="33"/>
  <c r="W165" i="33"/>
  <c r="V166" i="33"/>
  <c r="X25" i="6"/>
  <c r="X166" i="33" s="1"/>
  <c r="V167" i="33"/>
  <c r="W167" i="33"/>
  <c r="V169" i="33"/>
  <c r="W169" i="33"/>
  <c r="V170" i="33"/>
  <c r="V172" i="33"/>
  <c r="E32" i="6"/>
  <c r="E173" i="33" s="1"/>
  <c r="D32" i="6"/>
  <c r="D173" i="33" s="1"/>
  <c r="V84" i="33"/>
  <c r="W84" i="33"/>
  <c r="W85" i="33"/>
  <c r="V86" i="33"/>
  <c r="V87" i="33"/>
  <c r="W87" i="33"/>
  <c r="V89" i="33"/>
  <c r="W89" i="33"/>
  <c r="V90" i="33"/>
  <c r="W90" i="33"/>
  <c r="W91" i="33"/>
  <c r="W95" i="33"/>
  <c r="V96" i="33"/>
  <c r="V97" i="33"/>
  <c r="W97" i="33"/>
  <c r="V99" i="33"/>
  <c r="W99" i="33"/>
  <c r="W101" i="33"/>
  <c r="X30" i="4"/>
  <c r="X102" i="33" s="1"/>
  <c r="W102" i="33"/>
  <c r="V103" i="33"/>
  <c r="W103" i="33"/>
  <c r="V107" i="33"/>
  <c r="W107" i="33"/>
  <c r="W108" i="33"/>
  <c r="V109" i="33"/>
  <c r="W109" i="33"/>
  <c r="V110" i="33"/>
  <c r="W110" i="33"/>
  <c r="V111" i="33"/>
  <c r="W111" i="33"/>
  <c r="V112" i="33"/>
  <c r="W113" i="33"/>
  <c r="V114" i="33"/>
  <c r="W114" i="33"/>
  <c r="V115" i="33"/>
  <c r="W115" i="33"/>
  <c r="V116" i="33"/>
  <c r="V81" i="33"/>
  <c r="E46" i="4"/>
  <c r="E118" i="33" s="1"/>
  <c r="D32" i="4"/>
  <c r="D104" i="33" s="1"/>
  <c r="D29" i="4"/>
  <c r="D101" i="33" s="1"/>
  <c r="D28" i="4"/>
  <c r="D100" i="33" s="1"/>
  <c r="D13" i="4"/>
  <c r="D85" i="33" s="1"/>
  <c r="D11" i="4"/>
  <c r="V58" i="33"/>
  <c r="W41" i="33"/>
  <c r="V42" i="33"/>
  <c r="X12" i="3"/>
  <c r="X42" i="33" s="1"/>
  <c r="X14" i="3"/>
  <c r="X44" i="33" s="1"/>
  <c r="W45" i="33"/>
  <c r="V46" i="33"/>
  <c r="W46" i="33"/>
  <c r="V47" i="33"/>
  <c r="W47" i="33"/>
  <c r="V48" i="33"/>
  <c r="W48" i="33"/>
  <c r="V49" i="33"/>
  <c r="W49" i="33"/>
  <c r="X20" i="3"/>
  <c r="X50" i="33" s="1"/>
  <c r="V54" i="33"/>
  <c r="X24" i="3"/>
  <c r="X54" i="33" s="1"/>
  <c r="X26" i="3"/>
  <c r="X56" i="33" s="1"/>
  <c r="V57" i="33"/>
  <c r="X27" i="3"/>
  <c r="X57" i="33" s="1"/>
  <c r="X28" i="3"/>
  <c r="X58" i="33" s="1"/>
  <c r="V59" i="33"/>
  <c r="X29" i="3"/>
  <c r="X59" i="33" s="1"/>
  <c r="V60" i="33"/>
  <c r="X30" i="3"/>
  <c r="X60" i="33" s="1"/>
  <c r="V61" i="33"/>
  <c r="W61" i="33"/>
  <c r="V66" i="33"/>
  <c r="W66" i="33"/>
  <c r="W68" i="33"/>
  <c r="V69" i="33"/>
  <c r="V70" i="33"/>
  <c r="W70" i="33"/>
  <c r="V71" i="33"/>
  <c r="W71" i="33"/>
  <c r="V72" i="33"/>
  <c r="X42" i="3"/>
  <c r="X72" i="33" s="1"/>
  <c r="X43" i="3"/>
  <c r="X73" i="33" s="1"/>
  <c r="W73" i="33"/>
  <c r="E46" i="3"/>
  <c r="E76" i="33" s="1"/>
  <c r="D38" i="3"/>
  <c r="D68" i="33" s="1"/>
  <c r="W8" i="33"/>
  <c r="W10" i="33"/>
  <c r="W13" i="33"/>
  <c r="W14" i="33"/>
  <c r="W16" i="33"/>
  <c r="W18" i="33"/>
  <c r="W21" i="33"/>
  <c r="W22" i="33"/>
  <c r="W25" i="33"/>
  <c r="W28" i="33"/>
  <c r="W29" i="33"/>
  <c r="W30" i="33"/>
  <c r="W33" i="33"/>
  <c r="V8" i="33"/>
  <c r="V9" i="33"/>
  <c r="V10" i="33"/>
  <c r="V11" i="33"/>
  <c r="V13" i="33"/>
  <c r="V16" i="33"/>
  <c r="V20" i="33"/>
  <c r="V22" i="33"/>
  <c r="V23" i="33"/>
  <c r="V24" i="33"/>
  <c r="V25" i="33"/>
  <c r="V26" i="33"/>
  <c r="V27" i="33"/>
  <c r="V32" i="33"/>
  <c r="V33" i="33"/>
  <c r="E36" i="2"/>
  <c r="E34" i="33" s="1"/>
  <c r="D23" i="2"/>
  <c r="D21" i="33" s="1"/>
  <c r="C24" i="30"/>
  <c r="X22" i="46"/>
  <c r="X543" i="33" s="1"/>
  <c r="X27" i="46"/>
  <c r="X548" i="33" s="1"/>
  <c r="W542" i="33"/>
  <c r="V21" i="46"/>
  <c r="V28" i="46" s="1"/>
  <c r="V15" i="46"/>
  <c r="V536" i="33" s="1"/>
  <c r="X51" i="32"/>
  <c r="X523" i="33" s="1"/>
  <c r="X33" i="32"/>
  <c r="X511" i="33" s="1"/>
  <c r="X16" i="32"/>
  <c r="X497" i="33" s="1"/>
  <c r="X18" i="32"/>
  <c r="X499" i="33" s="1"/>
  <c r="V503" i="33"/>
  <c r="V505" i="33"/>
  <c r="X10" i="31"/>
  <c r="X474" i="33" s="1"/>
  <c r="X12" i="31"/>
  <c r="X476" i="33" s="1"/>
  <c r="X10" i="30"/>
  <c r="X446" i="33" s="1"/>
  <c r="X13" i="30"/>
  <c r="X449" i="33" s="1"/>
  <c r="X15" i="30"/>
  <c r="X451" i="33" s="1"/>
  <c r="C18" i="45"/>
  <c r="X16" i="45"/>
  <c r="X368" i="33" s="1"/>
  <c r="X10" i="25"/>
  <c r="X251" i="33" s="1"/>
  <c r="X13" i="25"/>
  <c r="X254" i="33" s="1"/>
  <c r="X18" i="14"/>
  <c r="X413" i="33" s="1"/>
  <c r="X22" i="14"/>
  <c r="X417" i="33" s="1"/>
  <c r="X24" i="14"/>
  <c r="X419" i="33" s="1"/>
  <c r="X28" i="14"/>
  <c r="X423" i="33" s="1"/>
  <c r="X11" i="13"/>
  <c r="X377" i="33" s="1"/>
  <c r="X19" i="13"/>
  <c r="X385" i="33" s="1"/>
  <c r="X26" i="13"/>
  <c r="X392" i="33" s="1"/>
  <c r="X28" i="13"/>
  <c r="X394" i="33" s="1"/>
  <c r="X19" i="12"/>
  <c r="X346" i="33" s="1"/>
  <c r="X24" i="12"/>
  <c r="X351" i="33" s="1"/>
  <c r="X16" i="10"/>
  <c r="X294" i="33" s="1"/>
  <c r="X17" i="10"/>
  <c r="X295" i="33" s="1"/>
  <c r="X22" i="10"/>
  <c r="X300" i="33" s="1"/>
  <c r="X23" i="10"/>
  <c r="X301" i="33" s="1"/>
  <c r="X24" i="10"/>
  <c r="X302" i="33" s="1"/>
  <c r="X25" i="10"/>
  <c r="X303" i="33" s="1"/>
  <c r="X14" i="9"/>
  <c r="X267" i="33" s="1"/>
  <c r="X16" i="9"/>
  <c r="X269" i="33" s="1"/>
  <c r="X22" i="9"/>
  <c r="X275" i="33" s="1"/>
  <c r="X12" i="8"/>
  <c r="X224" i="33" s="1"/>
  <c r="X18" i="8"/>
  <c r="X230" i="33" s="1"/>
  <c r="X24" i="8"/>
  <c r="X236" i="33" s="1"/>
  <c r="X25" i="8"/>
  <c r="X237" i="33" s="1"/>
  <c r="X12" i="7"/>
  <c r="X187" i="33" s="1"/>
  <c r="X13" i="7"/>
  <c r="X188" i="33" s="1"/>
  <c r="X16" i="7"/>
  <c r="X191" i="33" s="1"/>
  <c r="X17" i="7"/>
  <c r="X192" i="33" s="1"/>
  <c r="X19" i="7"/>
  <c r="X194" i="33" s="1"/>
  <c r="X25" i="7"/>
  <c r="X200" i="33" s="1"/>
  <c r="X26" i="7"/>
  <c r="X201" i="33" s="1"/>
  <c r="X28" i="7"/>
  <c r="X203" i="33" s="1"/>
  <c r="X29" i="7"/>
  <c r="X204" i="33" s="1"/>
  <c r="C31" i="5"/>
  <c r="X24" i="5"/>
  <c r="X138" i="33" s="1"/>
  <c r="X30" i="5"/>
  <c r="X144" i="33" s="1"/>
  <c r="C32" i="6"/>
  <c r="X13" i="6"/>
  <c r="X154" i="33" s="1"/>
  <c r="X18" i="6"/>
  <c r="X159" i="33" s="1"/>
  <c r="X26" i="6"/>
  <c r="X167" i="33" s="1"/>
  <c r="C46" i="4"/>
  <c r="X16" i="4"/>
  <c r="X88" i="33" s="1"/>
  <c r="X17" i="4"/>
  <c r="X89" i="33" s="1"/>
  <c r="X18" i="4"/>
  <c r="X90" i="33" s="1"/>
  <c r="X23" i="4"/>
  <c r="X95" i="33" s="1"/>
  <c r="X41" i="4"/>
  <c r="X113" i="33" s="1"/>
  <c r="X42" i="4"/>
  <c r="X114" i="33" s="1"/>
  <c r="C46" i="3"/>
  <c r="X17" i="3"/>
  <c r="X47" i="33" s="1"/>
  <c r="X36" i="3"/>
  <c r="X66" i="33" s="1"/>
  <c r="X39" i="3"/>
  <c r="X69" i="33" s="1"/>
  <c r="X41" i="3"/>
  <c r="X71" i="33" s="1"/>
  <c r="W9" i="21"/>
  <c r="X9" i="12"/>
  <c r="X336" i="33" s="1"/>
  <c r="V9" i="21"/>
  <c r="V515" i="33" l="1"/>
  <c r="V16" i="46"/>
  <c r="V509" i="33"/>
  <c r="X49" i="32"/>
  <c r="X521" i="33" s="1"/>
  <c r="V502" i="33"/>
  <c r="V53" i="32"/>
  <c r="V525" i="33" s="1"/>
  <c r="X42" i="32"/>
  <c r="X517" i="33" s="1"/>
  <c r="X35" i="32"/>
  <c r="X513" i="33" s="1"/>
  <c r="X14" i="46"/>
  <c r="X535" i="33" s="1"/>
  <c r="X25" i="46"/>
  <c r="X546" i="33" s="1"/>
  <c r="X11" i="29"/>
  <c r="X467" i="33" s="1"/>
  <c r="X12" i="30"/>
  <c r="X448" i="33" s="1"/>
  <c r="X13" i="19"/>
  <c r="X436" i="33" s="1"/>
  <c r="X17" i="45"/>
  <c r="X369" i="33" s="1"/>
  <c r="X10" i="45"/>
  <c r="X362" i="33" s="1"/>
  <c r="X11" i="25"/>
  <c r="X252" i="33" s="1"/>
  <c r="X12" i="13"/>
  <c r="X378" i="33" s="1"/>
  <c r="F33" i="13"/>
  <c r="F399" i="33" s="1"/>
  <c r="F390" i="33"/>
  <c r="X25" i="13"/>
  <c r="X391" i="33" s="1"/>
  <c r="X16" i="13"/>
  <c r="X382" i="33" s="1"/>
  <c r="X28" i="12"/>
  <c r="X355" i="33" s="1"/>
  <c r="W337" i="33"/>
  <c r="X16" i="12"/>
  <c r="X343" i="33" s="1"/>
  <c r="V330" i="33"/>
  <c r="V318" i="33"/>
  <c r="X18" i="10"/>
  <c r="X296" i="33" s="1"/>
  <c r="F31" i="10"/>
  <c r="F309" i="33" s="1"/>
  <c r="F291" i="33"/>
  <c r="W298" i="33"/>
  <c r="X13" i="9"/>
  <c r="X266" i="33" s="1"/>
  <c r="X19" i="8"/>
  <c r="X231" i="33" s="1"/>
  <c r="X34" i="7"/>
  <c r="X209" i="33" s="1"/>
  <c r="X26" i="5"/>
  <c r="X140" i="33" s="1"/>
  <c r="F31" i="5"/>
  <c r="F145" i="33" s="1"/>
  <c r="F126" i="33"/>
  <c r="X22" i="6"/>
  <c r="X163" i="33" s="1"/>
  <c r="F46" i="4"/>
  <c r="F118" i="33" s="1"/>
  <c r="X10" i="4"/>
  <c r="X82" i="33" s="1"/>
  <c r="D46" i="4"/>
  <c r="D118" i="33" s="1"/>
  <c r="X10" i="3"/>
  <c r="X40" i="33" s="1"/>
  <c r="X35" i="3"/>
  <c r="X65" i="33" s="1"/>
  <c r="X34" i="3"/>
  <c r="X64" i="33" s="1"/>
  <c r="F46" i="3"/>
  <c r="F76" i="33" s="1"/>
  <c r="F68" i="33"/>
  <c r="F21" i="33"/>
  <c r="F36" i="2"/>
  <c r="F34" i="33" s="1"/>
  <c r="D36" i="2"/>
  <c r="D34" i="33" s="1"/>
  <c r="V504" i="33"/>
  <c r="X43" i="32"/>
  <c r="X518" i="33" s="1"/>
  <c r="X10" i="32"/>
  <c r="X491" i="33" s="1"/>
  <c r="X13" i="46"/>
  <c r="X534" i="33" s="1"/>
  <c r="X10" i="46"/>
  <c r="X531" i="33" s="1"/>
  <c r="X12" i="46"/>
  <c r="X533" i="33" s="1"/>
  <c r="V537" i="33"/>
  <c r="W530" i="33"/>
  <c r="X9" i="46"/>
  <c r="V549" i="33"/>
  <c r="X11" i="46"/>
  <c r="X532" i="33" s="1"/>
  <c r="V532" i="33"/>
  <c r="X26" i="46"/>
  <c r="X547" i="33" s="1"/>
  <c r="W173" i="33"/>
  <c r="X19" i="10"/>
  <c r="X297" i="33" s="1"/>
  <c r="W382" i="33"/>
  <c r="W46" i="3"/>
  <c r="W40" i="33"/>
  <c r="W118" i="33"/>
  <c r="X22" i="12"/>
  <c r="X349" i="33" s="1"/>
  <c r="W448" i="33"/>
  <c r="X22" i="7"/>
  <c r="X197" i="33" s="1"/>
  <c r="W184" i="33"/>
  <c r="W31" i="5"/>
  <c r="W145" i="33" s="1"/>
  <c r="W34" i="33"/>
  <c r="W13" i="31"/>
  <c r="X23" i="46"/>
  <c r="X544" i="33" s="1"/>
  <c r="V542" i="33"/>
  <c r="V531" i="33"/>
  <c r="W546" i="33"/>
  <c r="X24" i="46"/>
  <c r="X545" i="33" s="1"/>
  <c r="X32" i="32"/>
  <c r="X510" i="33" s="1"/>
  <c r="X31" i="32"/>
  <c r="X509" i="33" s="1"/>
  <c r="V44" i="32"/>
  <c r="V519" i="33" s="1"/>
  <c r="W513" i="33"/>
  <c r="V518" i="33"/>
  <c r="V491" i="33"/>
  <c r="X48" i="32"/>
  <c r="X520" i="33" s="1"/>
  <c r="V507" i="33"/>
  <c r="X17" i="32"/>
  <c r="X498" i="33" s="1"/>
  <c r="X52" i="32"/>
  <c r="X524" i="33" s="1"/>
  <c r="V522" i="33"/>
  <c r="V520" i="33"/>
  <c r="E26" i="32"/>
  <c r="E507" i="33" s="1"/>
  <c r="W524" i="33"/>
  <c r="X14" i="32"/>
  <c r="X495" i="33" s="1"/>
  <c r="E493" i="33"/>
  <c r="X11" i="32"/>
  <c r="X492" i="33" s="1"/>
  <c r="X15" i="32"/>
  <c r="X496" i="33" s="1"/>
  <c r="X21" i="30"/>
  <c r="X457" i="33" s="1"/>
  <c r="V460" i="33"/>
  <c r="W458" i="33"/>
  <c r="X23" i="30"/>
  <c r="X459" i="33" s="1"/>
  <c r="W457" i="33"/>
  <c r="X12" i="19"/>
  <c r="X435" i="33" s="1"/>
  <c r="W437" i="33"/>
  <c r="V370" i="33"/>
  <c r="X12" i="45"/>
  <c r="X364" i="33" s="1"/>
  <c r="X21" i="14"/>
  <c r="X416" i="33" s="1"/>
  <c r="W418" i="33"/>
  <c r="X13" i="14"/>
  <c r="X408" i="33" s="1"/>
  <c r="W408" i="33"/>
  <c r="V427" i="33"/>
  <c r="W389" i="33"/>
  <c r="X22" i="13"/>
  <c r="X388" i="33" s="1"/>
  <c r="W396" i="33"/>
  <c r="W384" i="33"/>
  <c r="W391" i="33"/>
  <c r="D33" i="13"/>
  <c r="D399" i="33" s="1"/>
  <c r="W398" i="33"/>
  <c r="W393" i="33"/>
  <c r="V386" i="33"/>
  <c r="W381" i="33"/>
  <c r="W395" i="33"/>
  <c r="W397" i="33"/>
  <c r="W380" i="33"/>
  <c r="V29" i="12"/>
  <c r="V356" i="33" s="1"/>
  <c r="X25" i="12"/>
  <c r="X352" i="33" s="1"/>
  <c r="V350" i="33"/>
  <c r="W352" i="33"/>
  <c r="X27" i="12"/>
  <c r="X354" i="33" s="1"/>
  <c r="W344" i="33"/>
  <c r="V322" i="33"/>
  <c r="V331" i="33"/>
  <c r="V319" i="33"/>
  <c r="X11" i="11"/>
  <c r="X316" i="33" s="1"/>
  <c r="W318" i="33"/>
  <c r="X26" i="10"/>
  <c r="X304" i="33" s="1"/>
  <c r="D31" i="10"/>
  <c r="D309" i="33" s="1"/>
  <c r="W304" i="33"/>
  <c r="X30" i="10"/>
  <c r="X308" i="33" s="1"/>
  <c r="X27" i="10"/>
  <c r="X305" i="33" s="1"/>
  <c r="X21" i="10"/>
  <c r="X299" i="33" s="1"/>
  <c r="X15" i="10"/>
  <c r="X293" i="33" s="1"/>
  <c r="V268" i="33"/>
  <c r="W281" i="33"/>
  <c r="V33" i="8"/>
  <c r="V245" i="33" s="1"/>
  <c r="X32" i="8"/>
  <c r="X244" i="33" s="1"/>
  <c r="X21" i="8"/>
  <c r="X233" i="33" s="1"/>
  <c r="W243" i="33"/>
  <c r="X29" i="8"/>
  <c r="X241" i="33" s="1"/>
  <c r="X23" i="8"/>
  <c r="X235" i="33" s="1"/>
  <c r="X17" i="8"/>
  <c r="X229" i="33" s="1"/>
  <c r="X11" i="8"/>
  <c r="X223" i="33" s="1"/>
  <c r="W189" i="33"/>
  <c r="X24" i="7"/>
  <c r="X199" i="33" s="1"/>
  <c r="X18" i="7"/>
  <c r="X193" i="33" s="1"/>
  <c r="V205" i="33"/>
  <c r="W207" i="33"/>
  <c r="X10" i="7"/>
  <c r="X185" i="33" s="1"/>
  <c r="X28" i="5"/>
  <c r="X142" i="33" s="1"/>
  <c r="X22" i="5"/>
  <c r="X136" i="33" s="1"/>
  <c r="D31" i="5"/>
  <c r="D145" i="33" s="1"/>
  <c r="X25" i="5"/>
  <c r="X139" i="33" s="1"/>
  <c r="W131" i="33"/>
  <c r="X21" i="6"/>
  <c r="X162" i="33" s="1"/>
  <c r="W157" i="33"/>
  <c r="X14" i="6"/>
  <c r="X155" i="33" s="1"/>
  <c r="X10" i="6"/>
  <c r="X151" i="33" s="1"/>
  <c r="V162" i="33"/>
  <c r="X11" i="6"/>
  <c r="X152" i="33" s="1"/>
  <c r="W166" i="33"/>
  <c r="X12" i="4"/>
  <c r="X84" i="33" s="1"/>
  <c r="X9" i="4"/>
  <c r="X81" i="33" s="1"/>
  <c r="V102" i="33"/>
  <c r="X45" i="4"/>
  <c r="X117" i="33" s="1"/>
  <c r="X21" i="4"/>
  <c r="X93" i="33" s="1"/>
  <c r="X26" i="4"/>
  <c r="X98" i="33" s="1"/>
  <c r="X20" i="4"/>
  <c r="X92" i="33" s="1"/>
  <c r="W81" i="33"/>
  <c r="X24" i="4"/>
  <c r="X96" i="33" s="1"/>
  <c r="W117" i="33"/>
  <c r="D83" i="33"/>
  <c r="X33" i="3"/>
  <c r="X63" i="33" s="1"/>
  <c r="X21" i="3"/>
  <c r="X51" i="33" s="1"/>
  <c r="X15" i="3"/>
  <c r="X45" i="33" s="1"/>
  <c r="W64" i="33"/>
  <c r="V45" i="33"/>
  <c r="X31" i="3"/>
  <c r="X61" i="33" s="1"/>
  <c r="W59" i="33"/>
  <c r="V52" i="33"/>
  <c r="V40" i="33"/>
  <c r="W57" i="33"/>
  <c r="X44" i="3"/>
  <c r="X74" i="33" s="1"/>
  <c r="X32" i="3"/>
  <c r="X62" i="33" s="1"/>
  <c r="W54" i="33"/>
  <c r="W42" i="33"/>
  <c r="X19" i="3"/>
  <c r="X49" i="33" s="1"/>
  <c r="X25" i="3"/>
  <c r="X55" i="33" s="1"/>
  <c r="X13" i="3"/>
  <c r="X43" i="33" s="1"/>
  <c r="X18" i="3"/>
  <c r="X48" i="33" s="1"/>
  <c r="X37" i="3"/>
  <c r="X67" i="33" s="1"/>
  <c r="V73" i="33"/>
  <c r="W56" i="33"/>
  <c r="W44" i="33"/>
  <c r="X39" i="33"/>
  <c r="W58" i="33"/>
  <c r="V51" i="33"/>
  <c r="W39" i="33"/>
  <c r="X16" i="3"/>
  <c r="X46" i="33" s="1"/>
  <c r="D46" i="3"/>
  <c r="D76" i="33" s="1"/>
  <c r="X23" i="3"/>
  <c r="X53" i="33" s="1"/>
  <c r="W65" i="33"/>
  <c r="W53" i="33"/>
  <c r="W72" i="33"/>
  <c r="W60" i="33"/>
  <c r="W67" i="33"/>
  <c r="W55" i="33"/>
  <c r="W43" i="33"/>
  <c r="X7" i="33"/>
  <c r="W7" i="33"/>
  <c r="W163" i="33"/>
  <c r="W170" i="33"/>
  <c r="W98" i="33"/>
  <c r="W364" i="33"/>
  <c r="W92" i="33"/>
  <c r="W195" i="33"/>
  <c r="X18" i="30"/>
  <c r="X454" i="33" s="1"/>
  <c r="X19" i="30"/>
  <c r="X455" i="33" s="1"/>
  <c r="X15" i="19"/>
  <c r="X438" i="33" s="1"/>
  <c r="W17" i="19"/>
  <c r="W440" i="33" s="1"/>
  <c r="W515" i="33"/>
  <c r="X45" i="3"/>
  <c r="X75" i="33" s="1"/>
  <c r="X15" i="25"/>
  <c r="X256" i="33" s="1"/>
  <c r="X26" i="12"/>
  <c r="X353" i="33" s="1"/>
  <c r="X23" i="12"/>
  <c r="X350" i="33" s="1"/>
  <c r="X20" i="12"/>
  <c r="X347" i="33" s="1"/>
  <c r="X15" i="12"/>
  <c r="X342" i="33" s="1"/>
  <c r="X14" i="12"/>
  <c r="X341" i="33" s="1"/>
  <c r="X11" i="12"/>
  <c r="X338" i="33" s="1"/>
  <c r="X15" i="45"/>
  <c r="X367" i="33" s="1"/>
  <c r="X501" i="33"/>
  <c r="W507" i="33"/>
  <c r="W525" i="33"/>
  <c r="W26" i="11"/>
  <c r="W331" i="33" s="1"/>
  <c r="X14" i="10"/>
  <c r="X292" i="33" s="1"/>
  <c r="W309" i="33"/>
  <c r="W282" i="33"/>
  <c r="X33" i="7"/>
  <c r="X208" i="33" s="1"/>
  <c r="X21" i="7"/>
  <c r="X196" i="33" s="1"/>
  <c r="X20" i="5"/>
  <c r="X134" i="33" s="1"/>
  <c r="X14" i="5"/>
  <c r="X128" i="33" s="1"/>
  <c r="X27" i="8"/>
  <c r="X239" i="33" s="1"/>
  <c r="X15" i="8"/>
  <c r="X227" i="33" s="1"/>
  <c r="X34" i="32"/>
  <c r="X512" i="33" s="1"/>
  <c r="X19" i="32"/>
  <c r="X500" i="33" s="1"/>
  <c r="X30" i="32"/>
  <c r="X508" i="33" s="1"/>
  <c r="X25" i="32"/>
  <c r="X506" i="33" s="1"/>
  <c r="X13" i="32"/>
  <c r="X494" i="33" s="1"/>
  <c r="X36" i="32"/>
  <c r="X514" i="33" s="1"/>
  <c r="X41" i="32"/>
  <c r="X516" i="33" s="1"/>
  <c r="X11" i="31"/>
  <c r="X475" i="33" s="1"/>
  <c r="X17" i="30"/>
  <c r="X453" i="33" s="1"/>
  <c r="X20" i="30"/>
  <c r="X456" i="33" s="1"/>
  <c r="X16" i="30"/>
  <c r="X452" i="33" s="1"/>
  <c r="X11" i="30"/>
  <c r="X447" i="33" s="1"/>
  <c r="X11" i="19"/>
  <c r="X434" i="33" s="1"/>
  <c r="X10" i="19"/>
  <c r="X433" i="33" s="1"/>
  <c r="X11" i="45"/>
  <c r="X363" i="33" s="1"/>
  <c r="X13" i="45"/>
  <c r="X365" i="33" s="1"/>
  <c r="X14" i="25"/>
  <c r="X255" i="33" s="1"/>
  <c r="V16" i="25"/>
  <c r="W16" i="25"/>
  <c r="X12" i="25"/>
  <c r="X253" i="33" s="1"/>
  <c r="X14" i="14"/>
  <c r="X409" i="33" s="1"/>
  <c r="X25" i="14"/>
  <c r="X420" i="33" s="1"/>
  <c r="X29" i="14"/>
  <c r="X424" i="33" s="1"/>
  <c r="X16" i="14"/>
  <c r="X411" i="33" s="1"/>
  <c r="X31" i="14"/>
  <c r="X426" i="33" s="1"/>
  <c r="X26" i="14"/>
  <c r="X421" i="33" s="1"/>
  <c r="X15" i="14"/>
  <c r="X410" i="33" s="1"/>
  <c r="X10" i="14"/>
  <c r="X405" i="33" s="1"/>
  <c r="X30" i="14"/>
  <c r="X425" i="33" s="1"/>
  <c r="X20" i="14"/>
  <c r="X415" i="33" s="1"/>
  <c r="X12" i="14"/>
  <c r="X407" i="33" s="1"/>
  <c r="X17" i="14"/>
  <c r="X412" i="33" s="1"/>
  <c r="X10" i="13"/>
  <c r="X376" i="33" s="1"/>
  <c r="X17" i="13"/>
  <c r="X383" i="33" s="1"/>
  <c r="X21" i="13"/>
  <c r="X387" i="33" s="1"/>
  <c r="X13" i="12"/>
  <c r="X340" i="33" s="1"/>
  <c r="X18" i="12"/>
  <c r="X345" i="33" s="1"/>
  <c r="X12" i="12"/>
  <c r="X339" i="33" s="1"/>
  <c r="X21" i="12"/>
  <c r="X348" i="33" s="1"/>
  <c r="W29" i="12"/>
  <c r="W356" i="33" s="1"/>
  <c r="X14" i="11"/>
  <c r="X319" i="33" s="1"/>
  <c r="X21" i="11"/>
  <c r="X326" i="33" s="1"/>
  <c r="X10" i="11"/>
  <c r="X315" i="33" s="1"/>
  <c r="X19" i="11"/>
  <c r="X324" i="33" s="1"/>
  <c r="X23" i="11"/>
  <c r="X328" i="33" s="1"/>
  <c r="X10" i="10"/>
  <c r="X288" i="33" s="1"/>
  <c r="X29" i="10"/>
  <c r="X307" i="33" s="1"/>
  <c r="X24" i="9"/>
  <c r="X277" i="33" s="1"/>
  <c r="X19" i="9"/>
  <c r="X272" i="33" s="1"/>
  <c r="X22" i="8"/>
  <c r="X234" i="33" s="1"/>
  <c r="X16" i="8"/>
  <c r="X228" i="33" s="1"/>
  <c r="X26" i="8"/>
  <c r="X238" i="33" s="1"/>
  <c r="X10" i="8"/>
  <c r="X222" i="33" s="1"/>
  <c r="X30" i="8"/>
  <c r="X242" i="33" s="1"/>
  <c r="X20" i="8"/>
  <c r="X232" i="33" s="1"/>
  <c r="X14" i="8"/>
  <c r="X226" i="33" s="1"/>
  <c r="X28" i="8"/>
  <c r="X240" i="33" s="1"/>
  <c r="X13" i="8"/>
  <c r="X225" i="33" s="1"/>
  <c r="X11" i="7"/>
  <c r="X186" i="33" s="1"/>
  <c r="X15" i="7"/>
  <c r="X190" i="33" s="1"/>
  <c r="X23" i="7"/>
  <c r="X198" i="33" s="1"/>
  <c r="X27" i="7"/>
  <c r="X202" i="33" s="1"/>
  <c r="X31" i="7"/>
  <c r="X206" i="33" s="1"/>
  <c r="X18" i="5"/>
  <c r="X132" i="33" s="1"/>
  <c r="X29" i="5"/>
  <c r="X143" i="33" s="1"/>
  <c r="X16" i="5"/>
  <c r="X130" i="33" s="1"/>
  <c r="X10" i="5"/>
  <c r="X124" i="33" s="1"/>
  <c r="X21" i="5"/>
  <c r="X135" i="33" s="1"/>
  <c r="X19" i="5"/>
  <c r="X133" i="33" s="1"/>
  <c r="X28" i="6"/>
  <c r="X169" i="33" s="1"/>
  <c r="X12" i="6"/>
  <c r="X153" i="33" s="1"/>
  <c r="X150" i="33"/>
  <c r="X20" i="6"/>
  <c r="X161" i="33" s="1"/>
  <c r="X30" i="6"/>
  <c r="X171" i="33" s="1"/>
  <c r="X24" i="6"/>
  <c r="X165" i="33" s="1"/>
  <c r="X31" i="4"/>
  <c r="X103" i="33" s="1"/>
  <c r="X19" i="4"/>
  <c r="X91" i="33" s="1"/>
  <c r="X14" i="4"/>
  <c r="X86" i="33" s="1"/>
  <c r="X25" i="4"/>
  <c r="X97" i="33" s="1"/>
  <c r="X43" i="4"/>
  <c r="X115" i="33" s="1"/>
  <c r="X37" i="4"/>
  <c r="X109" i="33" s="1"/>
  <c r="X36" i="4"/>
  <c r="X108" i="33" s="1"/>
  <c r="X38" i="4"/>
  <c r="X110" i="33" s="1"/>
  <c r="X22" i="4"/>
  <c r="X94" i="33" s="1"/>
  <c r="X40" i="4"/>
  <c r="X112" i="33" s="1"/>
  <c r="X34" i="4"/>
  <c r="X106" i="33" s="1"/>
  <c r="X33" i="4"/>
  <c r="X105" i="33" s="1"/>
  <c r="X40" i="3"/>
  <c r="X70" i="33" s="1"/>
  <c r="X11" i="3"/>
  <c r="X41" i="33" s="1"/>
  <c r="X44" i="4"/>
  <c r="X116" i="33" s="1"/>
  <c r="X10" i="29"/>
  <c r="X466" i="33" s="1"/>
  <c r="X16" i="19"/>
  <c r="X439" i="33" s="1"/>
  <c r="X14" i="45"/>
  <c r="X366" i="33" s="1"/>
  <c r="X19" i="14"/>
  <c r="X414" i="33" s="1"/>
  <c r="X27" i="14"/>
  <c r="X422" i="33" s="1"/>
  <c r="X11" i="14"/>
  <c r="X406" i="33" s="1"/>
  <c r="X24" i="11"/>
  <c r="X329" i="33" s="1"/>
  <c r="X18" i="11"/>
  <c r="X323" i="33" s="1"/>
  <c r="X12" i="11"/>
  <c r="X317" i="33" s="1"/>
  <c r="X22" i="11"/>
  <c r="X327" i="33" s="1"/>
  <c r="X16" i="11"/>
  <c r="X321" i="33" s="1"/>
  <c r="X15" i="11"/>
  <c r="X320" i="33" s="1"/>
  <c r="X20" i="11"/>
  <c r="X325" i="33" s="1"/>
  <c r="X11" i="10"/>
  <c r="X289" i="33" s="1"/>
  <c r="X18" i="9"/>
  <c r="X271" i="33" s="1"/>
  <c r="X17" i="9"/>
  <c r="X270" i="33" s="1"/>
  <c r="X27" i="9"/>
  <c r="X280" i="33" s="1"/>
  <c r="X21" i="9"/>
  <c r="X274" i="33" s="1"/>
  <c r="X25" i="9"/>
  <c r="X278" i="33" s="1"/>
  <c r="X23" i="9"/>
  <c r="X276" i="33" s="1"/>
  <c r="X12" i="9"/>
  <c r="X265" i="33" s="1"/>
  <c r="X26" i="9"/>
  <c r="X279" i="33" s="1"/>
  <c r="X10" i="9"/>
  <c r="X263" i="33" s="1"/>
  <c r="X20" i="9"/>
  <c r="X273" i="33" s="1"/>
  <c r="X11" i="9"/>
  <c r="X264" i="33" s="1"/>
  <c r="X23" i="5"/>
  <c r="X137" i="33" s="1"/>
  <c r="X11" i="5"/>
  <c r="X125" i="33" s="1"/>
  <c r="X9" i="5"/>
  <c r="X123" i="33" s="1"/>
  <c r="X27" i="5"/>
  <c r="X141" i="33" s="1"/>
  <c r="X27" i="6"/>
  <c r="X168" i="33" s="1"/>
  <c r="X31" i="6"/>
  <c r="X172" i="33" s="1"/>
  <c r="X19" i="6"/>
  <c r="X160" i="33" s="1"/>
  <c r="V173" i="33"/>
  <c r="X23" i="6"/>
  <c r="X164" i="33" s="1"/>
  <c r="X15" i="6"/>
  <c r="X156" i="33" s="1"/>
  <c r="X35" i="4"/>
  <c r="X107" i="33" s="1"/>
  <c r="X39" i="4"/>
  <c r="X111" i="33" s="1"/>
  <c r="X15" i="4"/>
  <c r="X87" i="33" s="1"/>
  <c r="X27" i="4"/>
  <c r="X99" i="33" s="1"/>
  <c r="V257" i="33" l="1"/>
  <c r="W257" i="33"/>
  <c r="X12" i="32"/>
  <c r="X493" i="33" s="1"/>
  <c r="W493" i="33"/>
  <c r="W76" i="33"/>
  <c r="X16" i="46"/>
  <c r="X537" i="33" s="1"/>
  <c r="W537" i="33"/>
  <c r="X28" i="46"/>
  <c r="X549" i="33" s="1"/>
  <c r="W549" i="33"/>
  <c r="X24" i="30"/>
  <c r="X460" i="33" s="1"/>
  <c r="W460" i="33"/>
  <c r="X32" i="6"/>
  <c r="X173" i="33" s="1"/>
  <c r="X17" i="19"/>
  <c r="X440" i="33" s="1"/>
  <c r="C178" i="33"/>
  <c r="C125" i="33"/>
  <c r="C124" i="33"/>
  <c r="C123" i="33"/>
  <c r="B123" i="33"/>
  <c r="B124" i="33"/>
  <c r="B125" i="33"/>
  <c r="C126" i="33"/>
  <c r="C127" i="33"/>
  <c r="C128" i="33"/>
  <c r="C129" i="33"/>
  <c r="C130" i="33"/>
  <c r="C131" i="33"/>
  <c r="C132" i="33"/>
  <c r="A505" i="33" l="1"/>
  <c r="B505" i="33"/>
  <c r="C505" i="33"/>
  <c r="A506" i="33"/>
  <c r="B506" i="33"/>
  <c r="C506" i="33"/>
  <c r="A178" i="33"/>
  <c r="B178" i="33"/>
  <c r="A179" i="33"/>
  <c r="B12" i="10" l="1"/>
  <c r="A524" i="33"/>
  <c r="B524" i="33"/>
  <c r="C524" i="33"/>
  <c r="C10" i="47"/>
  <c r="C179" i="33" s="1"/>
  <c r="B10" i="47"/>
  <c r="B179" i="33" s="1"/>
  <c r="V10" i="47"/>
  <c r="V179" i="33" s="1"/>
  <c r="W10" i="47" l="1"/>
  <c r="W179" i="33" s="1"/>
  <c r="X9" i="47"/>
  <c r="X178" i="33" s="1"/>
  <c r="X10" i="47" l="1"/>
  <c r="X179" i="33" s="1"/>
  <c r="V290" i="33"/>
  <c r="X12" i="10"/>
  <c r="X290" i="33" s="1"/>
  <c r="A34" i="33"/>
  <c r="C33" i="33"/>
  <c r="B33" i="33"/>
  <c r="A33" i="33"/>
  <c r="C32" i="33"/>
  <c r="B32" i="33"/>
  <c r="A32" i="33"/>
  <c r="C31" i="33"/>
  <c r="B31" i="33"/>
  <c r="A31" i="33"/>
  <c r="C30" i="33"/>
  <c r="B30" i="33"/>
  <c r="A30" i="33"/>
  <c r="C29" i="33"/>
  <c r="B29" i="33"/>
  <c r="A29" i="33"/>
  <c r="C28" i="33"/>
  <c r="B28" i="33"/>
  <c r="A28" i="33"/>
  <c r="C27" i="33"/>
  <c r="B27" i="33"/>
  <c r="A27" i="33"/>
  <c r="C26" i="33"/>
  <c r="B26" i="33"/>
  <c r="A26" i="33"/>
  <c r="C25" i="33"/>
  <c r="B25" i="33"/>
  <c r="A25" i="33"/>
  <c r="C24" i="33"/>
  <c r="B24" i="33"/>
  <c r="A24" i="33"/>
  <c r="C23" i="33"/>
  <c r="B23" i="33"/>
  <c r="A23" i="33"/>
  <c r="C22" i="33"/>
  <c r="B22" i="33"/>
  <c r="A22" i="33"/>
  <c r="C21" i="33"/>
  <c r="A21" i="33"/>
  <c r="C20" i="33"/>
  <c r="B20" i="33"/>
  <c r="A20" i="33"/>
  <c r="C19" i="33"/>
  <c r="B19" i="33"/>
  <c r="A19" i="33"/>
  <c r="C18" i="33"/>
  <c r="B18" i="33"/>
  <c r="A18" i="33"/>
  <c r="C17" i="33"/>
  <c r="B17" i="33"/>
  <c r="A17" i="33"/>
  <c r="C16" i="33"/>
  <c r="B16" i="33"/>
  <c r="A16" i="33"/>
  <c r="C15" i="33"/>
  <c r="B15" i="33"/>
  <c r="A15" i="33"/>
  <c r="C14" i="33"/>
  <c r="B14" i="33"/>
  <c r="A14" i="33"/>
  <c r="C13" i="33"/>
  <c r="B13" i="33"/>
  <c r="A13" i="33"/>
  <c r="C12" i="33"/>
  <c r="B12" i="33"/>
  <c r="A12" i="33"/>
  <c r="C11" i="33"/>
  <c r="B11" i="33"/>
  <c r="A11" i="33"/>
  <c r="C10" i="33"/>
  <c r="B10" i="33"/>
  <c r="A10" i="33"/>
  <c r="C9" i="33"/>
  <c r="B9" i="33"/>
  <c r="A9" i="33"/>
  <c r="C8" i="33"/>
  <c r="B8" i="33"/>
  <c r="A8" i="33"/>
  <c r="A7" i="33"/>
  <c r="B7" i="33"/>
  <c r="A191" i="33"/>
  <c r="B191" i="33"/>
  <c r="C191" i="33"/>
  <c r="A192" i="33"/>
  <c r="B192" i="33"/>
  <c r="C192" i="33"/>
  <c r="B29" i="4" l="1"/>
  <c r="B38" i="3"/>
  <c r="A542" i="33"/>
  <c r="B542" i="33"/>
  <c r="C542" i="33"/>
  <c r="A543" i="33"/>
  <c r="B543" i="33"/>
  <c r="C543" i="33"/>
  <c r="A544" i="33"/>
  <c r="B544" i="33"/>
  <c r="C544" i="33"/>
  <c r="A545" i="33"/>
  <c r="B545" i="33"/>
  <c r="C545" i="33"/>
  <c r="A546" i="33"/>
  <c r="B546" i="33"/>
  <c r="C546" i="33"/>
  <c r="A547" i="33"/>
  <c r="B547" i="33"/>
  <c r="C547" i="33"/>
  <c r="A548" i="33"/>
  <c r="B548" i="33"/>
  <c r="C548" i="33"/>
  <c r="A549" i="33"/>
  <c r="A490" i="33"/>
  <c r="B490" i="33"/>
  <c r="C490" i="33"/>
  <c r="A491" i="33"/>
  <c r="B491" i="33"/>
  <c r="C491" i="33"/>
  <c r="A492" i="33"/>
  <c r="B492" i="33"/>
  <c r="C492" i="33"/>
  <c r="A493" i="33"/>
  <c r="B493" i="33"/>
  <c r="C493" i="33"/>
  <c r="A494" i="33"/>
  <c r="B494" i="33"/>
  <c r="C494" i="33"/>
  <c r="A495" i="33"/>
  <c r="B495" i="33"/>
  <c r="C495" i="33"/>
  <c r="A496" i="33"/>
  <c r="B496" i="33"/>
  <c r="C496" i="33"/>
  <c r="A497" i="33"/>
  <c r="B497" i="33"/>
  <c r="C497" i="33"/>
  <c r="A498" i="33"/>
  <c r="B498" i="33"/>
  <c r="C498" i="33"/>
  <c r="A499" i="33"/>
  <c r="B499" i="33"/>
  <c r="C499" i="33"/>
  <c r="A500" i="33"/>
  <c r="B500" i="33"/>
  <c r="C500" i="33"/>
  <c r="A501" i="33"/>
  <c r="B501" i="33"/>
  <c r="C501" i="33"/>
  <c r="A502" i="33"/>
  <c r="B502" i="33"/>
  <c r="C502" i="33"/>
  <c r="A503" i="33"/>
  <c r="B503" i="33"/>
  <c r="C503" i="33"/>
  <c r="A504" i="33"/>
  <c r="B504" i="33"/>
  <c r="C504" i="33"/>
  <c r="A507" i="33"/>
  <c r="A445" i="33"/>
  <c r="B445" i="33"/>
  <c r="C445" i="33"/>
  <c r="A446" i="33"/>
  <c r="B446" i="33"/>
  <c r="C446" i="33"/>
  <c r="A447" i="33"/>
  <c r="B447" i="33"/>
  <c r="C447" i="33"/>
  <c r="A448" i="33"/>
  <c r="B448" i="33"/>
  <c r="C448" i="33"/>
  <c r="A449" i="33"/>
  <c r="B449" i="33"/>
  <c r="C449" i="33"/>
  <c r="A450" i="33"/>
  <c r="B450" i="33"/>
  <c r="C450" i="33"/>
  <c r="A451" i="33"/>
  <c r="B451" i="33"/>
  <c r="C451" i="33"/>
  <c r="A452" i="33"/>
  <c r="B452" i="33"/>
  <c r="C452" i="33"/>
  <c r="A453" i="33"/>
  <c r="B453" i="33"/>
  <c r="C453" i="33"/>
  <c r="A454" i="33"/>
  <c r="B454" i="33"/>
  <c r="C454" i="33"/>
  <c r="A455" i="33"/>
  <c r="B455" i="33"/>
  <c r="C455" i="33"/>
  <c r="A456" i="33"/>
  <c r="B456" i="33"/>
  <c r="C456" i="33"/>
  <c r="A457" i="33"/>
  <c r="B457" i="33"/>
  <c r="C457" i="33"/>
  <c r="A458" i="33"/>
  <c r="B458" i="33"/>
  <c r="C458" i="33"/>
  <c r="A459" i="33"/>
  <c r="B459" i="33"/>
  <c r="C459" i="33"/>
  <c r="A460" i="33"/>
  <c r="A404" i="33"/>
  <c r="B404" i="33"/>
  <c r="C404" i="33"/>
  <c r="A405" i="33"/>
  <c r="B405" i="33"/>
  <c r="C405" i="33"/>
  <c r="A406" i="33"/>
  <c r="B406" i="33"/>
  <c r="C406" i="33"/>
  <c r="A407" i="33"/>
  <c r="B407" i="33"/>
  <c r="C407" i="33"/>
  <c r="A408" i="33"/>
  <c r="B408" i="33"/>
  <c r="C408" i="33"/>
  <c r="A409" i="33"/>
  <c r="B409" i="33"/>
  <c r="C409" i="33"/>
  <c r="A410" i="33"/>
  <c r="B410" i="33"/>
  <c r="C410" i="33"/>
  <c r="A411" i="33"/>
  <c r="B411" i="33"/>
  <c r="C411" i="33"/>
  <c r="A412" i="33"/>
  <c r="B412" i="33"/>
  <c r="C412" i="33"/>
  <c r="A413" i="33"/>
  <c r="B413" i="33"/>
  <c r="C413" i="33"/>
  <c r="A414" i="33"/>
  <c r="B414" i="33"/>
  <c r="C414" i="33"/>
  <c r="A415" i="33"/>
  <c r="B415" i="33"/>
  <c r="C415" i="33"/>
  <c r="A416" i="33"/>
  <c r="B416" i="33"/>
  <c r="C416" i="33"/>
  <c r="A417" i="33"/>
  <c r="B417" i="33"/>
  <c r="C417" i="33"/>
  <c r="A418" i="33"/>
  <c r="B418" i="33"/>
  <c r="C418" i="33"/>
  <c r="A419" i="33"/>
  <c r="B419" i="33"/>
  <c r="C419" i="33"/>
  <c r="A420" i="33"/>
  <c r="B420" i="33"/>
  <c r="C420" i="33"/>
  <c r="A421" i="33"/>
  <c r="B421" i="33"/>
  <c r="C421" i="33"/>
  <c r="A422" i="33"/>
  <c r="B422" i="33"/>
  <c r="C422" i="33"/>
  <c r="A423" i="33"/>
  <c r="B423" i="33"/>
  <c r="C423" i="33"/>
  <c r="A424" i="33"/>
  <c r="B424" i="33"/>
  <c r="C424" i="33"/>
  <c r="A425" i="33"/>
  <c r="B425" i="33"/>
  <c r="C425" i="33"/>
  <c r="A426" i="33"/>
  <c r="B426" i="33"/>
  <c r="C426" i="33"/>
  <c r="A427" i="33"/>
  <c r="A375" i="33"/>
  <c r="B375" i="33"/>
  <c r="C375" i="33"/>
  <c r="A376" i="33"/>
  <c r="B376" i="33"/>
  <c r="C376" i="33"/>
  <c r="A377" i="33"/>
  <c r="B377" i="33"/>
  <c r="C377" i="33"/>
  <c r="A378" i="33"/>
  <c r="B378" i="33"/>
  <c r="C378" i="33"/>
  <c r="A379" i="33"/>
  <c r="B379" i="33"/>
  <c r="C379" i="33"/>
  <c r="A380" i="33"/>
  <c r="B380" i="33"/>
  <c r="C380" i="33"/>
  <c r="A381" i="33"/>
  <c r="B381" i="33"/>
  <c r="C381" i="33"/>
  <c r="A382" i="33"/>
  <c r="B382" i="33"/>
  <c r="C382" i="33"/>
  <c r="A383" i="33"/>
  <c r="B383" i="33"/>
  <c r="C383" i="33"/>
  <c r="A384" i="33"/>
  <c r="B384" i="33"/>
  <c r="C384" i="33"/>
  <c r="A385" i="33"/>
  <c r="B385" i="33"/>
  <c r="C385" i="33"/>
  <c r="A386" i="33"/>
  <c r="B386" i="33"/>
  <c r="C386" i="33"/>
  <c r="A387" i="33"/>
  <c r="B387" i="33"/>
  <c r="C387" i="33"/>
  <c r="A388" i="33"/>
  <c r="B388" i="33"/>
  <c r="C388" i="33"/>
  <c r="A389" i="33"/>
  <c r="B389" i="33"/>
  <c r="C389" i="33"/>
  <c r="A390" i="33"/>
  <c r="C390" i="33"/>
  <c r="A391" i="33"/>
  <c r="B391" i="33"/>
  <c r="C391" i="33"/>
  <c r="A392" i="33"/>
  <c r="B392" i="33"/>
  <c r="C392" i="33"/>
  <c r="A393" i="33"/>
  <c r="B393" i="33"/>
  <c r="C393" i="33"/>
  <c r="A394" i="33"/>
  <c r="B394" i="33"/>
  <c r="C394" i="33"/>
  <c r="A395" i="33"/>
  <c r="B395" i="33"/>
  <c r="C395" i="33"/>
  <c r="A396" i="33"/>
  <c r="B396" i="33"/>
  <c r="C396" i="33"/>
  <c r="A397" i="33"/>
  <c r="B397" i="33"/>
  <c r="C397" i="33"/>
  <c r="A398" i="33"/>
  <c r="B398" i="33"/>
  <c r="C398" i="33"/>
  <c r="A399" i="33"/>
  <c r="A221" i="33"/>
  <c r="B221" i="33"/>
  <c r="C221" i="33"/>
  <c r="A222" i="33"/>
  <c r="B222" i="33"/>
  <c r="C222" i="33"/>
  <c r="A223" i="33"/>
  <c r="B223" i="33"/>
  <c r="C223" i="33"/>
  <c r="A224" i="33"/>
  <c r="B224" i="33"/>
  <c r="C224" i="33"/>
  <c r="A225" i="33"/>
  <c r="B225" i="33"/>
  <c r="C225" i="33"/>
  <c r="A226" i="33"/>
  <c r="B226" i="33"/>
  <c r="C226" i="33"/>
  <c r="A227" i="33"/>
  <c r="B227" i="33"/>
  <c r="C227" i="33"/>
  <c r="A228" i="33"/>
  <c r="B228" i="33"/>
  <c r="C228" i="33"/>
  <c r="A229" i="33"/>
  <c r="B229" i="33"/>
  <c r="C229" i="33"/>
  <c r="A230" i="33"/>
  <c r="B230" i="33"/>
  <c r="C230" i="33"/>
  <c r="A231" i="33"/>
  <c r="B231" i="33"/>
  <c r="C231" i="33"/>
  <c r="A232" i="33"/>
  <c r="B232" i="33"/>
  <c r="C232" i="33"/>
  <c r="A233" i="33"/>
  <c r="B233" i="33"/>
  <c r="C233" i="33"/>
  <c r="A234" i="33"/>
  <c r="B234" i="33"/>
  <c r="C234" i="33"/>
  <c r="A235" i="33"/>
  <c r="B235" i="33"/>
  <c r="C235" i="33"/>
  <c r="A236" i="33"/>
  <c r="B236" i="33"/>
  <c r="C236" i="33"/>
  <c r="A237" i="33"/>
  <c r="B237" i="33"/>
  <c r="C237" i="33"/>
  <c r="A238" i="33"/>
  <c r="B238" i="33"/>
  <c r="C238" i="33"/>
  <c r="A239" i="33"/>
  <c r="B239" i="33"/>
  <c r="C239" i="33"/>
  <c r="A240" i="33"/>
  <c r="B240" i="33"/>
  <c r="C240" i="33"/>
  <c r="A241" i="33"/>
  <c r="B241" i="33"/>
  <c r="C241" i="33"/>
  <c r="A242" i="33"/>
  <c r="B242" i="33"/>
  <c r="C242" i="33"/>
  <c r="A243" i="33"/>
  <c r="B243" i="33"/>
  <c r="C243" i="33"/>
  <c r="A244" i="33"/>
  <c r="B244" i="33"/>
  <c r="C244" i="33"/>
  <c r="A245" i="33"/>
  <c r="A184" i="33"/>
  <c r="B184" i="33"/>
  <c r="C184" i="33"/>
  <c r="A185" i="33"/>
  <c r="B185" i="33"/>
  <c r="C185" i="33"/>
  <c r="A186" i="33"/>
  <c r="B186" i="33"/>
  <c r="C186" i="33"/>
  <c r="A187" i="33"/>
  <c r="B187" i="33"/>
  <c r="C187" i="33"/>
  <c r="A188" i="33"/>
  <c r="B188" i="33"/>
  <c r="C188" i="33"/>
  <c r="A189" i="33"/>
  <c r="B189" i="33"/>
  <c r="C189" i="33"/>
  <c r="A190" i="33"/>
  <c r="B190" i="33"/>
  <c r="C190" i="33"/>
  <c r="A193" i="33"/>
  <c r="B193" i="33"/>
  <c r="C193" i="33"/>
  <c r="A194" i="33"/>
  <c r="B194" i="33"/>
  <c r="C194" i="33"/>
  <c r="A195" i="33"/>
  <c r="B195" i="33"/>
  <c r="C195" i="33"/>
  <c r="A196" i="33"/>
  <c r="B196" i="33"/>
  <c r="C196" i="33"/>
  <c r="A197" i="33"/>
  <c r="B197" i="33"/>
  <c r="C197" i="33"/>
  <c r="A198" i="33"/>
  <c r="B198" i="33"/>
  <c r="C198" i="33"/>
  <c r="A199" i="33"/>
  <c r="B199" i="33"/>
  <c r="C199" i="33"/>
  <c r="A200" i="33"/>
  <c r="B200" i="33"/>
  <c r="C200" i="33"/>
  <c r="A201" i="33"/>
  <c r="B201" i="33"/>
  <c r="C201" i="33"/>
  <c r="A202" i="33"/>
  <c r="B202" i="33"/>
  <c r="C202" i="33"/>
  <c r="A203" i="33"/>
  <c r="B203" i="33"/>
  <c r="C203" i="33"/>
  <c r="A204" i="33"/>
  <c r="B204" i="33"/>
  <c r="C204" i="33"/>
  <c r="A205" i="33"/>
  <c r="B205" i="33"/>
  <c r="C205" i="33"/>
  <c r="A206" i="33"/>
  <c r="B206" i="33"/>
  <c r="C206" i="33"/>
  <c r="A207" i="33"/>
  <c r="B207" i="33"/>
  <c r="C207" i="33"/>
  <c r="A208" i="33"/>
  <c r="B208" i="33"/>
  <c r="C208" i="33"/>
  <c r="A209" i="33"/>
  <c r="B209" i="33"/>
  <c r="C209" i="33"/>
  <c r="A210" i="33"/>
  <c r="A150" i="33"/>
  <c r="B150" i="33"/>
  <c r="C150" i="33"/>
  <c r="A151" i="33"/>
  <c r="B151" i="33"/>
  <c r="C151" i="33"/>
  <c r="A152" i="33"/>
  <c r="B152" i="33"/>
  <c r="C152" i="33"/>
  <c r="A153" i="33"/>
  <c r="B153" i="33"/>
  <c r="C153" i="33"/>
  <c r="A154" i="33"/>
  <c r="B154" i="33"/>
  <c r="C154" i="33"/>
  <c r="A155" i="33"/>
  <c r="B155" i="33"/>
  <c r="C155" i="33"/>
  <c r="A156" i="33"/>
  <c r="B156" i="33"/>
  <c r="C156" i="33"/>
  <c r="A157" i="33"/>
  <c r="B157" i="33"/>
  <c r="C157" i="33"/>
  <c r="A158" i="33"/>
  <c r="B158" i="33"/>
  <c r="C158" i="33"/>
  <c r="A159" i="33"/>
  <c r="B159" i="33"/>
  <c r="C159" i="33"/>
  <c r="A160" i="33"/>
  <c r="B160" i="33"/>
  <c r="C160" i="33"/>
  <c r="A161" i="33"/>
  <c r="B161" i="33"/>
  <c r="C161" i="33"/>
  <c r="A162" i="33"/>
  <c r="B162" i="33"/>
  <c r="C162" i="33"/>
  <c r="A163" i="33"/>
  <c r="B163" i="33"/>
  <c r="C163" i="33"/>
  <c r="A164" i="33"/>
  <c r="B164" i="33"/>
  <c r="C164" i="33"/>
  <c r="A165" i="33"/>
  <c r="B165" i="33"/>
  <c r="C165" i="33"/>
  <c r="A166" i="33"/>
  <c r="B166" i="33"/>
  <c r="C166" i="33"/>
  <c r="A167" i="33"/>
  <c r="B167" i="33"/>
  <c r="C167" i="33"/>
  <c r="A168" i="33"/>
  <c r="B168" i="33"/>
  <c r="C168" i="33"/>
  <c r="A169" i="33"/>
  <c r="B169" i="33"/>
  <c r="C169" i="33"/>
  <c r="A170" i="33"/>
  <c r="B170" i="33"/>
  <c r="C170" i="33"/>
  <c r="A171" i="33"/>
  <c r="B171" i="33"/>
  <c r="C171" i="33"/>
  <c r="A172" i="33"/>
  <c r="B172" i="33"/>
  <c r="C172" i="33"/>
  <c r="A173" i="33"/>
  <c r="A126" i="33"/>
  <c r="A127" i="33"/>
  <c r="B127" i="33"/>
  <c r="A128" i="33"/>
  <c r="B128" i="33"/>
  <c r="A129" i="33"/>
  <c r="A130" i="33"/>
  <c r="B130" i="33"/>
  <c r="A131" i="33"/>
  <c r="B131" i="33"/>
  <c r="A132" i="33"/>
  <c r="B132" i="33"/>
  <c r="A133" i="33"/>
  <c r="B133" i="33"/>
  <c r="C133" i="33"/>
  <c r="A134" i="33"/>
  <c r="B134" i="33"/>
  <c r="C134" i="33"/>
  <c r="A135" i="33"/>
  <c r="B135" i="33"/>
  <c r="C135" i="33"/>
  <c r="A136" i="33"/>
  <c r="B136" i="33"/>
  <c r="C136" i="33"/>
  <c r="A137" i="33"/>
  <c r="B137" i="33"/>
  <c r="C137" i="33"/>
  <c r="A138" i="33"/>
  <c r="B138" i="33"/>
  <c r="C138" i="33"/>
  <c r="A139" i="33"/>
  <c r="B139" i="33"/>
  <c r="C139" i="33"/>
  <c r="A140" i="33"/>
  <c r="B140" i="33"/>
  <c r="C140" i="33"/>
  <c r="A141" i="33"/>
  <c r="B141" i="33"/>
  <c r="C141" i="33"/>
  <c r="A142" i="33"/>
  <c r="B142" i="33"/>
  <c r="C142" i="33"/>
  <c r="A143" i="33"/>
  <c r="B143" i="33"/>
  <c r="C143" i="33"/>
  <c r="A144" i="33"/>
  <c r="B144" i="33"/>
  <c r="C144" i="33"/>
  <c r="A145" i="33"/>
  <c r="A81" i="33"/>
  <c r="B81" i="33"/>
  <c r="C81" i="33"/>
  <c r="A82" i="33"/>
  <c r="B82" i="33"/>
  <c r="C82" i="33"/>
  <c r="A83" i="33"/>
  <c r="C83" i="33"/>
  <c r="A84" i="33"/>
  <c r="B84" i="33"/>
  <c r="C84" i="33"/>
  <c r="A85" i="33"/>
  <c r="C85" i="33"/>
  <c r="A86" i="33"/>
  <c r="B86" i="33"/>
  <c r="C86" i="33"/>
  <c r="A87" i="33"/>
  <c r="B87" i="33"/>
  <c r="C87" i="33"/>
  <c r="A88" i="33"/>
  <c r="B88" i="33"/>
  <c r="C88" i="33"/>
  <c r="A89" i="33"/>
  <c r="B89" i="33"/>
  <c r="C89" i="33"/>
  <c r="A90" i="33"/>
  <c r="B90" i="33"/>
  <c r="C90" i="33"/>
  <c r="A91" i="33"/>
  <c r="B91" i="33"/>
  <c r="C91" i="33"/>
  <c r="A92" i="33"/>
  <c r="B92" i="33"/>
  <c r="C92" i="33"/>
  <c r="A93" i="33"/>
  <c r="B93" i="33"/>
  <c r="C93" i="33"/>
  <c r="A94" i="33"/>
  <c r="B94" i="33"/>
  <c r="C94" i="33"/>
  <c r="A95" i="33"/>
  <c r="B95" i="33"/>
  <c r="C95" i="33"/>
  <c r="A96" i="33"/>
  <c r="B96" i="33"/>
  <c r="C96" i="33"/>
  <c r="A97" i="33"/>
  <c r="B97" i="33"/>
  <c r="C97" i="33"/>
  <c r="A98" i="33"/>
  <c r="B98" i="33"/>
  <c r="C98" i="33"/>
  <c r="A99" i="33"/>
  <c r="B99" i="33"/>
  <c r="C99" i="33"/>
  <c r="A100" i="33"/>
  <c r="C100" i="33"/>
  <c r="A101" i="33"/>
  <c r="C101" i="33"/>
  <c r="A102" i="33"/>
  <c r="B102" i="33"/>
  <c r="C102" i="33"/>
  <c r="A103" i="33"/>
  <c r="B103" i="33"/>
  <c r="C103" i="33"/>
  <c r="A104" i="33"/>
  <c r="C104" i="33"/>
  <c r="A105" i="33"/>
  <c r="B105" i="33"/>
  <c r="C105" i="33"/>
  <c r="A106" i="33"/>
  <c r="B106" i="33"/>
  <c r="C106" i="33"/>
  <c r="A107" i="33"/>
  <c r="B107" i="33"/>
  <c r="C107" i="33"/>
  <c r="A108" i="33"/>
  <c r="B108" i="33"/>
  <c r="C108" i="33"/>
  <c r="A109" i="33"/>
  <c r="B109" i="33"/>
  <c r="C109" i="33"/>
  <c r="A110" i="33"/>
  <c r="B110" i="33"/>
  <c r="C110" i="33"/>
  <c r="A111" i="33"/>
  <c r="B111" i="33"/>
  <c r="C111" i="33"/>
  <c r="A112" i="33"/>
  <c r="B112" i="33"/>
  <c r="C112" i="33"/>
  <c r="A113" i="33"/>
  <c r="B113" i="33"/>
  <c r="C113" i="33"/>
  <c r="A114" i="33"/>
  <c r="B114" i="33"/>
  <c r="C114" i="33"/>
  <c r="A115" i="33"/>
  <c r="B115" i="33"/>
  <c r="C115" i="33"/>
  <c r="A116" i="33"/>
  <c r="B116" i="33"/>
  <c r="C116" i="33"/>
  <c r="A117" i="33"/>
  <c r="B117" i="33"/>
  <c r="C117" i="33"/>
  <c r="A118" i="33"/>
  <c r="A39" i="33"/>
  <c r="B39" i="33"/>
  <c r="C39" i="33"/>
  <c r="A40" i="33"/>
  <c r="B40" i="33"/>
  <c r="C40" i="33"/>
  <c r="A41" i="33"/>
  <c r="B41" i="33"/>
  <c r="C41" i="33"/>
  <c r="A42" i="33"/>
  <c r="B42" i="33"/>
  <c r="C42" i="33"/>
  <c r="A43" i="33"/>
  <c r="B43" i="33"/>
  <c r="C43" i="33"/>
  <c r="A44" i="33"/>
  <c r="B44" i="33"/>
  <c r="C44" i="33"/>
  <c r="A45" i="33"/>
  <c r="B45" i="33"/>
  <c r="C45" i="33"/>
  <c r="A46" i="33"/>
  <c r="B46" i="33"/>
  <c r="C46" i="33"/>
  <c r="A47" i="33"/>
  <c r="B47" i="33"/>
  <c r="C47" i="33"/>
  <c r="A48" i="33"/>
  <c r="B48" i="33"/>
  <c r="C48" i="33"/>
  <c r="A49" i="33"/>
  <c r="B49" i="33"/>
  <c r="C49" i="33"/>
  <c r="A50" i="33"/>
  <c r="B50" i="33"/>
  <c r="C50" i="33"/>
  <c r="A51" i="33"/>
  <c r="B51" i="33"/>
  <c r="C51" i="33"/>
  <c r="A52" i="33"/>
  <c r="B52" i="33"/>
  <c r="C52" i="33"/>
  <c r="A53" i="33"/>
  <c r="B53" i="33"/>
  <c r="C53" i="33"/>
  <c r="A54" i="33"/>
  <c r="B54" i="33"/>
  <c r="C54" i="33"/>
  <c r="A55" i="33"/>
  <c r="B55" i="33"/>
  <c r="C55" i="33"/>
  <c r="A56" i="33"/>
  <c r="B56" i="33"/>
  <c r="C56" i="33"/>
  <c r="A57" i="33"/>
  <c r="B57" i="33"/>
  <c r="C57" i="33"/>
  <c r="A58" i="33"/>
  <c r="B58" i="33"/>
  <c r="C58" i="33"/>
  <c r="A59" i="33"/>
  <c r="B59" i="33"/>
  <c r="C59" i="33"/>
  <c r="A60" i="33"/>
  <c r="B60" i="33"/>
  <c r="C60" i="33"/>
  <c r="A61" i="33"/>
  <c r="B61" i="33"/>
  <c r="C61" i="33"/>
  <c r="A62" i="33"/>
  <c r="B62" i="33"/>
  <c r="C62" i="33"/>
  <c r="A63" i="33"/>
  <c r="B63" i="33"/>
  <c r="C63" i="33"/>
  <c r="A64" i="33"/>
  <c r="B64" i="33"/>
  <c r="C64" i="33"/>
  <c r="A65" i="33"/>
  <c r="B65" i="33"/>
  <c r="C65" i="33"/>
  <c r="A66" i="33"/>
  <c r="B66" i="33"/>
  <c r="C66" i="33"/>
  <c r="A67" i="33"/>
  <c r="B67" i="33"/>
  <c r="C67" i="33"/>
  <c r="A68" i="33"/>
  <c r="B68" i="33"/>
  <c r="C68" i="33"/>
  <c r="A69" i="33"/>
  <c r="B69" i="33"/>
  <c r="C69" i="33"/>
  <c r="A70" i="33"/>
  <c r="B70" i="33"/>
  <c r="C70" i="33"/>
  <c r="A71" i="33"/>
  <c r="B71" i="33"/>
  <c r="C71" i="33"/>
  <c r="A72" i="33"/>
  <c r="B72" i="33"/>
  <c r="C72" i="33"/>
  <c r="A73" i="33"/>
  <c r="B73" i="33"/>
  <c r="C73" i="33"/>
  <c r="A74" i="33"/>
  <c r="B74" i="33"/>
  <c r="C74" i="33"/>
  <c r="A75" i="33"/>
  <c r="B75" i="33"/>
  <c r="C75" i="33"/>
  <c r="A76" i="33"/>
  <c r="C460" i="33"/>
  <c r="B24" i="30"/>
  <c r="B460" i="33" s="1"/>
  <c r="V46" i="3" l="1"/>
  <c r="X46" i="3" s="1"/>
  <c r="V101" i="33"/>
  <c r="X38" i="3"/>
  <c r="X68" i="33" s="1"/>
  <c r="B101" i="33"/>
  <c r="X29" i="4"/>
  <c r="X101" i="33" s="1"/>
  <c r="C32" i="14"/>
  <c r="C427" i="33" s="1"/>
  <c r="B32" i="14"/>
  <c r="B427" i="33" s="1"/>
  <c r="B24" i="13"/>
  <c r="V24" i="13" s="1"/>
  <c r="B32" i="4"/>
  <c r="B28" i="4"/>
  <c r="C76" i="33"/>
  <c r="V399" i="33" l="1"/>
  <c r="V100" i="33"/>
  <c r="V104" i="33"/>
  <c r="V68" i="33"/>
  <c r="V76" i="33"/>
  <c r="B100" i="33"/>
  <c r="X28" i="4"/>
  <c r="X100" i="33" s="1"/>
  <c r="B390" i="33"/>
  <c r="B104" i="33"/>
  <c r="B33" i="13"/>
  <c r="B399" i="33" s="1"/>
  <c r="V390" i="33" l="1"/>
  <c r="X24" i="13"/>
  <c r="X390" i="33" s="1"/>
  <c r="X32" i="4"/>
  <c r="X104" i="33" s="1"/>
  <c r="B33" i="8"/>
  <c r="B245" i="33" s="1"/>
  <c r="B35" i="7"/>
  <c r="B210" i="33" s="1"/>
  <c r="X9" i="14" l="1"/>
  <c r="X404" i="33" s="1"/>
  <c r="C13" i="31" l="1"/>
  <c r="B13" i="31"/>
  <c r="C17" i="21"/>
  <c r="B12" i="29"/>
  <c r="B17" i="19"/>
  <c r="C17" i="19"/>
  <c r="B16" i="25"/>
  <c r="B29" i="12"/>
  <c r="C26" i="11"/>
  <c r="B26" i="11"/>
  <c r="C35" i="7"/>
  <c r="C210" i="33" s="1"/>
  <c r="C173" i="33"/>
  <c r="B32" i="6"/>
  <c r="B173" i="33" s="1"/>
  <c r="B46" i="3"/>
  <c r="B76" i="33" s="1"/>
  <c r="C36" i="2"/>
  <c r="C34" i="33" s="1"/>
  <c r="B18" i="45"/>
  <c r="C549" i="33" l="1"/>
  <c r="B549" i="33"/>
  <c r="C33" i="13"/>
  <c r="C399" i="33" s="1"/>
  <c r="A215" i="33" l="1"/>
  <c r="B215" i="33"/>
  <c r="C215" i="33"/>
  <c r="A216" i="33"/>
  <c r="C16" i="25" l="1"/>
  <c r="A256" i="33"/>
  <c r="B256" i="33"/>
  <c r="C256" i="33"/>
  <c r="W519" i="33" l="1"/>
  <c r="A298" i="33" l="1"/>
  <c r="B298" i="33"/>
  <c r="C298" i="33"/>
  <c r="A299" i="33"/>
  <c r="B299" i="33"/>
  <c r="C299" i="33"/>
  <c r="B13" i="4" l="1"/>
  <c r="B11" i="4"/>
  <c r="V46" i="4" l="1"/>
  <c r="V85" i="33"/>
  <c r="B85" i="33"/>
  <c r="X13" i="4"/>
  <c r="X85" i="33" s="1"/>
  <c r="B46" i="4"/>
  <c r="B83" i="33"/>
  <c r="X13" i="2"/>
  <c r="X11" i="33" s="1"/>
  <c r="V83" i="33" l="1"/>
  <c r="V118" i="33"/>
  <c r="X11" i="4"/>
  <c r="X83" i="33" s="1"/>
  <c r="X11" i="2"/>
  <c r="X9" i="33" s="1"/>
  <c r="A530" i="33" l="1"/>
  <c r="B530" i="33"/>
  <c r="C530" i="33"/>
  <c r="A531" i="33"/>
  <c r="B531" i="33"/>
  <c r="C531" i="33"/>
  <c r="A532" i="33"/>
  <c r="B532" i="33"/>
  <c r="C532" i="33"/>
  <c r="A533" i="33"/>
  <c r="B533" i="33"/>
  <c r="C533" i="33"/>
  <c r="A534" i="33"/>
  <c r="B534" i="33"/>
  <c r="C534" i="33"/>
  <c r="A535" i="33"/>
  <c r="B535" i="33"/>
  <c r="C535" i="33"/>
  <c r="A536" i="33"/>
  <c r="B536" i="33"/>
  <c r="C536" i="33"/>
  <c r="A537" i="33"/>
  <c r="A520" i="33"/>
  <c r="B520" i="33"/>
  <c r="C520" i="33"/>
  <c r="A521" i="33"/>
  <c r="B521" i="33"/>
  <c r="C521" i="33"/>
  <c r="A522" i="33"/>
  <c r="B522" i="33"/>
  <c r="C522" i="33"/>
  <c r="A523" i="33"/>
  <c r="B523" i="33"/>
  <c r="C523" i="33"/>
  <c r="A525" i="33"/>
  <c r="A516" i="33"/>
  <c r="B516" i="33"/>
  <c r="C516" i="33"/>
  <c r="A517" i="33"/>
  <c r="B517" i="33"/>
  <c r="C517" i="33"/>
  <c r="A518" i="33"/>
  <c r="B518" i="33"/>
  <c r="C518" i="33"/>
  <c r="A519" i="33"/>
  <c r="A508" i="33"/>
  <c r="B508" i="33"/>
  <c r="C508" i="33"/>
  <c r="A509" i="33"/>
  <c r="B509" i="33"/>
  <c r="C509" i="33"/>
  <c r="A510" i="33"/>
  <c r="B510" i="33"/>
  <c r="C510" i="33"/>
  <c r="A511" i="33"/>
  <c r="B511" i="33"/>
  <c r="C511" i="33"/>
  <c r="A512" i="33"/>
  <c r="B512" i="33"/>
  <c r="C512" i="33"/>
  <c r="A513" i="33"/>
  <c r="B513" i="33"/>
  <c r="C513" i="33"/>
  <c r="A514" i="33"/>
  <c r="B514" i="33"/>
  <c r="C514" i="33"/>
  <c r="A515" i="33"/>
  <c r="C482" i="33"/>
  <c r="C483" i="33"/>
  <c r="C484" i="33"/>
  <c r="A482" i="33"/>
  <c r="A483" i="33"/>
  <c r="A484" i="33"/>
  <c r="A485" i="33"/>
  <c r="A473" i="33"/>
  <c r="B473" i="33"/>
  <c r="C473" i="33"/>
  <c r="A474" i="33"/>
  <c r="B474" i="33"/>
  <c r="C474" i="33"/>
  <c r="A475" i="33"/>
  <c r="B475" i="33"/>
  <c r="C475" i="33"/>
  <c r="A476" i="33"/>
  <c r="B476" i="33"/>
  <c r="C476" i="33"/>
  <c r="A477" i="33"/>
  <c r="B477" i="33"/>
  <c r="A465" i="33"/>
  <c r="B465" i="33"/>
  <c r="C465" i="33"/>
  <c r="A466" i="33"/>
  <c r="B466" i="33"/>
  <c r="C466" i="33"/>
  <c r="A467" i="33"/>
  <c r="B467" i="33"/>
  <c r="C467" i="33"/>
  <c r="A468" i="33"/>
  <c r="A432" i="33"/>
  <c r="B432" i="33"/>
  <c r="C432" i="33"/>
  <c r="A433" i="33"/>
  <c r="B433" i="33"/>
  <c r="C433" i="33"/>
  <c r="A434" i="33"/>
  <c r="B434" i="33"/>
  <c r="C434" i="33"/>
  <c r="A435" i="33"/>
  <c r="B435" i="33"/>
  <c r="C435" i="33"/>
  <c r="A436" i="33"/>
  <c r="B436" i="33"/>
  <c r="C436" i="33"/>
  <c r="A437" i="33"/>
  <c r="B437" i="33"/>
  <c r="C437" i="33"/>
  <c r="A438" i="33"/>
  <c r="B438" i="33"/>
  <c r="C438" i="33"/>
  <c r="A439" i="33"/>
  <c r="B439" i="33"/>
  <c r="C439" i="33"/>
  <c r="A440" i="33"/>
  <c r="B440" i="33"/>
  <c r="A361" i="33"/>
  <c r="B361" i="33"/>
  <c r="C361" i="33"/>
  <c r="A362" i="33"/>
  <c r="B362" i="33"/>
  <c r="C362" i="33"/>
  <c r="A363" i="33"/>
  <c r="B363" i="33"/>
  <c r="C363" i="33"/>
  <c r="A364" i="33"/>
  <c r="B364" i="33"/>
  <c r="C364" i="33"/>
  <c r="A365" i="33"/>
  <c r="B365" i="33"/>
  <c r="C365" i="33"/>
  <c r="A366" i="33"/>
  <c r="B366" i="33"/>
  <c r="C366" i="33"/>
  <c r="A367" i="33"/>
  <c r="B367" i="33"/>
  <c r="C367" i="33"/>
  <c r="A368" i="33"/>
  <c r="B368" i="33"/>
  <c r="C368" i="33"/>
  <c r="A369" i="33"/>
  <c r="B369" i="33"/>
  <c r="C369" i="33"/>
  <c r="A370" i="33"/>
  <c r="B370" i="33"/>
  <c r="A250" i="33"/>
  <c r="B250" i="33"/>
  <c r="C250" i="33"/>
  <c r="A251" i="33"/>
  <c r="B251" i="33"/>
  <c r="C251" i="33"/>
  <c r="A252" i="33"/>
  <c r="B252" i="33"/>
  <c r="C252" i="33"/>
  <c r="A253" i="33"/>
  <c r="B253" i="33"/>
  <c r="C253" i="33"/>
  <c r="A254" i="33"/>
  <c r="B254" i="33"/>
  <c r="C254" i="33"/>
  <c r="A255" i="33"/>
  <c r="B255" i="33"/>
  <c r="C255" i="33"/>
  <c r="A257" i="33"/>
  <c r="B257" i="33"/>
  <c r="A336" i="33"/>
  <c r="B336" i="33"/>
  <c r="C336" i="33"/>
  <c r="A337" i="33"/>
  <c r="B337" i="33"/>
  <c r="C337" i="33"/>
  <c r="A338" i="33"/>
  <c r="B338" i="33"/>
  <c r="C338" i="33"/>
  <c r="A339" i="33"/>
  <c r="B339" i="33"/>
  <c r="C339" i="33"/>
  <c r="A340" i="33"/>
  <c r="B340" i="33"/>
  <c r="C340" i="33"/>
  <c r="A341" i="33"/>
  <c r="B341" i="33"/>
  <c r="C341" i="33"/>
  <c r="A342" i="33"/>
  <c r="B342" i="33"/>
  <c r="C342" i="33"/>
  <c r="A343" i="33"/>
  <c r="B343" i="33"/>
  <c r="C343" i="33"/>
  <c r="A344" i="33"/>
  <c r="B344" i="33"/>
  <c r="C344" i="33"/>
  <c r="A345" i="33"/>
  <c r="B345" i="33"/>
  <c r="C345" i="33"/>
  <c r="A346" i="33"/>
  <c r="B346" i="33"/>
  <c r="C346" i="33"/>
  <c r="A347" i="33"/>
  <c r="B347" i="33"/>
  <c r="C347" i="33"/>
  <c r="A348" i="33"/>
  <c r="B348" i="33"/>
  <c r="C348" i="33"/>
  <c r="A349" i="33"/>
  <c r="B349" i="33"/>
  <c r="C349" i="33"/>
  <c r="A350" i="33"/>
  <c r="B350" i="33"/>
  <c r="C350" i="33"/>
  <c r="A351" i="33"/>
  <c r="B351" i="33"/>
  <c r="C351" i="33"/>
  <c r="A352" i="33"/>
  <c r="B352" i="33"/>
  <c r="C352" i="33"/>
  <c r="A353" i="33"/>
  <c r="B353" i="33"/>
  <c r="C353" i="33"/>
  <c r="A354" i="33"/>
  <c r="B354" i="33"/>
  <c r="C354" i="33"/>
  <c r="A355" i="33"/>
  <c r="B355" i="33"/>
  <c r="C355" i="33"/>
  <c r="A356" i="33"/>
  <c r="A314" i="33"/>
  <c r="B314" i="33"/>
  <c r="C314" i="33"/>
  <c r="A315" i="33"/>
  <c r="B315" i="33"/>
  <c r="C315" i="33"/>
  <c r="A316" i="33"/>
  <c r="B316" i="33"/>
  <c r="C316" i="33"/>
  <c r="A317" i="33"/>
  <c r="B317" i="33"/>
  <c r="C317" i="33"/>
  <c r="A318" i="33"/>
  <c r="B318" i="33"/>
  <c r="C318" i="33"/>
  <c r="A319" i="33"/>
  <c r="B319" i="33"/>
  <c r="C319" i="33"/>
  <c r="A320" i="33"/>
  <c r="B320" i="33"/>
  <c r="C320" i="33"/>
  <c r="A321" i="33"/>
  <c r="B321" i="33"/>
  <c r="C321" i="33"/>
  <c r="A322" i="33"/>
  <c r="B322" i="33"/>
  <c r="C322" i="33"/>
  <c r="A323" i="33"/>
  <c r="B323" i="33"/>
  <c r="C323" i="33"/>
  <c r="A324" i="33"/>
  <c r="B324" i="33"/>
  <c r="C324" i="33"/>
  <c r="A325" i="33"/>
  <c r="B325" i="33"/>
  <c r="C325" i="33"/>
  <c r="A326" i="33"/>
  <c r="B326" i="33"/>
  <c r="C326" i="33"/>
  <c r="A327" i="33"/>
  <c r="B327" i="33"/>
  <c r="C327" i="33"/>
  <c r="A328" i="33"/>
  <c r="B328" i="33"/>
  <c r="C328" i="33"/>
  <c r="A329" i="33"/>
  <c r="B329" i="33"/>
  <c r="C329" i="33"/>
  <c r="A330" i="33"/>
  <c r="B330" i="33"/>
  <c r="C330" i="33"/>
  <c r="A331" i="33"/>
  <c r="A287" i="33"/>
  <c r="B287" i="33"/>
  <c r="C287" i="33"/>
  <c r="A288" i="33"/>
  <c r="B288" i="33"/>
  <c r="C288" i="33"/>
  <c r="A289" i="33"/>
  <c r="B289" i="33"/>
  <c r="C289" i="33"/>
  <c r="A290" i="33"/>
  <c r="B290" i="33"/>
  <c r="C290" i="33"/>
  <c r="A291" i="33"/>
  <c r="C291" i="33"/>
  <c r="A292" i="33"/>
  <c r="B292" i="33"/>
  <c r="C292" i="33"/>
  <c r="A293" i="33"/>
  <c r="B293" i="33"/>
  <c r="C293" i="33"/>
  <c r="A294" i="33"/>
  <c r="B294" i="33"/>
  <c r="C294" i="33"/>
  <c r="A295" i="33"/>
  <c r="B295" i="33"/>
  <c r="C295" i="33"/>
  <c r="A296" i="33"/>
  <c r="B296" i="33"/>
  <c r="C296" i="33"/>
  <c r="A297" i="33"/>
  <c r="B297" i="33"/>
  <c r="C297" i="33"/>
  <c r="A300" i="33"/>
  <c r="B300" i="33"/>
  <c r="C300" i="33"/>
  <c r="A301" i="33"/>
  <c r="B301" i="33"/>
  <c r="C301" i="33"/>
  <c r="A302" i="33"/>
  <c r="B302" i="33"/>
  <c r="C302" i="33"/>
  <c r="A303" i="33"/>
  <c r="B303" i="33"/>
  <c r="C303" i="33"/>
  <c r="A304" i="33"/>
  <c r="B304" i="33"/>
  <c r="C304" i="33"/>
  <c r="A305" i="33"/>
  <c r="B305" i="33"/>
  <c r="C305" i="33"/>
  <c r="A306" i="33"/>
  <c r="B306" i="33"/>
  <c r="C306" i="33"/>
  <c r="A307" i="33"/>
  <c r="B307" i="33"/>
  <c r="C307" i="33"/>
  <c r="A308" i="33"/>
  <c r="B308" i="33"/>
  <c r="C308" i="33"/>
  <c r="A309" i="33"/>
  <c r="A262" i="33"/>
  <c r="B262" i="33"/>
  <c r="C262" i="33"/>
  <c r="A263" i="33"/>
  <c r="B263" i="33"/>
  <c r="C263" i="33"/>
  <c r="A264" i="33"/>
  <c r="B264" i="33"/>
  <c r="C264" i="33"/>
  <c r="A265" i="33"/>
  <c r="B265" i="33"/>
  <c r="C265" i="33"/>
  <c r="A266" i="33"/>
  <c r="B266" i="33"/>
  <c r="C266" i="33"/>
  <c r="A267" i="33"/>
  <c r="B267" i="33"/>
  <c r="C267" i="33"/>
  <c r="A268" i="33"/>
  <c r="B268" i="33"/>
  <c r="C268" i="33"/>
  <c r="A269" i="33"/>
  <c r="B269" i="33"/>
  <c r="C269" i="33"/>
  <c r="A270" i="33"/>
  <c r="B270" i="33"/>
  <c r="C270" i="33"/>
  <c r="A271" i="33"/>
  <c r="B271" i="33"/>
  <c r="C271" i="33"/>
  <c r="A272" i="33"/>
  <c r="B272" i="33"/>
  <c r="C272" i="33"/>
  <c r="A273" i="33"/>
  <c r="B273" i="33"/>
  <c r="C273" i="33"/>
  <c r="A274" i="33"/>
  <c r="B274" i="33"/>
  <c r="C274" i="33"/>
  <c r="A275" i="33"/>
  <c r="B275" i="33"/>
  <c r="C275" i="33"/>
  <c r="A276" i="33"/>
  <c r="B276" i="33"/>
  <c r="C276" i="33"/>
  <c r="A277" i="33"/>
  <c r="B277" i="33"/>
  <c r="C277" i="33"/>
  <c r="A278" i="33"/>
  <c r="B278" i="33"/>
  <c r="C278" i="33"/>
  <c r="A279" i="33"/>
  <c r="B279" i="33"/>
  <c r="C279" i="33"/>
  <c r="A280" i="33"/>
  <c r="B280" i="33"/>
  <c r="C280" i="33"/>
  <c r="A281" i="33"/>
  <c r="B281" i="33"/>
  <c r="C281" i="33"/>
  <c r="A282" i="33"/>
  <c r="C37" i="32"/>
  <c r="C515" i="33" s="1"/>
  <c r="B37" i="32"/>
  <c r="B515" i="33" s="1"/>
  <c r="C26" i="32"/>
  <c r="C507" i="33" s="1"/>
  <c r="B26" i="32"/>
  <c r="B507" i="33" s="1"/>
  <c r="C485" i="33"/>
  <c r="C477" i="33"/>
  <c r="C12" i="29"/>
  <c r="C468" i="33" s="1"/>
  <c r="B468" i="33"/>
  <c r="B356" i="33"/>
  <c r="V477" i="33" l="1"/>
  <c r="C331" i="33"/>
  <c r="B331" i="33"/>
  <c r="C31" i="10"/>
  <c r="C309" i="33" s="1"/>
  <c r="C525" i="33"/>
  <c r="B525" i="33"/>
  <c r="C537" i="33"/>
  <c r="B16" i="46"/>
  <c r="B537" i="33" s="1"/>
  <c r="C29" i="12"/>
  <c r="C356" i="33" s="1"/>
  <c r="B13" i="10"/>
  <c r="V31" i="10" s="1"/>
  <c r="C29" i="9"/>
  <c r="C282" i="33" s="1"/>
  <c r="B29" i="9"/>
  <c r="B282" i="33" s="1"/>
  <c r="C33" i="8"/>
  <c r="C245" i="33" s="1"/>
  <c r="C440" i="33"/>
  <c r="B15" i="5"/>
  <c r="B12" i="5"/>
  <c r="C145" i="33"/>
  <c r="C118" i="33"/>
  <c r="B118" i="33"/>
  <c r="B23" i="2"/>
  <c r="V36" i="2" l="1"/>
  <c r="V34" i="33" s="1"/>
  <c r="V31" i="5"/>
  <c r="V145" i="33" s="1"/>
  <c r="V126" i="33"/>
  <c r="V21" i="33"/>
  <c r="B129" i="33"/>
  <c r="X15" i="5"/>
  <c r="X129" i="33" s="1"/>
  <c r="B31" i="5"/>
  <c r="B145" i="33" s="1"/>
  <c r="B21" i="33"/>
  <c r="B291" i="33"/>
  <c r="B126" i="33"/>
  <c r="V282" i="33"/>
  <c r="B36" i="2"/>
  <c r="B34" i="33" s="1"/>
  <c r="X16" i="25"/>
  <c r="X257" i="33" s="1"/>
  <c r="X27" i="2"/>
  <c r="X25" i="33" s="1"/>
  <c r="X530" i="33"/>
  <c r="X33" i="2"/>
  <c r="X31" i="33" s="1"/>
  <c r="B31" i="10"/>
  <c r="B309" i="33" s="1"/>
  <c r="X32" i="2"/>
  <c r="X30" i="33" s="1"/>
  <c r="X31" i="2"/>
  <c r="X29" i="33" s="1"/>
  <c r="X35" i="2"/>
  <c r="X33" i="33" s="1"/>
  <c r="X29" i="2"/>
  <c r="X27" i="33" s="1"/>
  <c r="X34" i="2"/>
  <c r="X32" i="33" s="1"/>
  <c r="X30" i="2"/>
  <c r="X28" i="33" s="1"/>
  <c r="X28" i="2"/>
  <c r="X26" i="33" s="1"/>
  <c r="X26" i="2"/>
  <c r="X24" i="33" s="1"/>
  <c r="X25" i="2"/>
  <c r="X23" i="33" s="1"/>
  <c r="X24" i="2"/>
  <c r="X22" i="33" s="1"/>
  <c r="X19" i="2"/>
  <c r="X17" i="33" s="1"/>
  <c r="X16" i="2"/>
  <c r="X14" i="33" s="1"/>
  <c r="C370" i="33"/>
  <c r="V468" i="33"/>
  <c r="V129" i="33" l="1"/>
  <c r="V291" i="33"/>
  <c r="V309" i="33"/>
  <c r="X13" i="10"/>
  <c r="X291" i="33" s="1"/>
  <c r="X53" i="32"/>
  <c r="X525" i="33" s="1"/>
  <c r="X12" i="5"/>
  <c r="X126" i="33" s="1"/>
  <c r="X31" i="5"/>
  <c r="X145" i="33" s="1"/>
  <c r="W18" i="45"/>
  <c r="W370" i="33" s="1"/>
  <c r="W399" i="33"/>
  <c r="W33" i="8"/>
  <c r="W245" i="33" s="1"/>
  <c r="X20" i="2"/>
  <c r="X18" i="33" s="1"/>
  <c r="X18" i="2"/>
  <c r="X16" i="33" s="1"/>
  <c r="X17" i="2"/>
  <c r="X15" i="33" s="1"/>
  <c r="X26" i="32" l="1"/>
  <c r="X507" i="33" s="1"/>
  <c r="X37" i="32"/>
  <c r="X515" i="33" s="1"/>
  <c r="X18" i="45"/>
  <c r="X370" i="33" s="1"/>
  <c r="X46" i="4"/>
  <c r="X118" i="33" s="1"/>
  <c r="X33" i="8"/>
  <c r="X245" i="33" s="1"/>
  <c r="X33" i="13"/>
  <c r="X399" i="33" s="1"/>
  <c r="C44" i="32"/>
  <c r="C519" i="33" s="1"/>
  <c r="B44" i="32"/>
  <c r="B519" i="33" s="1"/>
  <c r="X9" i="32" l="1"/>
  <c r="X490" i="33" s="1"/>
  <c r="X44" i="32" l="1"/>
  <c r="X519" i="33" s="1"/>
  <c r="W477" i="33" l="1"/>
  <c r="X12" i="29" l="1"/>
  <c r="X468" i="33" s="1"/>
  <c r="W468" i="33"/>
  <c r="W32" i="14"/>
  <c r="W427" i="33" s="1"/>
  <c r="X432" i="33"/>
  <c r="X9" i="30"/>
  <c r="X445" i="33" s="1"/>
  <c r="X9" i="45"/>
  <c r="X361" i="33" s="1"/>
  <c r="X9" i="29"/>
  <c r="X465" i="33" s="1"/>
  <c r="X9" i="21"/>
  <c r="X76" i="33" l="1"/>
  <c r="X32" i="14"/>
  <c r="X427" i="33" s="1"/>
  <c r="W485" i="33"/>
  <c r="W35" i="7"/>
  <c r="W210" i="33" s="1"/>
  <c r="X13" i="31"/>
  <c r="X477" i="33" s="1"/>
  <c r="X15" i="2"/>
  <c r="X13" i="33" s="1"/>
  <c r="X14" i="2"/>
  <c r="X12" i="33" s="1"/>
  <c r="X9" i="31"/>
  <c r="X473" i="33" s="1"/>
  <c r="V10" i="44"/>
  <c r="X9" i="13"/>
  <c r="X375" i="33" s="1"/>
  <c r="X9" i="11"/>
  <c r="X314" i="33" s="1"/>
  <c r="X9" i="25"/>
  <c r="X250" i="33" s="1"/>
  <c r="X9" i="8"/>
  <c r="X221" i="33" s="1"/>
  <c r="X23" i="2"/>
  <c r="X21" i="33" s="1"/>
  <c r="W10" i="44"/>
  <c r="X10" i="2"/>
  <c r="X8" i="33" s="1"/>
  <c r="X9" i="10"/>
  <c r="X287" i="33" s="1"/>
  <c r="X22" i="2"/>
  <c r="X20" i="33" s="1"/>
  <c r="X21" i="2"/>
  <c r="X19" i="33" s="1"/>
  <c r="X12" i="2"/>
  <c r="X10" i="33" s="1"/>
  <c r="X9" i="44"/>
  <c r="X215" i="33" s="1"/>
  <c r="X9" i="9"/>
  <c r="X262" i="33" s="1"/>
  <c r="V216" i="33" l="1"/>
  <c r="W216" i="33"/>
  <c r="X36" i="2"/>
  <c r="X34" i="33" s="1"/>
  <c r="X10" i="44"/>
  <c r="X216" i="33" s="1"/>
  <c r="X29" i="9"/>
  <c r="X282" i="33" s="1"/>
  <c r="X29" i="12"/>
  <c r="X356" i="33" s="1"/>
  <c r="X26" i="11"/>
  <c r="X331" i="33" s="1"/>
  <c r="X31" i="10"/>
  <c r="X309" i="33" s="1"/>
  <c r="AE279" i="43" l="1"/>
  <c r="AC279" i="43"/>
  <c r="AA279" i="43"/>
  <c r="AE274" i="43"/>
  <c r="AF274" i="43" s="1"/>
  <c r="AC274" i="43"/>
  <c r="AD274" i="43" s="1"/>
  <c r="AA274" i="43"/>
  <c r="AE273" i="43"/>
  <c r="AC273" i="43"/>
  <c r="AA273" i="43"/>
  <c r="AE272" i="43"/>
  <c r="AC272" i="43"/>
  <c r="AA272" i="43"/>
  <c r="AE271" i="43"/>
  <c r="AC271" i="43"/>
  <c r="AA271" i="43"/>
  <c r="AE270" i="43"/>
  <c r="AC270" i="43"/>
  <c r="AA270" i="43"/>
  <c r="AE269" i="43"/>
  <c r="AC269" i="43"/>
  <c r="AA269" i="43"/>
  <c r="AE268" i="43"/>
  <c r="AC268" i="43"/>
  <c r="AA268" i="43"/>
  <c r="AE267" i="43"/>
  <c r="AC267" i="43"/>
  <c r="AA267" i="43"/>
  <c r="AE261" i="43"/>
  <c r="AC261" i="43"/>
  <c r="AA261" i="43"/>
  <c r="AE260" i="43"/>
  <c r="AC260" i="43"/>
  <c r="AA260" i="43"/>
  <c r="AE259" i="43"/>
  <c r="AC259" i="43"/>
  <c r="AA259" i="43"/>
  <c r="AE258" i="43"/>
  <c r="AC258" i="43"/>
  <c r="AA258" i="43"/>
  <c r="AE257" i="43"/>
  <c r="AC257" i="43"/>
  <c r="AA257" i="43"/>
  <c r="AE256" i="43"/>
  <c r="AC256" i="43"/>
  <c r="AA256" i="43"/>
  <c r="AE255" i="43"/>
  <c r="AC255" i="43"/>
  <c r="AA255" i="43"/>
  <c r="AE254" i="43"/>
  <c r="AC254" i="43"/>
  <c r="AA254" i="43"/>
  <c r="AH252" i="43"/>
  <c r="AG252" i="43"/>
  <c r="AF252" i="43"/>
  <c r="AE252" i="43"/>
  <c r="AD252" i="43"/>
  <c r="AC252" i="43"/>
  <c r="AB252" i="43"/>
  <c r="AA252" i="43"/>
  <c r="AE251" i="43"/>
  <c r="AC251" i="43"/>
  <c r="AA251" i="43"/>
  <c r="AE250" i="43"/>
  <c r="AC250" i="43"/>
  <c r="AA250" i="43"/>
  <c r="AE249" i="43"/>
  <c r="AC249" i="43"/>
  <c r="AA249" i="43"/>
  <c r="AE248" i="43"/>
  <c r="AC248" i="43"/>
  <c r="AA248" i="43"/>
  <c r="AE247" i="43"/>
  <c r="AC247" i="43"/>
  <c r="AA247" i="43"/>
  <c r="AE246" i="43"/>
  <c r="AC246" i="43"/>
  <c r="AA246" i="43"/>
  <c r="AE245" i="43"/>
  <c r="AC245" i="43"/>
  <c r="AA245" i="43"/>
  <c r="AE244" i="43"/>
  <c r="AC244" i="43"/>
  <c r="AA244" i="43"/>
  <c r="AE243" i="43"/>
  <c r="AC243" i="43"/>
  <c r="AA243" i="43"/>
  <c r="AE242" i="43"/>
  <c r="AC242" i="43"/>
  <c r="AA242" i="43"/>
  <c r="AE241" i="43"/>
  <c r="AC241" i="43"/>
  <c r="AA241" i="43"/>
  <c r="AE240" i="43"/>
  <c r="AC240" i="43"/>
  <c r="AA240" i="43"/>
  <c r="AE239" i="43"/>
  <c r="AC239" i="43"/>
  <c r="AA239" i="43"/>
  <c r="AE234" i="43"/>
  <c r="AE235" i="43" s="1"/>
  <c r="AF235" i="43" s="1"/>
  <c r="AF35" i="43" s="1"/>
  <c r="AC234" i="43"/>
  <c r="AC235" i="43" s="1"/>
  <c r="AD235" i="43" s="1"/>
  <c r="AD35" i="43" s="1"/>
  <c r="AA234" i="43"/>
  <c r="AA235" i="43" s="1"/>
  <c r="AA35" i="43" s="1"/>
  <c r="AE229" i="43"/>
  <c r="AC229" i="43"/>
  <c r="AA229" i="43"/>
  <c r="AE228" i="43"/>
  <c r="AC228" i="43"/>
  <c r="AA228" i="43"/>
  <c r="AE227" i="43"/>
  <c r="AC227" i="43"/>
  <c r="AA227" i="43"/>
  <c r="AE222" i="43"/>
  <c r="AC222" i="43"/>
  <c r="AA222" i="43"/>
  <c r="AE221" i="43"/>
  <c r="AC221" i="43"/>
  <c r="AA221" i="43"/>
  <c r="AE220" i="43"/>
  <c r="AC220" i="43"/>
  <c r="AA220" i="43"/>
  <c r="AE219" i="43"/>
  <c r="AC219" i="43"/>
  <c r="AA219" i="43"/>
  <c r="AE218" i="43"/>
  <c r="AC218" i="43"/>
  <c r="AA218" i="43"/>
  <c r="AE213" i="43"/>
  <c r="AC213" i="43"/>
  <c r="AA213" i="43"/>
  <c r="AE212" i="43"/>
  <c r="AC212" i="43"/>
  <c r="AA212" i="43"/>
  <c r="AE211" i="43"/>
  <c r="AC211" i="43"/>
  <c r="AA211" i="43"/>
  <c r="AE210" i="43"/>
  <c r="AC210" i="43"/>
  <c r="AA210" i="43"/>
  <c r="AE209" i="43"/>
  <c r="AC209" i="43"/>
  <c r="AA209" i="43"/>
  <c r="AG209" i="43" s="1"/>
  <c r="AE208" i="43"/>
  <c r="AC208" i="43"/>
  <c r="AA208" i="43"/>
  <c r="AE207" i="43"/>
  <c r="AC207" i="43"/>
  <c r="AA207" i="43"/>
  <c r="AE202" i="43"/>
  <c r="AE203" i="43" s="1"/>
  <c r="AC202" i="43"/>
  <c r="AC203" i="43" s="1"/>
  <c r="AC29" i="43" s="1"/>
  <c r="AA202" i="43"/>
  <c r="AA203" i="43" s="1"/>
  <c r="AA29" i="43" s="1"/>
  <c r="AE197" i="43"/>
  <c r="AC197" i="43"/>
  <c r="AA197" i="43"/>
  <c r="AE196" i="43"/>
  <c r="AC196" i="43"/>
  <c r="AA196" i="43"/>
  <c r="AE191" i="43"/>
  <c r="AC191" i="43"/>
  <c r="AA191" i="43"/>
  <c r="AE190" i="43"/>
  <c r="AC190" i="43"/>
  <c r="AA190" i="43"/>
  <c r="AE189" i="43"/>
  <c r="AC189" i="43"/>
  <c r="AA189" i="43"/>
  <c r="AG189" i="43" s="1"/>
  <c r="AE188" i="43"/>
  <c r="AC188" i="43"/>
  <c r="AA188" i="43"/>
  <c r="AE187" i="43"/>
  <c r="AC187" i="43"/>
  <c r="AA187" i="43"/>
  <c r="AE186" i="43"/>
  <c r="AC186" i="43"/>
  <c r="AA186" i="43"/>
  <c r="AE185" i="43"/>
  <c r="AC185" i="43"/>
  <c r="AA185" i="43"/>
  <c r="AE184" i="43"/>
  <c r="AC184" i="43"/>
  <c r="AA184" i="43"/>
  <c r="AE179" i="43"/>
  <c r="AC179" i="43"/>
  <c r="AA179" i="43"/>
  <c r="AE178" i="43"/>
  <c r="AC178" i="43"/>
  <c r="AA178" i="43"/>
  <c r="AE177" i="43"/>
  <c r="AC177" i="43"/>
  <c r="AA177" i="43"/>
  <c r="AE176" i="43"/>
  <c r="AC176" i="43"/>
  <c r="AA176" i="43"/>
  <c r="AE175" i="43"/>
  <c r="AC175" i="43"/>
  <c r="AA175" i="43"/>
  <c r="AE170" i="43"/>
  <c r="AC170" i="43"/>
  <c r="AA170" i="43"/>
  <c r="AE169" i="43"/>
  <c r="AC169" i="43"/>
  <c r="AA169" i="43"/>
  <c r="AE168" i="43"/>
  <c r="AC168" i="43"/>
  <c r="AA168" i="43"/>
  <c r="AE167" i="43"/>
  <c r="AC167" i="43"/>
  <c r="AA167" i="43"/>
  <c r="AE166" i="43"/>
  <c r="AC166" i="43"/>
  <c r="AA166" i="43"/>
  <c r="AE161" i="43"/>
  <c r="AC161" i="43"/>
  <c r="AA161" i="43"/>
  <c r="AE160" i="43"/>
  <c r="AC160" i="43"/>
  <c r="AA160" i="43"/>
  <c r="AE159" i="43"/>
  <c r="AC159" i="43"/>
  <c r="AA159" i="43"/>
  <c r="AE158" i="43"/>
  <c r="AC158" i="43"/>
  <c r="AA158" i="43"/>
  <c r="AE157" i="43"/>
  <c r="AC157" i="43"/>
  <c r="AA157" i="43"/>
  <c r="AE156" i="43"/>
  <c r="AC156" i="43"/>
  <c r="AA156" i="43"/>
  <c r="AE148" i="43"/>
  <c r="AC148" i="43"/>
  <c r="AA148" i="43"/>
  <c r="AE143" i="43"/>
  <c r="AC143" i="43"/>
  <c r="AA143" i="43"/>
  <c r="AE142" i="43"/>
  <c r="AC142" i="43"/>
  <c r="AA142" i="43"/>
  <c r="AE141" i="43"/>
  <c r="AC141" i="43"/>
  <c r="AA141" i="43"/>
  <c r="AE140" i="43"/>
  <c r="AC140" i="43"/>
  <c r="AA140" i="43"/>
  <c r="AE139" i="43"/>
  <c r="AC139" i="43"/>
  <c r="AA139" i="43"/>
  <c r="AE134" i="43"/>
  <c r="AC134" i="43"/>
  <c r="AA134" i="43"/>
  <c r="AE132" i="43"/>
  <c r="AC132" i="43"/>
  <c r="AA132" i="43"/>
  <c r="AE131" i="43"/>
  <c r="AC131" i="43"/>
  <c r="AA131" i="43"/>
  <c r="AE130" i="43"/>
  <c r="AC130" i="43"/>
  <c r="AA130" i="43"/>
  <c r="AE129" i="43"/>
  <c r="AC129" i="43"/>
  <c r="AA129" i="43"/>
  <c r="AE128" i="43"/>
  <c r="AC128" i="43"/>
  <c r="AA128" i="43"/>
  <c r="AE123" i="43"/>
  <c r="AC123" i="43"/>
  <c r="AA123" i="43"/>
  <c r="AE122" i="43"/>
  <c r="AC122" i="43"/>
  <c r="AA122" i="43"/>
  <c r="AE121" i="43"/>
  <c r="AC121" i="43"/>
  <c r="AA121" i="43"/>
  <c r="AE120" i="43"/>
  <c r="AC120" i="43"/>
  <c r="AA120" i="43"/>
  <c r="AE119" i="43"/>
  <c r="AC119" i="43"/>
  <c r="AA119" i="43"/>
  <c r="AE118" i="43"/>
  <c r="AC118" i="43"/>
  <c r="AA118" i="43"/>
  <c r="AE117" i="43"/>
  <c r="AC117" i="43"/>
  <c r="AA117" i="43"/>
  <c r="AE116" i="43"/>
  <c r="AC116" i="43"/>
  <c r="AA116" i="43"/>
  <c r="AE111" i="43"/>
  <c r="AC111" i="43"/>
  <c r="AA111" i="43"/>
  <c r="AE110" i="43"/>
  <c r="AC110" i="43"/>
  <c r="AA110" i="43"/>
  <c r="AE109" i="43"/>
  <c r="AC109" i="43"/>
  <c r="AA109" i="43"/>
  <c r="AE108" i="43"/>
  <c r="AC108" i="43"/>
  <c r="AA108" i="43"/>
  <c r="AE107" i="43"/>
  <c r="AC107" i="43"/>
  <c r="AA107" i="43"/>
  <c r="AE106" i="43"/>
  <c r="AC106" i="43"/>
  <c r="AA106" i="43"/>
  <c r="AE101" i="43"/>
  <c r="AC101" i="43"/>
  <c r="AA101" i="43"/>
  <c r="AE100" i="43"/>
  <c r="AC100" i="43"/>
  <c r="AA100" i="43"/>
  <c r="AE99" i="43"/>
  <c r="AC99" i="43"/>
  <c r="AA99" i="43"/>
  <c r="AE98" i="43"/>
  <c r="AC98" i="43"/>
  <c r="AA98" i="43"/>
  <c r="AE97" i="43"/>
  <c r="AC97" i="43"/>
  <c r="AA97" i="43"/>
  <c r="AE96" i="43"/>
  <c r="AC96" i="43"/>
  <c r="AA96" i="43"/>
  <c r="AE95" i="43"/>
  <c r="AC95" i="43"/>
  <c r="AA95" i="43"/>
  <c r="AE94" i="43"/>
  <c r="AC94" i="43"/>
  <c r="AA94" i="43"/>
  <c r="AE89" i="43"/>
  <c r="AC89" i="43"/>
  <c r="AA89" i="43"/>
  <c r="AE88" i="43"/>
  <c r="AC88" i="43"/>
  <c r="AA88" i="43"/>
  <c r="AE87" i="43"/>
  <c r="AC87" i="43"/>
  <c r="AA87" i="43"/>
  <c r="AE86" i="43"/>
  <c r="AC86" i="43"/>
  <c r="AA86" i="43"/>
  <c r="AE81" i="43"/>
  <c r="AC81" i="43"/>
  <c r="AA81" i="43"/>
  <c r="AE80" i="43"/>
  <c r="AC80" i="43"/>
  <c r="AA80" i="43"/>
  <c r="AE79" i="43"/>
  <c r="AC79" i="43"/>
  <c r="AA79" i="43"/>
  <c r="AE78" i="43"/>
  <c r="AC78" i="43"/>
  <c r="AA78" i="43"/>
  <c r="AE77" i="43"/>
  <c r="AC77" i="43"/>
  <c r="AA77" i="43"/>
  <c r="AE76" i="43"/>
  <c r="AC76" i="43"/>
  <c r="AA76" i="43"/>
  <c r="AE75" i="43"/>
  <c r="AC75" i="43"/>
  <c r="AA75" i="43"/>
  <c r="AE74" i="43"/>
  <c r="AC74" i="43"/>
  <c r="AA74" i="43"/>
  <c r="AE73" i="43"/>
  <c r="AC73" i="43"/>
  <c r="AA73" i="43"/>
  <c r="AE67" i="43"/>
  <c r="AC67" i="43"/>
  <c r="AA67" i="43"/>
  <c r="AE66" i="43"/>
  <c r="AC66" i="43"/>
  <c r="AA66" i="43"/>
  <c r="AE65" i="43"/>
  <c r="AC65" i="43"/>
  <c r="AA65" i="43"/>
  <c r="AE64" i="43"/>
  <c r="AC64" i="43"/>
  <c r="AA64" i="43"/>
  <c r="AE63" i="43"/>
  <c r="AC63" i="43"/>
  <c r="AA63" i="43"/>
  <c r="AE62" i="43"/>
  <c r="AC62" i="43"/>
  <c r="AA62" i="43"/>
  <c r="AE61" i="43"/>
  <c r="AC61" i="43"/>
  <c r="AA61" i="43"/>
  <c r="AE60" i="43"/>
  <c r="AC60" i="43"/>
  <c r="AA60" i="43"/>
  <c r="AE59" i="43"/>
  <c r="AC59" i="43"/>
  <c r="AA59" i="43"/>
  <c r="AE58" i="43"/>
  <c r="AC58" i="43"/>
  <c r="AA58" i="43"/>
  <c r="AE53" i="43"/>
  <c r="AC53" i="43"/>
  <c r="AA53" i="43"/>
  <c r="AE52" i="43"/>
  <c r="AC52" i="43"/>
  <c r="AA52" i="43"/>
  <c r="AE51" i="43"/>
  <c r="AC51" i="43"/>
  <c r="AA51" i="43"/>
  <c r="AE50" i="43"/>
  <c r="AC50" i="43"/>
  <c r="AA50" i="43"/>
  <c r="AE49" i="43"/>
  <c r="AC49" i="43"/>
  <c r="AA49" i="43"/>
  <c r="AE48" i="43"/>
  <c r="AC48" i="43"/>
  <c r="AA48" i="43"/>
  <c r="AE47" i="43"/>
  <c r="AC47" i="43"/>
  <c r="AA47" i="43"/>
  <c r="AE46" i="43"/>
  <c r="AC46" i="43"/>
  <c r="AA46" i="43"/>
  <c r="AE45" i="43"/>
  <c r="AC45" i="43"/>
  <c r="AA45" i="43"/>
  <c r="AG221" i="43" l="1"/>
  <c r="AG89" i="43"/>
  <c r="AG101" i="43"/>
  <c r="AE35" i="43"/>
  <c r="AG228" i="43"/>
  <c r="AA198" i="43"/>
  <c r="AA27" i="43" s="1"/>
  <c r="AG229" i="43"/>
  <c r="AE90" i="43"/>
  <c r="AE12" i="43" s="1"/>
  <c r="AG99" i="43"/>
  <c r="AE223" i="43"/>
  <c r="AE20" i="43" s="1"/>
  <c r="AG212" i="43"/>
  <c r="AG179" i="43"/>
  <c r="AC198" i="43"/>
  <c r="AC27" i="43" s="1"/>
  <c r="AG98" i="43"/>
  <c r="AG49" i="43"/>
  <c r="AG210" i="43"/>
  <c r="AG191" i="43"/>
  <c r="AG53" i="43"/>
  <c r="AG45" i="43"/>
  <c r="AE214" i="43"/>
  <c r="AE33" i="43" s="1"/>
  <c r="AC90" i="43"/>
  <c r="AC12" i="43" s="1"/>
  <c r="AG96" i="43"/>
  <c r="AG95" i="43"/>
  <c r="AG88" i="43"/>
  <c r="AC102" i="43"/>
  <c r="AE112" i="43"/>
  <c r="AE13" i="43" s="1"/>
  <c r="AG110" i="43"/>
  <c r="AC180" i="43"/>
  <c r="AC18" i="43" s="1"/>
  <c r="AG185" i="43"/>
  <c r="AG47" i="43"/>
  <c r="AG100" i="43"/>
  <c r="AG107" i="43"/>
  <c r="AG109" i="43"/>
  <c r="AG169" i="43"/>
  <c r="AG177" i="43"/>
  <c r="AG222" i="43"/>
  <c r="AE54" i="43"/>
  <c r="AE9" i="43" s="1"/>
  <c r="AG51" i="43"/>
  <c r="AC112" i="43"/>
  <c r="AC13" i="43" s="1"/>
  <c r="AG111" i="43"/>
  <c r="AG167" i="43"/>
  <c r="AE180" i="43"/>
  <c r="AE18" i="43" s="1"/>
  <c r="AG187" i="43"/>
  <c r="AG197" i="43"/>
  <c r="AG87" i="43"/>
  <c r="AE102" i="43"/>
  <c r="AG97" i="43"/>
  <c r="AG108" i="43"/>
  <c r="AG168" i="43"/>
  <c r="AG170" i="43"/>
  <c r="AG176" i="43"/>
  <c r="AG178" i="43"/>
  <c r="AC214" i="43"/>
  <c r="AC33" i="43" s="1"/>
  <c r="AG208" i="43"/>
  <c r="AG213" i="43"/>
  <c r="AC223" i="43"/>
  <c r="AG219" i="43"/>
  <c r="AE198" i="43"/>
  <c r="AG211" i="43"/>
  <c r="AG220" i="43"/>
  <c r="AC230" i="43"/>
  <c r="AC21" i="43" s="1"/>
  <c r="AA102" i="43"/>
  <c r="AA23" i="43" s="1"/>
  <c r="AA223" i="43"/>
  <c r="AA214" i="43"/>
  <c r="AA180" i="43"/>
  <c r="AA112" i="43"/>
  <c r="AA13" i="43" s="1"/>
  <c r="AA90" i="43"/>
  <c r="AA12" i="43" s="1"/>
  <c r="AC192" i="43"/>
  <c r="AC19" i="43" s="1"/>
  <c r="AG186" i="43"/>
  <c r="AA192" i="43"/>
  <c r="AE192" i="43"/>
  <c r="AG188" i="43"/>
  <c r="AG190" i="43"/>
  <c r="AG203" i="43"/>
  <c r="AE29" i="43"/>
  <c r="AG235" i="43"/>
  <c r="AC35" i="43"/>
  <c r="AC275" i="43"/>
  <c r="AG268" i="43"/>
  <c r="AG270" i="43"/>
  <c r="AG272" i="43"/>
  <c r="AG274" i="43"/>
  <c r="AH274" i="43" s="1"/>
  <c r="AA82" i="43"/>
  <c r="AA11" i="43" s="1"/>
  <c r="AE82" i="43"/>
  <c r="AE11" i="43" s="1"/>
  <c r="AG75" i="43"/>
  <c r="AG77" i="43"/>
  <c r="AG79" i="43"/>
  <c r="AG81" i="43"/>
  <c r="AC82" i="43"/>
  <c r="AC11" i="43" s="1"/>
  <c r="AC54" i="43"/>
  <c r="AC9" i="43" s="1"/>
  <c r="AG46" i="43"/>
  <c r="AG48" i="43"/>
  <c r="AG50" i="43"/>
  <c r="AG52" i="43"/>
  <c r="AA230" i="43"/>
  <c r="AE230" i="43"/>
  <c r="AE21" i="43" s="1"/>
  <c r="AA275" i="43"/>
  <c r="AE275" i="43"/>
  <c r="AG269" i="43"/>
  <c r="AG271" i="43"/>
  <c r="AG273" i="43"/>
  <c r="AB274" i="43"/>
  <c r="AG74" i="43"/>
  <c r="AG76" i="43"/>
  <c r="AG78" i="43"/>
  <c r="AG80" i="43"/>
  <c r="AA54" i="43"/>
  <c r="AE68" i="43"/>
  <c r="AA68" i="43"/>
  <c r="AG58" i="43"/>
  <c r="AG59" i="43"/>
  <c r="AG60" i="43"/>
  <c r="AG61" i="43"/>
  <c r="AG62" i="43"/>
  <c r="AG63" i="43"/>
  <c r="AG64" i="43"/>
  <c r="AG65" i="43"/>
  <c r="AG66" i="43"/>
  <c r="AG67" i="43"/>
  <c r="AC68" i="43"/>
  <c r="AA124" i="43"/>
  <c r="AE124" i="43"/>
  <c r="AA135" i="43"/>
  <c r="AE135" i="43"/>
  <c r="AA144" i="43"/>
  <c r="AE144" i="43"/>
  <c r="AA152" i="43"/>
  <c r="AE152" i="43"/>
  <c r="AA162" i="43"/>
  <c r="AE162" i="43"/>
  <c r="AA171" i="43"/>
  <c r="AG166" i="43"/>
  <c r="AE171" i="43"/>
  <c r="AG73" i="43"/>
  <c r="AG86" i="43"/>
  <c r="AG94" i="43"/>
  <c r="AG106" i="43"/>
  <c r="AG116" i="43"/>
  <c r="AG117" i="43"/>
  <c r="AG118" i="43"/>
  <c r="AG119" i="43"/>
  <c r="AG120" i="43"/>
  <c r="AG121" i="43"/>
  <c r="AG122" i="43"/>
  <c r="AG123" i="43"/>
  <c r="AC124" i="43"/>
  <c r="AG128" i="43"/>
  <c r="AG129" i="43"/>
  <c r="AG130" i="43"/>
  <c r="AG131" i="43"/>
  <c r="AG132" i="43"/>
  <c r="AG134" i="43"/>
  <c r="AC135" i="43"/>
  <c r="AG139" i="43"/>
  <c r="AG140" i="43"/>
  <c r="AG141" i="43"/>
  <c r="AG142" i="43"/>
  <c r="AG143" i="43"/>
  <c r="AC144" i="43"/>
  <c r="AG148" i="43"/>
  <c r="AC152" i="43"/>
  <c r="AG156" i="43"/>
  <c r="AG157" i="43"/>
  <c r="AG158" i="43"/>
  <c r="AG159" i="43"/>
  <c r="AG160" i="43"/>
  <c r="AG161" i="43"/>
  <c r="AC162" i="43"/>
  <c r="AC171" i="43"/>
  <c r="AB235" i="43"/>
  <c r="AB35" i="43" s="1"/>
  <c r="AG175" i="43"/>
  <c r="AG184" i="43"/>
  <c r="AG196" i="43"/>
  <c r="AG202" i="43"/>
  <c r="AG207" i="43"/>
  <c r="AG218" i="43"/>
  <c r="AG227" i="43"/>
  <c r="AG234" i="43"/>
  <c r="AG267" i="43"/>
  <c r="AG198" i="43" l="1"/>
  <c r="AG27" i="43" s="1"/>
  <c r="AG112" i="43"/>
  <c r="AG13" i="43" s="1"/>
  <c r="AC20" i="43"/>
  <c r="AE23" i="43"/>
  <c r="AC23" i="43"/>
  <c r="AG214" i="43"/>
  <c r="AG33" i="43" s="1"/>
  <c r="AE27" i="43"/>
  <c r="AG223" i="43"/>
  <c r="AG20" i="43" s="1"/>
  <c r="AG102" i="43"/>
  <c r="AA20" i="43"/>
  <c r="AA33" i="43"/>
  <c r="AG180" i="43"/>
  <c r="AG18" i="43" s="1"/>
  <c r="AA18" i="43"/>
  <c r="AG90" i="43"/>
  <c r="AG12" i="43" s="1"/>
  <c r="AG192" i="43"/>
  <c r="AA19" i="43"/>
  <c r="AE19" i="43"/>
  <c r="AG29" i="43"/>
  <c r="AG35" i="43"/>
  <c r="AG82" i="43"/>
  <c r="AG11" i="43" s="1"/>
  <c r="AG230" i="43"/>
  <c r="AG21" i="43" s="1"/>
  <c r="AA21" i="43"/>
  <c r="AG275" i="43"/>
  <c r="AC17" i="43"/>
  <c r="AC15" i="43"/>
  <c r="AC39" i="43"/>
  <c r="AG171" i="43"/>
  <c r="AA17" i="43"/>
  <c r="AG162" i="43"/>
  <c r="AA16" i="43"/>
  <c r="AG152" i="43"/>
  <c r="AA25" i="43"/>
  <c r="AG144" i="43"/>
  <c r="AA15" i="43"/>
  <c r="AG135" i="43"/>
  <c r="AA39" i="43"/>
  <c r="AG124" i="43"/>
  <c r="AA14" i="43"/>
  <c r="AC10" i="43"/>
  <c r="AG54" i="43"/>
  <c r="AA9" i="43"/>
  <c r="AC16" i="43"/>
  <c r="AC14" i="43"/>
  <c r="AE17" i="43"/>
  <c r="AE16" i="43"/>
  <c r="AE15" i="43"/>
  <c r="AE39" i="43"/>
  <c r="AE14" i="43"/>
  <c r="AG68" i="43"/>
  <c r="AA10" i="43"/>
  <c r="AE10" i="43"/>
  <c r="AG23" i="43" l="1"/>
  <c r="AG19" i="43"/>
  <c r="AG10" i="43"/>
  <c r="AG9" i="43"/>
  <c r="AG39" i="43"/>
  <c r="AG25" i="43"/>
  <c r="AG14" i="43"/>
  <c r="AG15" i="43"/>
  <c r="AG16" i="43"/>
  <c r="AG17" i="43"/>
  <c r="AE280" i="43" l="1"/>
  <c r="AE31" i="43" s="1"/>
  <c r="AC280" i="43"/>
  <c r="AC31" i="43" s="1"/>
  <c r="AA280" i="43"/>
  <c r="AA31" i="43" s="1"/>
  <c r="AG261" i="43"/>
  <c r="AG260" i="43"/>
  <c r="AG259" i="43"/>
  <c r="AG258" i="43"/>
  <c r="AG257" i="43"/>
  <c r="AG256" i="43"/>
  <c r="AG255" i="43"/>
  <c r="AG254" i="43"/>
  <c r="AG240" i="43"/>
  <c r="AG241" i="43"/>
  <c r="AG242" i="43"/>
  <c r="AG243" i="43"/>
  <c r="AG244" i="43"/>
  <c r="AG245" i="43"/>
  <c r="AG246" i="43"/>
  <c r="AG247" i="43"/>
  <c r="AG248" i="43"/>
  <c r="AG250" i="43"/>
  <c r="AG251" i="43"/>
  <c r="V10" i="21"/>
  <c r="W10" i="21"/>
  <c r="X10" i="21" s="1"/>
  <c r="V11" i="21"/>
  <c r="W11" i="21"/>
  <c r="X11" i="21" s="1"/>
  <c r="V12" i="21"/>
  <c r="W12" i="21"/>
  <c r="X12" i="21" s="1"/>
  <c r="V13" i="21"/>
  <c r="W13" i="21"/>
  <c r="X13" i="21" s="1"/>
  <c r="AF279" i="43"/>
  <c r="AD279" i="43"/>
  <c r="AB279" i="43"/>
  <c r="AH279" i="43" l="1"/>
  <c r="AG279" i="43"/>
  <c r="AD239" i="43"/>
  <c r="AG239" i="43"/>
  <c r="AD251" i="43"/>
  <c r="AD250" i="43"/>
  <c r="AG249" i="43"/>
  <c r="AD249" i="43"/>
  <c r="AD248" i="43"/>
  <c r="AD247" i="43"/>
  <c r="AD246" i="43"/>
  <c r="AD245" i="43"/>
  <c r="AD244" i="43"/>
  <c r="AD243" i="43"/>
  <c r="AD242" i="43"/>
  <c r="AD241" i="43"/>
  <c r="AD240" i="43"/>
  <c r="AC253" i="43"/>
  <c r="AC37" i="43" s="1"/>
  <c r="AB254" i="43"/>
  <c r="AF254" i="43"/>
  <c r="AB255" i="43"/>
  <c r="AF255" i="43"/>
  <c r="AB256" i="43"/>
  <c r="AF256" i="43"/>
  <c r="AB257" i="43"/>
  <c r="AF257" i="43"/>
  <c r="AB258" i="43"/>
  <c r="AF258" i="43"/>
  <c r="AB259" i="43"/>
  <c r="AF259" i="43"/>
  <c r="AB260" i="43"/>
  <c r="AF260" i="43"/>
  <c r="AB261" i="43"/>
  <c r="AF261" i="43"/>
  <c r="AA262" i="43"/>
  <c r="AA38" i="43" s="1"/>
  <c r="AE262" i="43"/>
  <c r="AE38" i="43" s="1"/>
  <c r="AB239" i="43"/>
  <c r="AF239" i="43"/>
  <c r="AF251" i="43"/>
  <c r="AB251" i="43"/>
  <c r="AF250" i="43"/>
  <c r="AB250" i="43"/>
  <c r="AF249" i="43"/>
  <c r="AB249" i="43"/>
  <c r="AF248" i="43"/>
  <c r="AB248" i="43"/>
  <c r="AF247" i="43"/>
  <c r="AB247" i="43"/>
  <c r="AF246" i="43"/>
  <c r="AB246" i="43"/>
  <c r="AF245" i="43"/>
  <c r="AB245" i="43"/>
  <c r="AF244" i="43"/>
  <c r="AB244" i="43"/>
  <c r="AF243" i="43"/>
  <c r="AB243" i="43"/>
  <c r="AF242" i="43"/>
  <c r="AB242" i="43"/>
  <c r="AF241" i="43"/>
  <c r="AB241" i="43"/>
  <c r="AF240" i="43"/>
  <c r="AB240" i="43"/>
  <c r="AA253" i="43"/>
  <c r="AA37" i="43" s="1"/>
  <c r="AE253" i="43"/>
  <c r="AE37" i="43" s="1"/>
  <c r="AD254" i="43"/>
  <c r="AD255" i="43"/>
  <c r="AD256" i="43"/>
  <c r="AD257" i="43"/>
  <c r="AD258" i="43"/>
  <c r="AD259" i="43"/>
  <c r="AD260" i="43"/>
  <c r="AD261" i="43"/>
  <c r="AC262" i="43"/>
  <c r="AC38" i="43" s="1"/>
  <c r="AG280" i="43"/>
  <c r="AG31" i="43" s="1"/>
  <c r="AC263" i="43" l="1"/>
  <c r="AG262" i="43"/>
  <c r="AG38" i="43" s="1"/>
  <c r="AG253" i="43"/>
  <c r="AG37" i="43" s="1"/>
  <c r="AH249" i="43"/>
  <c r="AE263" i="43"/>
  <c r="AA263" i="43"/>
  <c r="AH261" i="43"/>
  <c r="AH260" i="43"/>
  <c r="AH259" i="43"/>
  <c r="AH258" i="43"/>
  <c r="AH257" i="43"/>
  <c r="AH256" i="43"/>
  <c r="AH255" i="43"/>
  <c r="AH254" i="43"/>
  <c r="AH240" i="43"/>
  <c r="AH241" i="43"/>
  <c r="AH242" i="43"/>
  <c r="AH243" i="43"/>
  <c r="AH244" i="43"/>
  <c r="AH245" i="43"/>
  <c r="AH246" i="43"/>
  <c r="AH247" i="43"/>
  <c r="AH248" i="43"/>
  <c r="AH250" i="43"/>
  <c r="AH251" i="43"/>
  <c r="AH239" i="43"/>
  <c r="AG263" i="43" l="1"/>
  <c r="W202" i="43" l="1"/>
  <c r="U202" i="43"/>
  <c r="U203" i="43" s="1"/>
  <c r="S202" i="43"/>
  <c r="S203" i="43" s="1"/>
  <c r="W234" i="43"/>
  <c r="W235" i="43" s="1"/>
  <c r="U234" i="43"/>
  <c r="S234" i="43"/>
  <c r="S235" i="43" s="1"/>
  <c r="W268" i="43"/>
  <c r="W269" i="43"/>
  <c r="W270" i="43"/>
  <c r="W271" i="43"/>
  <c r="W272" i="43"/>
  <c r="W273" i="43"/>
  <c r="W274" i="43"/>
  <c r="X274" i="43" s="1"/>
  <c r="U268" i="43"/>
  <c r="U269" i="43"/>
  <c r="U270" i="43"/>
  <c r="U271" i="43"/>
  <c r="U272" i="43"/>
  <c r="U273" i="43"/>
  <c r="U274" i="43"/>
  <c r="V274" i="43" s="1"/>
  <c r="S268" i="43"/>
  <c r="S269" i="43"/>
  <c r="S270" i="43"/>
  <c r="S271" i="43"/>
  <c r="S272" i="43"/>
  <c r="S273" i="43"/>
  <c r="S274" i="43"/>
  <c r="T274" i="43" s="1"/>
  <c r="W267" i="43"/>
  <c r="U267" i="43"/>
  <c r="S267" i="43"/>
  <c r="W148" i="43"/>
  <c r="W152" i="43" s="1"/>
  <c r="U148" i="43"/>
  <c r="U152" i="43" s="1"/>
  <c r="S148" i="43"/>
  <c r="S152" i="43" s="1"/>
  <c r="S25" i="43" s="1"/>
  <c r="G132" i="43"/>
  <c r="K132" i="43"/>
  <c r="M132" i="43"/>
  <c r="O132" i="43"/>
  <c r="S132" i="43"/>
  <c r="U132" i="43"/>
  <c r="W132" i="43"/>
  <c r="E132" i="43"/>
  <c r="C132" i="43"/>
  <c r="W87" i="37"/>
  <c r="U87" i="37"/>
  <c r="S87" i="37"/>
  <c r="W86" i="37"/>
  <c r="U86" i="37"/>
  <c r="S86" i="37"/>
  <c r="W85" i="37"/>
  <c r="U85" i="37"/>
  <c r="S85" i="37"/>
  <c r="W84" i="37"/>
  <c r="U84" i="37"/>
  <c r="S84" i="37"/>
  <c r="W83" i="37"/>
  <c r="U83" i="37"/>
  <c r="S83" i="37"/>
  <c r="W82" i="37"/>
  <c r="U82" i="37"/>
  <c r="S82" i="37"/>
  <c r="W81" i="37"/>
  <c r="U81" i="37"/>
  <c r="S81" i="37"/>
  <c r="W80" i="37"/>
  <c r="U80" i="37"/>
  <c r="S80" i="37"/>
  <c r="Y79" i="37"/>
  <c r="X79" i="37"/>
  <c r="W79" i="37"/>
  <c r="V79" i="37"/>
  <c r="U79" i="37"/>
  <c r="T79" i="37"/>
  <c r="S79" i="37"/>
  <c r="W74" i="37"/>
  <c r="U74" i="37"/>
  <c r="S74" i="37"/>
  <c r="W73" i="37"/>
  <c r="U73" i="37"/>
  <c r="S73" i="37"/>
  <c r="W72" i="37"/>
  <c r="U72" i="37"/>
  <c r="S72" i="37"/>
  <c r="W71" i="37"/>
  <c r="U71" i="37"/>
  <c r="S71" i="37"/>
  <c r="W70" i="37"/>
  <c r="U70" i="37"/>
  <c r="S70" i="37"/>
  <c r="W69" i="37"/>
  <c r="U69" i="37"/>
  <c r="S69" i="37"/>
  <c r="W68" i="37"/>
  <c r="U68" i="37"/>
  <c r="S68" i="37"/>
  <c r="W67" i="37"/>
  <c r="U67" i="37"/>
  <c r="S67" i="37"/>
  <c r="W66" i="37"/>
  <c r="U66" i="37"/>
  <c r="S66" i="37"/>
  <c r="W65" i="37"/>
  <c r="U65" i="37"/>
  <c r="S65" i="37"/>
  <c r="W64" i="37"/>
  <c r="U64" i="37"/>
  <c r="S64" i="37"/>
  <c r="W63" i="37"/>
  <c r="U63" i="37"/>
  <c r="S63" i="37"/>
  <c r="Z62" i="37"/>
  <c r="Y62" i="37"/>
  <c r="X62" i="37"/>
  <c r="W62" i="37"/>
  <c r="V62" i="37"/>
  <c r="U62" i="37"/>
  <c r="T62" i="37"/>
  <c r="S62" i="37"/>
  <c r="W57" i="37"/>
  <c r="U57" i="37"/>
  <c r="S57" i="37"/>
  <c r="W56" i="37"/>
  <c r="U56" i="37"/>
  <c r="S56" i="37"/>
  <c r="W55" i="37"/>
  <c r="U55" i="37"/>
  <c r="S55" i="37"/>
  <c r="W54" i="37"/>
  <c r="U54" i="37"/>
  <c r="S54" i="37"/>
  <c r="W53" i="37"/>
  <c r="U53" i="37"/>
  <c r="S53" i="37"/>
  <c r="W52" i="37"/>
  <c r="U52" i="37"/>
  <c r="S52" i="37"/>
  <c r="W51" i="37"/>
  <c r="U51" i="37"/>
  <c r="S51" i="37"/>
  <c r="W50" i="37"/>
  <c r="U50" i="37"/>
  <c r="S50" i="37"/>
  <c r="W49" i="37"/>
  <c r="U49" i="37"/>
  <c r="S49" i="37"/>
  <c r="W48" i="37"/>
  <c r="U48" i="37"/>
  <c r="S48" i="37"/>
  <c r="W47" i="37"/>
  <c r="U47" i="37"/>
  <c r="S47" i="37"/>
  <c r="W46" i="37"/>
  <c r="U46" i="37"/>
  <c r="S46" i="37"/>
  <c r="Z45" i="37"/>
  <c r="Y45" i="37"/>
  <c r="X45" i="37"/>
  <c r="W45" i="37"/>
  <c r="V45" i="37"/>
  <c r="U45" i="37"/>
  <c r="T45" i="37"/>
  <c r="S45" i="37"/>
  <c r="W279" i="43"/>
  <c r="U279" i="43"/>
  <c r="S279" i="43"/>
  <c r="W261" i="43"/>
  <c r="U261" i="43"/>
  <c r="S261" i="43"/>
  <c r="W260" i="43"/>
  <c r="U260" i="43"/>
  <c r="S260" i="43"/>
  <c r="W259" i="43"/>
  <c r="U259" i="43"/>
  <c r="S259" i="43"/>
  <c r="W258" i="43"/>
  <c r="U258" i="43"/>
  <c r="S258" i="43"/>
  <c r="W257" i="43"/>
  <c r="U257" i="43"/>
  <c r="S257" i="43"/>
  <c r="W256" i="43"/>
  <c r="U256" i="43"/>
  <c r="S256" i="43"/>
  <c r="W255" i="43"/>
  <c r="U255" i="43"/>
  <c r="S255" i="43"/>
  <c r="W254" i="43"/>
  <c r="U254" i="43"/>
  <c r="S254" i="43"/>
  <c r="W252" i="43"/>
  <c r="U252" i="43"/>
  <c r="S252" i="43"/>
  <c r="W251" i="43"/>
  <c r="U251" i="43"/>
  <c r="S251" i="43"/>
  <c r="W250" i="43"/>
  <c r="U250" i="43"/>
  <c r="S250" i="43"/>
  <c r="W249" i="43"/>
  <c r="U249" i="43"/>
  <c r="S249" i="43"/>
  <c r="W248" i="43"/>
  <c r="U248" i="43"/>
  <c r="S248" i="43"/>
  <c r="W247" i="43"/>
  <c r="U247" i="43"/>
  <c r="S247" i="43"/>
  <c r="W246" i="43"/>
  <c r="U246" i="43"/>
  <c r="S246" i="43"/>
  <c r="W245" i="43"/>
  <c r="U245" i="43"/>
  <c r="S245" i="43"/>
  <c r="W244" i="43"/>
  <c r="U244" i="43"/>
  <c r="S244" i="43"/>
  <c r="W243" i="43"/>
  <c r="U243" i="43"/>
  <c r="S243" i="43"/>
  <c r="W242" i="43"/>
  <c r="U242" i="43"/>
  <c r="S242" i="43"/>
  <c r="W241" i="43"/>
  <c r="U241" i="43"/>
  <c r="S241" i="43"/>
  <c r="W240" i="43"/>
  <c r="U240" i="43"/>
  <c r="S240" i="43"/>
  <c r="W239" i="43"/>
  <c r="U239" i="43"/>
  <c r="S239" i="43"/>
  <c r="W229" i="43"/>
  <c r="U229" i="43"/>
  <c r="S229" i="43"/>
  <c r="W228" i="43"/>
  <c r="U228" i="43"/>
  <c r="S228" i="43"/>
  <c r="W227" i="43"/>
  <c r="U227" i="43"/>
  <c r="S227" i="43"/>
  <c r="W222" i="43"/>
  <c r="U222" i="43"/>
  <c r="S222" i="43"/>
  <c r="W221" i="43"/>
  <c r="U221" i="43"/>
  <c r="S221" i="43"/>
  <c r="W220" i="43"/>
  <c r="U220" i="43"/>
  <c r="S220" i="43"/>
  <c r="W219" i="43"/>
  <c r="U219" i="43"/>
  <c r="S219" i="43"/>
  <c r="W218" i="43"/>
  <c r="U218" i="43"/>
  <c r="S218" i="43"/>
  <c r="W213" i="43"/>
  <c r="U213" i="43"/>
  <c r="S213" i="43"/>
  <c r="W212" i="43"/>
  <c r="U212" i="43"/>
  <c r="S212" i="43"/>
  <c r="W211" i="43"/>
  <c r="U211" i="43"/>
  <c r="S211" i="43"/>
  <c r="W210" i="43"/>
  <c r="U210" i="43"/>
  <c r="S210" i="43"/>
  <c r="W209" i="43"/>
  <c r="U209" i="43"/>
  <c r="S209" i="43"/>
  <c r="W208" i="43"/>
  <c r="U208" i="43"/>
  <c r="S208" i="43"/>
  <c r="W207" i="43"/>
  <c r="U207" i="43"/>
  <c r="S207" i="43"/>
  <c r="W197" i="43"/>
  <c r="U197" i="43"/>
  <c r="S197" i="43"/>
  <c r="W196" i="43"/>
  <c r="U196" i="43"/>
  <c r="S196" i="43"/>
  <c r="W191" i="43"/>
  <c r="U191" i="43"/>
  <c r="S191" i="43"/>
  <c r="W190" i="43"/>
  <c r="U190" i="43"/>
  <c r="S190" i="43"/>
  <c r="W189" i="43"/>
  <c r="U189" i="43"/>
  <c r="S189" i="43"/>
  <c r="W188" i="43"/>
  <c r="U188" i="43"/>
  <c r="S188" i="43"/>
  <c r="W187" i="43"/>
  <c r="U187" i="43"/>
  <c r="S187" i="43"/>
  <c r="W186" i="43"/>
  <c r="U186" i="43"/>
  <c r="S186" i="43"/>
  <c r="W185" i="43"/>
  <c r="U185" i="43"/>
  <c r="S185" i="43"/>
  <c r="W184" i="43"/>
  <c r="U184" i="43"/>
  <c r="S184" i="43"/>
  <c r="W179" i="43"/>
  <c r="U179" i="43"/>
  <c r="S179" i="43"/>
  <c r="W178" i="43"/>
  <c r="U178" i="43"/>
  <c r="S178" i="43"/>
  <c r="W177" i="43"/>
  <c r="U177" i="43"/>
  <c r="S177" i="43"/>
  <c r="W176" i="43"/>
  <c r="U176" i="43"/>
  <c r="S176" i="43"/>
  <c r="W175" i="43"/>
  <c r="U175" i="43"/>
  <c r="S175" i="43"/>
  <c r="W170" i="43"/>
  <c r="U170" i="43"/>
  <c r="S170" i="43"/>
  <c r="W169" i="43"/>
  <c r="U169" i="43"/>
  <c r="S169" i="43"/>
  <c r="W168" i="43"/>
  <c r="U168" i="43"/>
  <c r="S168" i="43"/>
  <c r="W167" i="43"/>
  <c r="U167" i="43"/>
  <c r="S167" i="43"/>
  <c r="W166" i="43"/>
  <c r="U166" i="43"/>
  <c r="S166" i="43"/>
  <c r="W161" i="43"/>
  <c r="U161" i="43"/>
  <c r="S161" i="43"/>
  <c r="W160" i="43"/>
  <c r="U160" i="43"/>
  <c r="S160" i="43"/>
  <c r="W159" i="43"/>
  <c r="U159" i="43"/>
  <c r="S159" i="43"/>
  <c r="W158" i="43"/>
  <c r="U158" i="43"/>
  <c r="S158" i="43"/>
  <c r="W157" i="43"/>
  <c r="U157" i="43"/>
  <c r="S157" i="43"/>
  <c r="W156" i="43"/>
  <c r="U156" i="43"/>
  <c r="S156" i="43"/>
  <c r="W143" i="43"/>
  <c r="U143" i="43"/>
  <c r="S143" i="43"/>
  <c r="W142" i="43"/>
  <c r="U142" i="43"/>
  <c r="S142" i="43"/>
  <c r="W141" i="43"/>
  <c r="U141" i="43"/>
  <c r="S141" i="43"/>
  <c r="W140" i="43"/>
  <c r="U140" i="43"/>
  <c r="S140" i="43"/>
  <c r="W139" i="43"/>
  <c r="U139" i="43"/>
  <c r="S139" i="43"/>
  <c r="W134" i="43"/>
  <c r="U134" i="43"/>
  <c r="S134" i="43"/>
  <c r="W131" i="43"/>
  <c r="U131" i="43"/>
  <c r="S131" i="43"/>
  <c r="W130" i="43"/>
  <c r="U130" i="43"/>
  <c r="S130" i="43"/>
  <c r="W129" i="43"/>
  <c r="U129" i="43"/>
  <c r="S129" i="43"/>
  <c r="W128" i="43"/>
  <c r="U128" i="43"/>
  <c r="S128" i="43"/>
  <c r="W123" i="43"/>
  <c r="U123" i="43"/>
  <c r="S123" i="43"/>
  <c r="W122" i="43"/>
  <c r="U122" i="43"/>
  <c r="S122" i="43"/>
  <c r="W121" i="43"/>
  <c r="U121" i="43"/>
  <c r="S121" i="43"/>
  <c r="W120" i="43"/>
  <c r="U120" i="43"/>
  <c r="S120" i="43"/>
  <c r="W119" i="43"/>
  <c r="U119" i="43"/>
  <c r="S119" i="43"/>
  <c r="W118" i="43"/>
  <c r="U118" i="43"/>
  <c r="S118" i="43"/>
  <c r="W117" i="43"/>
  <c r="U117" i="43"/>
  <c r="S117" i="43"/>
  <c r="W116" i="43"/>
  <c r="U116" i="43"/>
  <c r="S116" i="43"/>
  <c r="W111" i="43"/>
  <c r="U111" i="43"/>
  <c r="S111" i="43"/>
  <c r="W110" i="43"/>
  <c r="U110" i="43"/>
  <c r="S110" i="43"/>
  <c r="W109" i="43"/>
  <c r="U109" i="43"/>
  <c r="S109" i="43"/>
  <c r="W108" i="43"/>
  <c r="U108" i="43"/>
  <c r="S108" i="43"/>
  <c r="W107" i="43"/>
  <c r="U107" i="43"/>
  <c r="S107" i="43"/>
  <c r="W106" i="43"/>
  <c r="U106" i="43"/>
  <c r="S106" i="43"/>
  <c r="W101" i="43"/>
  <c r="U101" i="43"/>
  <c r="S101" i="43"/>
  <c r="W100" i="43"/>
  <c r="U100" i="43"/>
  <c r="S100" i="43"/>
  <c r="W99" i="43"/>
  <c r="U99" i="43"/>
  <c r="S99" i="43"/>
  <c r="W98" i="43"/>
  <c r="U98" i="43"/>
  <c r="S98" i="43"/>
  <c r="W97" i="43"/>
  <c r="U97" i="43"/>
  <c r="S97" i="43"/>
  <c r="W96" i="43"/>
  <c r="U96" i="43"/>
  <c r="S96" i="43"/>
  <c r="W95" i="43"/>
  <c r="U95" i="43"/>
  <c r="S95" i="43"/>
  <c r="W94" i="43"/>
  <c r="U94" i="43"/>
  <c r="S94" i="43"/>
  <c r="W89" i="43"/>
  <c r="U89" i="43"/>
  <c r="S89" i="43"/>
  <c r="W88" i="43"/>
  <c r="U88" i="43"/>
  <c r="S88" i="43"/>
  <c r="W87" i="43"/>
  <c r="U87" i="43"/>
  <c r="S87" i="43"/>
  <c r="W86" i="43"/>
  <c r="U86" i="43"/>
  <c r="S86" i="43"/>
  <c r="W81" i="43"/>
  <c r="U81" i="43"/>
  <c r="S81" i="43"/>
  <c r="W80" i="43"/>
  <c r="U80" i="43"/>
  <c r="S80" i="43"/>
  <c r="W79" i="43"/>
  <c r="U79" i="43"/>
  <c r="S79" i="43"/>
  <c r="W78" i="43"/>
  <c r="U78" i="43"/>
  <c r="S78" i="43"/>
  <c r="W77" i="43"/>
  <c r="U77" i="43"/>
  <c r="S77" i="43"/>
  <c r="W76" i="43"/>
  <c r="U76" i="43"/>
  <c r="S76" i="43"/>
  <c r="W75" i="43"/>
  <c r="U75" i="43"/>
  <c r="S75" i="43"/>
  <c r="W74" i="43"/>
  <c r="U74" i="43"/>
  <c r="S74" i="43"/>
  <c r="W73" i="43"/>
  <c r="U73" i="43"/>
  <c r="S73" i="43"/>
  <c r="W67" i="43"/>
  <c r="U67" i="43"/>
  <c r="S67" i="43"/>
  <c r="W66" i="43"/>
  <c r="U66" i="43"/>
  <c r="S66" i="43"/>
  <c r="W65" i="43"/>
  <c r="U65" i="43"/>
  <c r="S65" i="43"/>
  <c r="W64" i="43"/>
  <c r="U64" i="43"/>
  <c r="S64" i="43"/>
  <c r="W63" i="43"/>
  <c r="U63" i="43"/>
  <c r="S63" i="43"/>
  <c r="W62" i="43"/>
  <c r="U62" i="43"/>
  <c r="S62" i="43"/>
  <c r="W61" i="43"/>
  <c r="U61" i="43"/>
  <c r="S61" i="43"/>
  <c r="W60" i="43"/>
  <c r="U60" i="43"/>
  <c r="S60" i="43"/>
  <c r="W59" i="43"/>
  <c r="U59" i="43"/>
  <c r="S59" i="43"/>
  <c r="W58" i="43"/>
  <c r="U58" i="43"/>
  <c r="S58" i="43"/>
  <c r="W53" i="43"/>
  <c r="U53" i="43"/>
  <c r="S53" i="43"/>
  <c r="W52" i="43"/>
  <c r="U52" i="43"/>
  <c r="S52" i="43"/>
  <c r="W51" i="43"/>
  <c r="U51" i="43"/>
  <c r="S51" i="43"/>
  <c r="W50" i="43"/>
  <c r="U50" i="43"/>
  <c r="S50" i="43"/>
  <c r="W49" i="43"/>
  <c r="U49" i="43"/>
  <c r="S49" i="43"/>
  <c r="W48" i="43"/>
  <c r="U48" i="43"/>
  <c r="S48" i="43"/>
  <c r="W47" i="43"/>
  <c r="U47" i="43"/>
  <c r="S47" i="43"/>
  <c r="W46" i="43"/>
  <c r="U46" i="43"/>
  <c r="S46" i="43"/>
  <c r="W45" i="43"/>
  <c r="U45" i="43"/>
  <c r="S45" i="43"/>
  <c r="S262" i="43"/>
  <c r="S38" i="43" s="1"/>
  <c r="V260" i="43"/>
  <c r="V258" i="43"/>
  <c r="V257" i="43"/>
  <c r="T257" i="43"/>
  <c r="Y252" i="43"/>
  <c r="V249" i="43"/>
  <c r="Z248" i="43"/>
  <c r="V248" i="43"/>
  <c r="T248" i="43"/>
  <c r="X247" i="43"/>
  <c r="V246" i="43"/>
  <c r="T246" i="43"/>
  <c r="X245" i="43"/>
  <c r="V244" i="43"/>
  <c r="X243" i="43"/>
  <c r="V243" i="43"/>
  <c r="Z241" i="43"/>
  <c r="X241" i="43"/>
  <c r="V241" i="43"/>
  <c r="T241" i="43"/>
  <c r="Z240" i="43"/>
  <c r="T240" i="43"/>
  <c r="X239" i="43"/>
  <c r="V239" i="43"/>
  <c r="W280" i="43"/>
  <c r="W31" i="43" s="1"/>
  <c r="Z279" i="43"/>
  <c r="X279" i="43"/>
  <c r="V279" i="43"/>
  <c r="T279" i="43"/>
  <c r="Y262" i="43" l="1"/>
  <c r="Y38" i="43" s="1"/>
  <c r="Y64" i="37"/>
  <c r="Y68" i="37"/>
  <c r="Y84" i="37"/>
  <c r="Y271" i="43"/>
  <c r="I132" i="43"/>
  <c r="Y132" i="43"/>
  <c r="Y62" i="43"/>
  <c r="Y64" i="43"/>
  <c r="Y66" i="43"/>
  <c r="Y95" i="43"/>
  <c r="U180" i="43"/>
  <c r="U18" i="43" s="1"/>
  <c r="Y176" i="43"/>
  <c r="Y178" i="43"/>
  <c r="Y188" i="43"/>
  <c r="Y190" i="43"/>
  <c r="W198" i="43"/>
  <c r="W27" i="43" s="1"/>
  <c r="S223" i="43"/>
  <c r="S20" i="43" s="1"/>
  <c r="Y220" i="43"/>
  <c r="Y222" i="43"/>
  <c r="U230" i="43"/>
  <c r="U21" i="43" s="1"/>
  <c r="Y228" i="43"/>
  <c r="Q132" i="43"/>
  <c r="Y51" i="43"/>
  <c r="Y53" i="43"/>
  <c r="Y59" i="43"/>
  <c r="Y63" i="43"/>
  <c r="Y65" i="43"/>
  <c r="Y67" i="43"/>
  <c r="S90" i="43"/>
  <c r="S12" i="43" s="1"/>
  <c r="Y88" i="43"/>
  <c r="Y98" i="43"/>
  <c r="S112" i="43"/>
  <c r="W112" i="43"/>
  <c r="W13" i="43" s="1"/>
  <c r="S124" i="43"/>
  <c r="S14" i="43" s="1"/>
  <c r="Y118" i="43"/>
  <c r="S135" i="43"/>
  <c r="W135" i="43"/>
  <c r="Y130" i="43"/>
  <c r="U144" i="43"/>
  <c r="U15" i="43" s="1"/>
  <c r="Y140" i="43"/>
  <c r="U162" i="43"/>
  <c r="U16" i="43" s="1"/>
  <c r="Y161" i="43"/>
  <c r="Y189" i="43"/>
  <c r="Y191" i="43"/>
  <c r="U198" i="43"/>
  <c r="U27" i="43" s="1"/>
  <c r="Y197" i="43"/>
  <c r="W214" i="43"/>
  <c r="W33" i="43" s="1"/>
  <c r="Y209" i="43"/>
  <c r="Y211" i="43"/>
  <c r="Y213" i="43"/>
  <c r="U223" i="43"/>
  <c r="U20" i="43" s="1"/>
  <c r="S58" i="37"/>
  <c r="W58" i="37"/>
  <c r="Y48" i="37"/>
  <c r="Y50" i="37"/>
  <c r="Y52" i="37"/>
  <c r="Y54" i="37"/>
  <c r="Y56" i="37"/>
  <c r="S75" i="37"/>
  <c r="W75" i="37"/>
  <c r="Y65" i="37"/>
  <c r="Y67" i="37"/>
  <c r="Y269" i="43"/>
  <c r="V252" i="43"/>
  <c r="W102" i="43"/>
  <c r="W23" i="43" s="1"/>
  <c r="Y100" i="43"/>
  <c r="Y158" i="43"/>
  <c r="Y160" i="43"/>
  <c r="Y70" i="37"/>
  <c r="Y72" i="37"/>
  <c r="Y74" i="37"/>
  <c r="U275" i="43"/>
  <c r="S275" i="43"/>
  <c r="W203" i="43"/>
  <c r="Y203" i="43" s="1"/>
  <c r="U68" i="43"/>
  <c r="U10" i="43" s="1"/>
  <c r="Y61" i="43"/>
  <c r="Y97" i="43"/>
  <c r="Y101" i="43"/>
  <c r="Y159" i="43"/>
  <c r="Y168" i="43"/>
  <c r="Y170" i="43"/>
  <c r="S192" i="43"/>
  <c r="S19" i="43" s="1"/>
  <c r="U235" i="43"/>
  <c r="U35" i="43" s="1"/>
  <c r="T252" i="43"/>
  <c r="X252" i="43"/>
  <c r="Y273" i="43"/>
  <c r="Y87" i="37"/>
  <c r="Y50" i="43"/>
  <c r="S68" i="43"/>
  <c r="S10" i="43" s="1"/>
  <c r="Y60" i="43"/>
  <c r="W82" i="43"/>
  <c r="W11" i="43" s="1"/>
  <c r="Y75" i="43"/>
  <c r="Y77" i="43"/>
  <c r="Y79" i="43"/>
  <c r="Y81" i="43"/>
  <c r="U102" i="43"/>
  <c r="U23" i="43" s="1"/>
  <c r="Y96" i="43"/>
  <c r="Y99" i="43"/>
  <c r="U112" i="43"/>
  <c r="U13" i="43" s="1"/>
  <c r="Y107" i="43"/>
  <c r="Y111" i="43"/>
  <c r="W124" i="43"/>
  <c r="W14" i="43" s="1"/>
  <c r="Y120" i="43"/>
  <c r="Y121" i="43"/>
  <c r="Y122" i="43"/>
  <c r="Y123" i="43"/>
  <c r="U135" i="43"/>
  <c r="Y129" i="43"/>
  <c r="Y134" i="43"/>
  <c r="W144" i="43"/>
  <c r="W15" i="43" s="1"/>
  <c r="Y141" i="43"/>
  <c r="Y143" i="43"/>
  <c r="W162" i="43"/>
  <c r="W16" i="43" s="1"/>
  <c r="Y157" i="43"/>
  <c r="S171" i="43"/>
  <c r="W171" i="43"/>
  <c r="W17" i="43" s="1"/>
  <c r="Y167" i="43"/>
  <c r="S180" i="43"/>
  <c r="Y177" i="43"/>
  <c r="Y179" i="43"/>
  <c r="U192" i="43"/>
  <c r="U19" i="43" s="1"/>
  <c r="W192" i="43"/>
  <c r="Y185" i="43"/>
  <c r="Y186" i="43"/>
  <c r="Y187" i="43"/>
  <c r="S198" i="43"/>
  <c r="U214" i="43"/>
  <c r="Y208" i="43"/>
  <c r="Y210" i="43"/>
  <c r="Y212" i="43"/>
  <c r="Y71" i="37"/>
  <c r="Y73" i="37"/>
  <c r="U88" i="37"/>
  <c r="Y83" i="37"/>
  <c r="Y219" i="43"/>
  <c r="Y221" i="43"/>
  <c r="S230" i="43"/>
  <c r="S21" i="43" s="1"/>
  <c r="W230" i="43"/>
  <c r="Y229" i="43"/>
  <c r="U58" i="37"/>
  <c r="Y47" i="37"/>
  <c r="Y49" i="37"/>
  <c r="Y51" i="37"/>
  <c r="Y53" i="37"/>
  <c r="Y55" i="37"/>
  <c r="Y57" i="37"/>
  <c r="U75" i="37"/>
  <c r="Y66" i="37"/>
  <c r="Y69" i="37"/>
  <c r="W88" i="37"/>
  <c r="Y82" i="37"/>
  <c r="Y85" i="37"/>
  <c r="Y86" i="37"/>
  <c r="X251" i="43"/>
  <c r="X250" i="43"/>
  <c r="X249" i="43"/>
  <c r="X248" i="43"/>
  <c r="X246" i="43"/>
  <c r="X244" i="43"/>
  <c r="X242" i="43"/>
  <c r="X240" i="43"/>
  <c r="W253" i="43"/>
  <c r="W37" i="43" s="1"/>
  <c r="Y131" i="43"/>
  <c r="W223" i="43"/>
  <c r="Y108" i="43"/>
  <c r="Y109" i="43"/>
  <c r="Y110" i="43"/>
  <c r="W90" i="43"/>
  <c r="W12" i="43" s="1"/>
  <c r="U90" i="43"/>
  <c r="Y89" i="43"/>
  <c r="U82" i="43"/>
  <c r="U11" i="43" s="1"/>
  <c r="Y74" i="43"/>
  <c r="Y76" i="43"/>
  <c r="Y78" i="43"/>
  <c r="Y80" i="43"/>
  <c r="W68" i="43"/>
  <c r="W10" i="43" s="1"/>
  <c r="W180" i="43"/>
  <c r="W18" i="43" s="1"/>
  <c r="Y81" i="37"/>
  <c r="U124" i="43"/>
  <c r="Y117" i="43"/>
  <c r="Y49" i="43"/>
  <c r="S54" i="43"/>
  <c r="S9" i="43" s="1"/>
  <c r="U54" i="43"/>
  <c r="U9" i="43" s="1"/>
  <c r="W54" i="43"/>
  <c r="W9" i="43" s="1"/>
  <c r="Y46" i="43"/>
  <c r="Y48" i="43"/>
  <c r="Y52" i="43"/>
  <c r="U280" i="43"/>
  <c r="U31" i="43" s="1"/>
  <c r="V261" i="43"/>
  <c r="V259" i="43"/>
  <c r="V256" i="43"/>
  <c r="V255" i="43"/>
  <c r="V254" i="43"/>
  <c r="U262" i="43"/>
  <c r="U38" i="43" s="1"/>
  <c r="V251" i="43"/>
  <c r="Z250" i="43"/>
  <c r="V250" i="43"/>
  <c r="V247" i="43"/>
  <c r="Z246" i="43"/>
  <c r="V245" i="43"/>
  <c r="Y243" i="43"/>
  <c r="V242" i="43"/>
  <c r="V240" i="43"/>
  <c r="U253" i="43"/>
  <c r="U37" i="43" s="1"/>
  <c r="Y47" i="43"/>
  <c r="Y119" i="43"/>
  <c r="U171" i="43"/>
  <c r="U17" i="43" s="1"/>
  <c r="Y169" i="43"/>
  <c r="Y87" i="43"/>
  <c r="Y279" i="43"/>
  <c r="S280" i="43"/>
  <c r="S31" i="43" s="1"/>
  <c r="S162" i="43"/>
  <c r="S16" i="43" s="1"/>
  <c r="S144" i="43"/>
  <c r="S15" i="43" s="1"/>
  <c r="S102" i="43"/>
  <c r="S88" i="37"/>
  <c r="S214" i="43"/>
  <c r="S33" i="43" s="1"/>
  <c r="Y274" i="43"/>
  <c r="Z274" i="43" s="1"/>
  <c r="Y272" i="43"/>
  <c r="Y270" i="43"/>
  <c r="Y268" i="43"/>
  <c r="T261" i="43"/>
  <c r="T260" i="43"/>
  <c r="T259" i="43"/>
  <c r="T258" i="43"/>
  <c r="T256" i="43"/>
  <c r="T255" i="43"/>
  <c r="T254" i="43"/>
  <c r="Y251" i="43"/>
  <c r="T251" i="43"/>
  <c r="Z251" i="43"/>
  <c r="T250" i="43"/>
  <c r="Y250" i="43"/>
  <c r="Y248" i="43"/>
  <c r="T247" i="43"/>
  <c r="Z247" i="43"/>
  <c r="Y247" i="43"/>
  <c r="Y246" i="43"/>
  <c r="T245" i="43"/>
  <c r="Z245" i="43"/>
  <c r="Y245" i="43"/>
  <c r="T243" i="43"/>
  <c r="Z243" i="43"/>
  <c r="T249" i="43"/>
  <c r="Z249" i="43"/>
  <c r="Y249" i="43"/>
  <c r="T242" i="43"/>
  <c r="Z242" i="43"/>
  <c r="Y242" i="43"/>
  <c r="Y241" i="43"/>
  <c r="Y239" i="43"/>
  <c r="T239" i="43"/>
  <c r="Y240" i="43"/>
  <c r="S82" i="43"/>
  <c r="S11" i="43" s="1"/>
  <c r="Y142" i="43"/>
  <c r="T244" i="43"/>
  <c r="Z244" i="43"/>
  <c r="Y244" i="43"/>
  <c r="S253" i="43"/>
  <c r="S37" i="43" s="1"/>
  <c r="W275" i="43"/>
  <c r="X254" i="43"/>
  <c r="X255" i="43"/>
  <c r="Z255" i="43"/>
  <c r="X256" i="43"/>
  <c r="Z256" i="43"/>
  <c r="X257" i="43"/>
  <c r="Z257" i="43"/>
  <c r="X258" i="43"/>
  <c r="Z258" i="43"/>
  <c r="X259" i="43"/>
  <c r="Z259" i="43"/>
  <c r="X260" i="43"/>
  <c r="Z260" i="43"/>
  <c r="X261" i="43"/>
  <c r="Z261" i="43"/>
  <c r="Y254" i="43"/>
  <c r="Y255" i="43"/>
  <c r="Y256" i="43"/>
  <c r="Y257" i="43"/>
  <c r="Y258" i="43"/>
  <c r="Y259" i="43"/>
  <c r="Y260" i="43"/>
  <c r="Y261" i="43"/>
  <c r="W262" i="43"/>
  <c r="W38" i="43" s="1"/>
  <c r="Y80" i="37"/>
  <c r="Y63" i="37"/>
  <c r="Y46" i="37"/>
  <c r="Y267" i="43"/>
  <c r="S35" i="43"/>
  <c r="T235" i="43"/>
  <c r="T35" i="43" s="1"/>
  <c r="W35" i="43"/>
  <c r="X235" i="43"/>
  <c r="X35" i="43" s="1"/>
  <c r="Y234" i="43"/>
  <c r="Y227" i="43"/>
  <c r="Y218" i="43"/>
  <c r="Y207" i="43"/>
  <c r="S29" i="43"/>
  <c r="U29" i="43"/>
  <c r="Y202" i="43"/>
  <c r="Y196" i="43"/>
  <c r="Y184" i="43"/>
  <c r="Y175" i="43"/>
  <c r="Y166" i="43"/>
  <c r="Y156" i="43"/>
  <c r="Y152" i="43"/>
  <c r="Y148" i="43"/>
  <c r="Y139" i="43"/>
  <c r="Y128" i="43"/>
  <c r="Y116" i="43"/>
  <c r="Y106" i="43"/>
  <c r="Y94" i="43"/>
  <c r="Y86" i="43"/>
  <c r="Y73" i="43"/>
  <c r="Y58" i="43"/>
  <c r="Y45" i="43"/>
  <c r="Y124" i="43" l="1"/>
  <c r="Y14" i="43" s="1"/>
  <c r="Y223" i="43"/>
  <c r="Y20" i="43" s="1"/>
  <c r="Y135" i="43"/>
  <c r="S39" i="43"/>
  <c r="U39" i="43"/>
  <c r="U14" i="43"/>
  <c r="W20" i="43"/>
  <c r="Y171" i="43"/>
  <c r="Y17" i="43" s="1"/>
  <c r="S17" i="43"/>
  <c r="Y112" i="43"/>
  <c r="Y13" i="43" s="1"/>
  <c r="S13" i="43"/>
  <c r="Y68" i="43"/>
  <c r="Y10" i="43" s="1"/>
  <c r="Y162" i="43"/>
  <c r="Y16" i="43" s="1"/>
  <c r="Z252" i="43"/>
  <c r="Y82" i="43"/>
  <c r="Y11" i="43" s="1"/>
  <c r="Y253" i="43"/>
  <c r="Y37" i="43" s="1"/>
  <c r="Y102" i="43"/>
  <c r="Y23" i="43" s="1"/>
  <c r="S23" i="43"/>
  <c r="Y90" i="43"/>
  <c r="Y12" i="43" s="1"/>
  <c r="U12" i="43"/>
  <c r="Y230" i="43"/>
  <c r="Y21" i="43" s="1"/>
  <c r="W21" i="43"/>
  <c r="Y214" i="43"/>
  <c r="Y33" i="43" s="1"/>
  <c r="Y280" i="43"/>
  <c r="Y31" i="43" s="1"/>
  <c r="Y235" i="43"/>
  <c r="Y35" i="43" s="1"/>
  <c r="V235" i="43"/>
  <c r="V35" i="43" s="1"/>
  <c r="Y144" i="43"/>
  <c r="Y15" i="43" s="1"/>
  <c r="U33" i="43"/>
  <c r="Y88" i="37"/>
  <c r="Y198" i="43"/>
  <c r="Y27" i="43" s="1"/>
  <c r="S27" i="43"/>
  <c r="Y192" i="43"/>
  <c r="Y19" i="43" s="1"/>
  <c r="W19" i="43"/>
  <c r="Y180" i="43"/>
  <c r="Y18" i="43" s="1"/>
  <c r="S18" i="43"/>
  <c r="Y275" i="43"/>
  <c r="W29" i="43"/>
  <c r="Y54" i="43"/>
  <c r="Y9" i="43" s="1"/>
  <c r="U263" i="43"/>
  <c r="Z239" i="43"/>
  <c r="S263" i="43"/>
  <c r="W39" i="43"/>
  <c r="Y263" i="43"/>
  <c r="Z254" i="43"/>
  <c r="W263" i="43"/>
  <c r="Y75" i="37"/>
  <c r="Y58" i="37"/>
  <c r="Y29" i="43"/>
  <c r="Y25" i="43"/>
  <c r="Y39" i="43" l="1"/>
  <c r="B132" i="43" l="1"/>
  <c r="B131" i="43"/>
  <c r="O134" i="43"/>
  <c r="AF132" i="43" l="1"/>
  <c r="AD132" i="43"/>
  <c r="AB132" i="43"/>
  <c r="AH132" i="43"/>
  <c r="AD131" i="43"/>
  <c r="AB131" i="43"/>
  <c r="AF131" i="43"/>
  <c r="AH131" i="43"/>
  <c r="D132" i="43"/>
  <c r="Z132" i="43"/>
  <c r="R132" i="43"/>
  <c r="J132" i="43"/>
  <c r="F132" i="43"/>
  <c r="X132" i="43"/>
  <c r="P132" i="43"/>
  <c r="V132" i="43"/>
  <c r="N132" i="43"/>
  <c r="T132" i="43"/>
  <c r="H132" i="43"/>
  <c r="L132" i="43"/>
  <c r="V131" i="43"/>
  <c r="T131" i="43"/>
  <c r="X131" i="43"/>
  <c r="Z131" i="43"/>
  <c r="C68" i="7"/>
  <c r="B73" i="43" l="1"/>
  <c r="C73" i="43"/>
  <c r="E73" i="43"/>
  <c r="G73" i="43"/>
  <c r="K73" i="43"/>
  <c r="L73" i="43" s="1"/>
  <c r="M73" i="43"/>
  <c r="O73" i="43"/>
  <c r="B74" i="43"/>
  <c r="C74" i="43"/>
  <c r="E74" i="43"/>
  <c r="G74" i="43"/>
  <c r="K74" i="43"/>
  <c r="M74" i="43"/>
  <c r="O74" i="43"/>
  <c r="B75" i="43"/>
  <c r="C75" i="43"/>
  <c r="E75" i="43"/>
  <c r="G75" i="43"/>
  <c r="K75" i="43"/>
  <c r="M75" i="43"/>
  <c r="O75" i="43"/>
  <c r="P75" i="43" l="1"/>
  <c r="F75" i="43"/>
  <c r="L75" i="43"/>
  <c r="L74" i="43"/>
  <c r="P74" i="43"/>
  <c r="F74" i="43"/>
  <c r="AH75" i="43"/>
  <c r="AD75" i="43"/>
  <c r="AB75" i="43"/>
  <c r="AF75" i="43"/>
  <c r="AB73" i="43"/>
  <c r="AF73" i="43"/>
  <c r="AD73" i="43"/>
  <c r="AH73" i="43"/>
  <c r="AH74" i="43"/>
  <c r="AD74" i="43"/>
  <c r="AF74" i="43"/>
  <c r="AB74" i="43"/>
  <c r="Q75" i="43"/>
  <c r="R75" i="43" s="1"/>
  <c r="N75" i="43"/>
  <c r="H75" i="43"/>
  <c r="N73" i="43"/>
  <c r="H73" i="43"/>
  <c r="D73" i="43"/>
  <c r="X74" i="43"/>
  <c r="V74" i="43"/>
  <c r="T74" i="43"/>
  <c r="Z74" i="43"/>
  <c r="X75" i="43"/>
  <c r="V75" i="43"/>
  <c r="Z75" i="43"/>
  <c r="T75" i="43"/>
  <c r="V73" i="43"/>
  <c r="T73" i="43"/>
  <c r="X73" i="43"/>
  <c r="Z73" i="43"/>
  <c r="N74" i="43"/>
  <c r="H74" i="43"/>
  <c r="Q73" i="43"/>
  <c r="R73" i="43" s="1"/>
  <c r="D75" i="43"/>
  <c r="Q74" i="43"/>
  <c r="R74" i="43" s="1"/>
  <c r="I75" i="43"/>
  <c r="J75" i="43" s="1"/>
  <c r="D74" i="43"/>
  <c r="P73" i="43"/>
  <c r="F73" i="43"/>
  <c r="I73" i="43"/>
  <c r="J73" i="43" s="1"/>
  <c r="I74" i="43"/>
  <c r="J74" i="43" s="1"/>
  <c r="Q79" i="37" l="1"/>
  <c r="R62" i="37"/>
  <c r="Q62" i="37"/>
  <c r="R45" i="37"/>
  <c r="Q45" i="37"/>
  <c r="C279" i="43"/>
  <c r="C45" i="37"/>
  <c r="D45" i="37"/>
  <c r="E45" i="37"/>
  <c r="F45" i="37"/>
  <c r="G45" i="37"/>
  <c r="H45" i="37"/>
  <c r="I45" i="37"/>
  <c r="J45" i="37"/>
  <c r="K45" i="37"/>
  <c r="L45" i="37"/>
  <c r="M45" i="37"/>
  <c r="N45" i="37"/>
  <c r="O45" i="37"/>
  <c r="P45" i="37"/>
  <c r="C62" i="37"/>
  <c r="D62" i="37"/>
  <c r="E62" i="37"/>
  <c r="F62" i="37"/>
  <c r="G62" i="37"/>
  <c r="H62" i="37"/>
  <c r="I62" i="37"/>
  <c r="J62" i="37"/>
  <c r="K62" i="37"/>
  <c r="L62" i="37"/>
  <c r="M62" i="37"/>
  <c r="N62" i="37"/>
  <c r="O62" i="37"/>
  <c r="P62" i="37"/>
  <c r="C79" i="37"/>
  <c r="D79" i="37"/>
  <c r="E79" i="37"/>
  <c r="F79" i="37"/>
  <c r="G79" i="37"/>
  <c r="H79" i="37"/>
  <c r="I79" i="37"/>
  <c r="K79" i="37"/>
  <c r="L79" i="37"/>
  <c r="M79" i="37"/>
  <c r="N79" i="37"/>
  <c r="O79" i="37"/>
  <c r="P79" i="37"/>
  <c r="O274" i="43" l="1"/>
  <c r="P274" i="43" s="1"/>
  <c r="M274" i="43"/>
  <c r="N274" i="43" s="1"/>
  <c r="K274" i="43"/>
  <c r="L274" i="43" s="1"/>
  <c r="G274" i="43"/>
  <c r="H274" i="43" s="1"/>
  <c r="E274" i="43"/>
  <c r="F274" i="43" s="1"/>
  <c r="C274" i="43"/>
  <c r="D274" i="43" s="1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3" i="43"/>
  <c r="A25" i="43"/>
  <c r="A27" i="43"/>
  <c r="A29" i="43"/>
  <c r="A33" i="43"/>
  <c r="A35" i="43"/>
  <c r="A239" i="43"/>
  <c r="A240" i="43"/>
  <c r="A241" i="43"/>
  <c r="A242" i="43"/>
  <c r="A243" i="43"/>
  <c r="A244" i="43"/>
  <c r="A245" i="43"/>
  <c r="A246" i="43"/>
  <c r="A247" i="43"/>
  <c r="A248" i="43"/>
  <c r="A249" i="43"/>
  <c r="A250" i="43"/>
  <c r="A251" i="43"/>
  <c r="A252" i="43"/>
  <c r="A253" i="43"/>
  <c r="A254" i="43"/>
  <c r="A255" i="43"/>
  <c r="A256" i="43"/>
  <c r="A257" i="43"/>
  <c r="A258" i="43"/>
  <c r="A259" i="43"/>
  <c r="A260" i="43"/>
  <c r="A261" i="43"/>
  <c r="A262" i="43"/>
  <c r="A263" i="43"/>
  <c r="A279" i="43"/>
  <c r="A280" i="43"/>
  <c r="Q274" i="43" l="1"/>
  <c r="R274" i="43" s="1"/>
  <c r="I274" i="43"/>
  <c r="J274" i="43" s="1"/>
  <c r="A277" i="43" l="1"/>
  <c r="B279" i="43"/>
  <c r="E279" i="43"/>
  <c r="G279" i="43"/>
  <c r="K279" i="43"/>
  <c r="M279" i="43"/>
  <c r="O279" i="43"/>
  <c r="M280" i="43"/>
  <c r="M31" i="43" s="1"/>
  <c r="C10" i="44"/>
  <c r="C216" i="33" s="1"/>
  <c r="B10" i="44"/>
  <c r="B216" i="33" s="1"/>
  <c r="R279" i="43"/>
  <c r="P279" i="43"/>
  <c r="N279" i="43"/>
  <c r="L279" i="43"/>
  <c r="J279" i="43"/>
  <c r="H279" i="43"/>
  <c r="F279" i="43"/>
  <c r="D279" i="43"/>
  <c r="B239" i="43"/>
  <c r="C239" i="43"/>
  <c r="E239" i="43"/>
  <c r="G239" i="43"/>
  <c r="K239" i="43"/>
  <c r="M239" i="43"/>
  <c r="O239" i="43"/>
  <c r="B240" i="43"/>
  <c r="C240" i="43"/>
  <c r="E240" i="43"/>
  <c r="G240" i="43"/>
  <c r="K240" i="43"/>
  <c r="M240" i="43"/>
  <c r="O240" i="43"/>
  <c r="B241" i="43"/>
  <c r="C241" i="43"/>
  <c r="E241" i="43"/>
  <c r="G241" i="43"/>
  <c r="K241" i="43"/>
  <c r="M241" i="43"/>
  <c r="O241" i="43"/>
  <c r="B242" i="43"/>
  <c r="C242" i="43"/>
  <c r="E242" i="43"/>
  <c r="G242" i="43"/>
  <c r="K242" i="43"/>
  <c r="M242" i="43"/>
  <c r="O242" i="43"/>
  <c r="B243" i="43"/>
  <c r="C243" i="43"/>
  <c r="E243" i="43"/>
  <c r="G243" i="43"/>
  <c r="K243" i="43"/>
  <c r="M243" i="43"/>
  <c r="O243" i="43"/>
  <c r="B244" i="43"/>
  <c r="C244" i="43"/>
  <c r="E244" i="43"/>
  <c r="G244" i="43"/>
  <c r="K244" i="43"/>
  <c r="M244" i="43"/>
  <c r="O244" i="43"/>
  <c r="B245" i="43"/>
  <c r="C245" i="43"/>
  <c r="E245" i="43"/>
  <c r="G245" i="43"/>
  <c r="K245" i="43"/>
  <c r="M245" i="43"/>
  <c r="O245" i="43"/>
  <c r="B246" i="43"/>
  <c r="C246" i="43"/>
  <c r="E246" i="43"/>
  <c r="G246" i="43"/>
  <c r="K246" i="43"/>
  <c r="M246" i="43"/>
  <c r="O246" i="43"/>
  <c r="B247" i="43"/>
  <c r="C247" i="43"/>
  <c r="E247" i="43"/>
  <c r="G247" i="43"/>
  <c r="K247" i="43"/>
  <c r="M247" i="43"/>
  <c r="O247" i="43"/>
  <c r="B248" i="43"/>
  <c r="C248" i="43"/>
  <c r="E248" i="43"/>
  <c r="G248" i="43"/>
  <c r="K248" i="43"/>
  <c r="M248" i="43"/>
  <c r="O248" i="43"/>
  <c r="B249" i="43"/>
  <c r="C249" i="43"/>
  <c r="E249" i="43"/>
  <c r="G249" i="43"/>
  <c r="K249" i="43"/>
  <c r="M249" i="43"/>
  <c r="O249" i="43"/>
  <c r="B250" i="43"/>
  <c r="C250" i="43"/>
  <c r="E250" i="43"/>
  <c r="G250" i="43"/>
  <c r="K250" i="43"/>
  <c r="M250" i="43"/>
  <c r="O250" i="43"/>
  <c r="B251" i="43"/>
  <c r="C251" i="43"/>
  <c r="E251" i="43"/>
  <c r="G251" i="43"/>
  <c r="K251" i="43"/>
  <c r="M251" i="43"/>
  <c r="O251" i="43"/>
  <c r="B252" i="43"/>
  <c r="C252" i="43"/>
  <c r="E252" i="43"/>
  <c r="G252" i="43"/>
  <c r="K252" i="43"/>
  <c r="M252" i="43"/>
  <c r="O252" i="43"/>
  <c r="B254" i="43"/>
  <c r="C254" i="43"/>
  <c r="E254" i="43"/>
  <c r="G254" i="43"/>
  <c r="K254" i="43"/>
  <c r="M254" i="43"/>
  <c r="O254" i="43"/>
  <c r="B255" i="43"/>
  <c r="C255" i="43"/>
  <c r="E255" i="43"/>
  <c r="G255" i="43"/>
  <c r="K255" i="43"/>
  <c r="M255" i="43"/>
  <c r="O255" i="43"/>
  <c r="B256" i="43"/>
  <c r="C256" i="43"/>
  <c r="E256" i="43"/>
  <c r="G256" i="43"/>
  <c r="K256" i="43"/>
  <c r="M256" i="43"/>
  <c r="O256" i="43"/>
  <c r="B257" i="43"/>
  <c r="C257" i="43"/>
  <c r="E257" i="43"/>
  <c r="G257" i="43"/>
  <c r="K257" i="43"/>
  <c r="M257" i="43"/>
  <c r="O257" i="43"/>
  <c r="B258" i="43"/>
  <c r="C258" i="43"/>
  <c r="E258" i="43"/>
  <c r="G258" i="43"/>
  <c r="K258" i="43"/>
  <c r="M258" i="43"/>
  <c r="O258" i="43"/>
  <c r="B259" i="43"/>
  <c r="C259" i="43"/>
  <c r="E259" i="43"/>
  <c r="G259" i="43"/>
  <c r="K259" i="43"/>
  <c r="M259" i="43"/>
  <c r="O259" i="43"/>
  <c r="B260" i="43"/>
  <c r="C260" i="43"/>
  <c r="E260" i="43"/>
  <c r="G260" i="43"/>
  <c r="K260" i="43"/>
  <c r="M260" i="43"/>
  <c r="O260" i="43"/>
  <c r="B261" i="43"/>
  <c r="C261" i="43"/>
  <c r="E261" i="43"/>
  <c r="G261" i="43"/>
  <c r="K261" i="43"/>
  <c r="M261" i="43"/>
  <c r="O261" i="43"/>
  <c r="O262" i="43"/>
  <c r="O38" i="43" s="1"/>
  <c r="E262" i="43"/>
  <c r="E38" i="43" s="1"/>
  <c r="E253" i="43"/>
  <c r="E37" i="43" s="1"/>
  <c r="Q244" i="43"/>
  <c r="Q242" i="43"/>
  <c r="D257" i="43"/>
  <c r="F257" i="43"/>
  <c r="H257" i="43"/>
  <c r="J257" i="43"/>
  <c r="L257" i="43"/>
  <c r="N257" i="43"/>
  <c r="P257" i="43"/>
  <c r="L251" i="43"/>
  <c r="R251" i="43"/>
  <c r="F254" i="43"/>
  <c r="F255" i="43"/>
  <c r="F256" i="43"/>
  <c r="O131" i="43"/>
  <c r="O130" i="43"/>
  <c r="O129" i="43"/>
  <c r="O128" i="43"/>
  <c r="M134" i="43"/>
  <c r="M131" i="43"/>
  <c r="M130" i="43"/>
  <c r="M129" i="43"/>
  <c r="M128" i="43"/>
  <c r="K134" i="43"/>
  <c r="K131" i="43"/>
  <c r="K130" i="43"/>
  <c r="K129" i="43"/>
  <c r="K128" i="43"/>
  <c r="G134" i="43"/>
  <c r="G131" i="43"/>
  <c r="G130" i="43"/>
  <c r="G129" i="43"/>
  <c r="G128" i="43"/>
  <c r="E134" i="43"/>
  <c r="E131" i="43"/>
  <c r="E130" i="43"/>
  <c r="E129" i="43"/>
  <c r="E128" i="43"/>
  <c r="C134" i="43"/>
  <c r="B134" i="43"/>
  <c r="C131" i="43"/>
  <c r="C130" i="43"/>
  <c r="B130" i="43"/>
  <c r="C129" i="43"/>
  <c r="B129" i="43"/>
  <c r="C128" i="43"/>
  <c r="B128" i="43"/>
  <c r="B122" i="43"/>
  <c r="C122" i="43"/>
  <c r="E122" i="43"/>
  <c r="G122" i="43"/>
  <c r="K122" i="43"/>
  <c r="M122" i="43"/>
  <c r="O122" i="43"/>
  <c r="B123" i="43"/>
  <c r="C123" i="43"/>
  <c r="E123" i="43"/>
  <c r="G123" i="43"/>
  <c r="K123" i="43"/>
  <c r="M123" i="43"/>
  <c r="O123" i="43"/>
  <c r="L123" i="43" l="1"/>
  <c r="F123" i="43"/>
  <c r="P123" i="43"/>
  <c r="F122" i="43"/>
  <c r="AB122" i="43"/>
  <c r="AF122" i="43"/>
  <c r="AD122" i="43"/>
  <c r="AH122" i="43"/>
  <c r="AF134" i="43"/>
  <c r="AD134" i="43"/>
  <c r="AB134" i="43"/>
  <c r="AH134" i="43"/>
  <c r="AD123" i="43"/>
  <c r="AB123" i="43"/>
  <c r="AF123" i="43"/>
  <c r="AH123" i="43"/>
  <c r="AF128" i="43"/>
  <c r="AD128" i="43"/>
  <c r="AB128" i="43"/>
  <c r="AH128" i="43"/>
  <c r="AF129" i="43"/>
  <c r="AD129" i="43"/>
  <c r="AB129" i="43"/>
  <c r="AH129" i="43"/>
  <c r="AB130" i="43"/>
  <c r="AF130" i="43"/>
  <c r="AD130" i="43"/>
  <c r="AH130" i="43"/>
  <c r="AD280" i="43"/>
  <c r="AD31" i="43" s="1"/>
  <c r="AF280" i="43"/>
  <c r="AF31" i="43" s="1"/>
  <c r="AB280" i="43"/>
  <c r="AB31" i="43" s="1"/>
  <c r="AH280" i="43"/>
  <c r="AH31" i="43" s="1"/>
  <c r="B280" i="43"/>
  <c r="B31" i="43" s="1"/>
  <c r="X280" i="43"/>
  <c r="X31" i="43" s="1"/>
  <c r="V280" i="43"/>
  <c r="V31" i="43" s="1"/>
  <c r="T280" i="43"/>
  <c r="T31" i="43" s="1"/>
  <c r="Z280" i="43"/>
  <c r="Z31" i="43" s="1"/>
  <c r="T123" i="43"/>
  <c r="X123" i="43"/>
  <c r="V123" i="43"/>
  <c r="Z123" i="43"/>
  <c r="T128" i="43"/>
  <c r="X128" i="43"/>
  <c r="V128" i="43"/>
  <c r="Z128" i="43"/>
  <c r="T129" i="43"/>
  <c r="X129" i="43"/>
  <c r="V129" i="43"/>
  <c r="Z129" i="43"/>
  <c r="Z130" i="43"/>
  <c r="X130" i="43"/>
  <c r="T130" i="43"/>
  <c r="V130" i="43"/>
  <c r="X122" i="43"/>
  <c r="V122" i="43"/>
  <c r="T122" i="43"/>
  <c r="Z122" i="43"/>
  <c r="X134" i="43"/>
  <c r="V134" i="43"/>
  <c r="T134" i="43"/>
  <c r="Z134" i="43"/>
  <c r="O135" i="43"/>
  <c r="P128" i="43"/>
  <c r="N129" i="43"/>
  <c r="P130" i="43"/>
  <c r="N131" i="43"/>
  <c r="F134" i="43"/>
  <c r="I129" i="43"/>
  <c r="J129" i="43" s="1"/>
  <c r="D130" i="43"/>
  <c r="I131" i="43"/>
  <c r="J131" i="43" s="1"/>
  <c r="H128" i="43"/>
  <c r="N130" i="43"/>
  <c r="I130" i="43"/>
  <c r="J130" i="43" s="1"/>
  <c r="Q128" i="43"/>
  <c r="R128" i="43" s="1"/>
  <c r="P134" i="43"/>
  <c r="P129" i="43"/>
  <c r="D131" i="43"/>
  <c r="P131" i="43"/>
  <c r="B135" i="43"/>
  <c r="H129" i="43"/>
  <c r="H131" i="43"/>
  <c r="Q130" i="43"/>
  <c r="R130" i="43" s="1"/>
  <c r="Q134" i="43"/>
  <c r="R134" i="43" s="1"/>
  <c r="Q129" i="43"/>
  <c r="R129" i="43" s="1"/>
  <c r="Q131" i="43"/>
  <c r="R131" i="43" s="1"/>
  <c r="F280" i="43"/>
  <c r="F31" i="43" s="1"/>
  <c r="I122" i="43"/>
  <c r="J122" i="43" s="1"/>
  <c r="D128" i="43"/>
  <c r="N128" i="43"/>
  <c r="L129" i="43"/>
  <c r="H130" i="43"/>
  <c r="L130" i="43"/>
  <c r="L131" i="43"/>
  <c r="L134" i="43"/>
  <c r="D280" i="43"/>
  <c r="D31" i="43" s="1"/>
  <c r="H280" i="43"/>
  <c r="H31" i="43" s="1"/>
  <c r="F128" i="43"/>
  <c r="L128" i="43"/>
  <c r="F129" i="43"/>
  <c r="F130" i="43"/>
  <c r="F131" i="43"/>
  <c r="N134" i="43"/>
  <c r="D134" i="43"/>
  <c r="H134" i="43"/>
  <c r="D129" i="43"/>
  <c r="I134" i="43"/>
  <c r="J134" i="43" s="1"/>
  <c r="G262" i="43"/>
  <c r="G38" i="43" s="1"/>
  <c r="L261" i="43"/>
  <c r="H261" i="43"/>
  <c r="R280" i="43"/>
  <c r="R31" i="43" s="1"/>
  <c r="P280" i="43"/>
  <c r="P31" i="43" s="1"/>
  <c r="E280" i="43"/>
  <c r="E31" i="43" s="1"/>
  <c r="N123" i="43"/>
  <c r="H123" i="43"/>
  <c r="D123" i="43"/>
  <c r="P122" i="43"/>
  <c r="L122" i="43"/>
  <c r="H122" i="43"/>
  <c r="K262" i="43"/>
  <c r="K38" i="43" s="1"/>
  <c r="N259" i="43"/>
  <c r="L259" i="43"/>
  <c r="H259" i="43"/>
  <c r="L256" i="43"/>
  <c r="H256" i="43"/>
  <c r="L255" i="43"/>
  <c r="H255" i="43"/>
  <c r="L254" i="43"/>
  <c r="H254" i="43"/>
  <c r="G280" i="43"/>
  <c r="G31" i="43" s="1"/>
  <c r="F261" i="43"/>
  <c r="F259" i="43"/>
  <c r="J255" i="43"/>
  <c r="I261" i="43"/>
  <c r="J261" i="43"/>
  <c r="D261" i="43"/>
  <c r="I260" i="43"/>
  <c r="I259" i="43"/>
  <c r="J259" i="43"/>
  <c r="D259" i="43"/>
  <c r="I258" i="43"/>
  <c r="J256" i="43"/>
  <c r="D256" i="43"/>
  <c r="I256" i="43"/>
  <c r="D255" i="43"/>
  <c r="I255" i="43"/>
  <c r="J254" i="43"/>
  <c r="D254" i="43"/>
  <c r="I254" i="43"/>
  <c r="C262" i="43"/>
  <c r="C38" i="43" s="1"/>
  <c r="I257" i="43"/>
  <c r="C280" i="43"/>
  <c r="C31" i="43" s="1"/>
  <c r="I279" i="43"/>
  <c r="Q260" i="43"/>
  <c r="P255" i="43"/>
  <c r="Q258" i="43"/>
  <c r="R255" i="43"/>
  <c r="N255" i="43"/>
  <c r="Q255" i="43"/>
  <c r="G253" i="43"/>
  <c r="G37" i="43" s="1"/>
  <c r="C253" i="43"/>
  <c r="C37" i="43" s="1"/>
  <c r="I244" i="43"/>
  <c r="I242" i="43"/>
  <c r="I251" i="43"/>
  <c r="I241" i="43"/>
  <c r="Q259" i="43"/>
  <c r="R259" i="43"/>
  <c r="P259" i="43"/>
  <c r="P254" i="43"/>
  <c r="P261" i="43"/>
  <c r="P256" i="43"/>
  <c r="Q257" i="43"/>
  <c r="O280" i="43"/>
  <c r="O31" i="43" s="1"/>
  <c r="R260" i="43"/>
  <c r="P260" i="43"/>
  <c r="N260" i="43"/>
  <c r="L260" i="43"/>
  <c r="H260" i="43"/>
  <c r="F260" i="43"/>
  <c r="D260" i="43"/>
  <c r="R258" i="43"/>
  <c r="P258" i="43"/>
  <c r="N258" i="43"/>
  <c r="L258" i="43"/>
  <c r="J258" i="43"/>
  <c r="H258" i="43"/>
  <c r="F258" i="43"/>
  <c r="D258" i="43"/>
  <c r="B262" i="43"/>
  <c r="B38" i="43" s="1"/>
  <c r="P251" i="43"/>
  <c r="J251" i="43"/>
  <c r="H251" i="43"/>
  <c r="F251" i="43"/>
  <c r="D251" i="43"/>
  <c r="P244" i="43"/>
  <c r="J244" i="43"/>
  <c r="H244" i="43"/>
  <c r="F244" i="43"/>
  <c r="D244" i="43"/>
  <c r="P242" i="43"/>
  <c r="J242" i="43"/>
  <c r="H242" i="43"/>
  <c r="F242" i="43"/>
  <c r="D242" i="43"/>
  <c r="P241" i="43"/>
  <c r="J241" i="43"/>
  <c r="H241" i="43"/>
  <c r="F241" i="43"/>
  <c r="D241" i="43"/>
  <c r="R261" i="43"/>
  <c r="N261" i="43"/>
  <c r="Q261" i="43"/>
  <c r="R256" i="43"/>
  <c r="N256" i="43"/>
  <c r="Q256" i="43"/>
  <c r="R254" i="43"/>
  <c r="N254" i="43"/>
  <c r="M262" i="43"/>
  <c r="M38" i="43" s="1"/>
  <c r="Q254" i="43"/>
  <c r="M135" i="43"/>
  <c r="O253" i="43"/>
  <c r="O37" i="43" s="1"/>
  <c r="N251" i="43"/>
  <c r="N244" i="43"/>
  <c r="N242" i="43"/>
  <c r="N241" i="43"/>
  <c r="M253" i="43"/>
  <c r="M37" i="43" s="1"/>
  <c r="N280" i="43"/>
  <c r="N31" i="43" s="1"/>
  <c r="E135" i="43"/>
  <c r="K135" i="43"/>
  <c r="Q123" i="43"/>
  <c r="R123" i="43" s="1"/>
  <c r="Q251" i="43"/>
  <c r="B253" i="43"/>
  <c r="B37" i="43" s="1"/>
  <c r="L244" i="43"/>
  <c r="L242" i="43"/>
  <c r="R241" i="43"/>
  <c r="L241" i="43"/>
  <c r="Q241" i="43"/>
  <c r="K253" i="43"/>
  <c r="K37" i="43" s="1"/>
  <c r="K280" i="43"/>
  <c r="K31" i="43" s="1"/>
  <c r="Q279" i="43"/>
  <c r="L280" i="43"/>
  <c r="L31" i="43" s="1"/>
  <c r="D122" i="43"/>
  <c r="I128" i="43"/>
  <c r="J128" i="43" s="1"/>
  <c r="G135" i="43"/>
  <c r="C135" i="43"/>
  <c r="I123" i="43"/>
  <c r="J123" i="43" s="1"/>
  <c r="N122" i="43"/>
  <c r="Q122" i="43"/>
  <c r="R122" i="43" s="1"/>
  <c r="AH253" i="43" l="1"/>
  <c r="AH37" i="43" s="1"/>
  <c r="AD253" i="43"/>
  <c r="AD37" i="43" s="1"/>
  <c r="AH262" i="43"/>
  <c r="AH38" i="43" s="1"/>
  <c r="AF262" i="43"/>
  <c r="AF38" i="43" s="1"/>
  <c r="AF253" i="43"/>
  <c r="AF37" i="43" s="1"/>
  <c r="AB253" i="43"/>
  <c r="AB37" i="43" s="1"/>
  <c r="AD262" i="43"/>
  <c r="AD38" i="43" s="1"/>
  <c r="AB262" i="43"/>
  <c r="AB38" i="43" s="1"/>
  <c r="AD135" i="43"/>
  <c r="AB135" i="43"/>
  <c r="AF135" i="43"/>
  <c r="AH135" i="43"/>
  <c r="T262" i="43"/>
  <c r="T38" i="43" s="1"/>
  <c r="Z262" i="43"/>
  <c r="Z38" i="43" s="1"/>
  <c r="Z253" i="43"/>
  <c r="Z37" i="43" s="1"/>
  <c r="T253" i="43"/>
  <c r="T37" i="43" s="1"/>
  <c r="V135" i="43"/>
  <c r="T135" i="43"/>
  <c r="X135" i="43"/>
  <c r="Z135" i="43"/>
  <c r="X262" i="43"/>
  <c r="X38" i="43" s="1"/>
  <c r="V262" i="43"/>
  <c r="V38" i="43" s="1"/>
  <c r="X253" i="43"/>
  <c r="X37" i="43" s="1"/>
  <c r="V253" i="43"/>
  <c r="V37" i="43" s="1"/>
  <c r="P135" i="43"/>
  <c r="Q280" i="43"/>
  <c r="Q31" i="43" s="1"/>
  <c r="R242" i="43"/>
  <c r="J260" i="43"/>
  <c r="C263" i="43"/>
  <c r="H135" i="43"/>
  <c r="F135" i="43"/>
  <c r="N135" i="43"/>
  <c r="L135" i="43"/>
  <c r="P253" i="43"/>
  <c r="P37" i="43" s="1"/>
  <c r="Q135" i="43"/>
  <c r="R135" i="43" s="1"/>
  <c r="L253" i="43"/>
  <c r="L37" i="43" s="1"/>
  <c r="H253" i="43"/>
  <c r="H37" i="43" s="1"/>
  <c r="I262" i="43"/>
  <c r="I38" i="43" s="1"/>
  <c r="D253" i="43"/>
  <c r="D37" i="43" s="1"/>
  <c r="I280" i="43"/>
  <c r="I31" i="43" s="1"/>
  <c r="J280" i="43"/>
  <c r="J31" i="43" s="1"/>
  <c r="R257" i="43"/>
  <c r="F262" i="43"/>
  <c r="F38" i="43" s="1"/>
  <c r="L262" i="43"/>
  <c r="L38" i="43" s="1"/>
  <c r="P262" i="43"/>
  <c r="P38" i="43" s="1"/>
  <c r="D262" i="43"/>
  <c r="D38" i="43" s="1"/>
  <c r="H262" i="43"/>
  <c r="H38" i="43" s="1"/>
  <c r="Q262" i="43"/>
  <c r="Q38" i="43" s="1"/>
  <c r="N262" i="43"/>
  <c r="N38" i="43" s="1"/>
  <c r="E263" i="43"/>
  <c r="O263" i="43"/>
  <c r="G263" i="43"/>
  <c r="M263" i="43"/>
  <c r="F253" i="43"/>
  <c r="F37" i="43" s="1"/>
  <c r="B263" i="43"/>
  <c r="N253" i="43"/>
  <c r="N37" i="43" s="1"/>
  <c r="R244" i="43"/>
  <c r="K263" i="43"/>
  <c r="D135" i="43"/>
  <c r="I135" i="43"/>
  <c r="AF263" i="43" l="1"/>
  <c r="AB263" i="43"/>
  <c r="AH263" i="43"/>
  <c r="AD263" i="43"/>
  <c r="T263" i="43"/>
  <c r="X263" i="43"/>
  <c r="Z263" i="43"/>
  <c r="V263" i="43"/>
  <c r="J135" i="43"/>
  <c r="B26" i="40" l="1"/>
  <c r="Q25" i="40"/>
  <c r="Q7" i="40" s="1"/>
  <c r="O25" i="40"/>
  <c r="O7" i="40" s="1"/>
  <c r="M25" i="40"/>
  <c r="I25" i="40"/>
  <c r="I7" i="40" s="1"/>
  <c r="G25" i="40"/>
  <c r="G7" i="40" s="1"/>
  <c r="E25" i="40"/>
  <c r="C25" i="40"/>
  <c r="D25" i="40" s="1"/>
  <c r="Q10" i="38"/>
  <c r="O10" i="38"/>
  <c r="M10" i="38"/>
  <c r="I10" i="38"/>
  <c r="G10" i="38"/>
  <c r="E10" i="38"/>
  <c r="C10" i="38"/>
  <c r="D10" i="38" s="1"/>
  <c r="O10" i="36"/>
  <c r="M10" i="36"/>
  <c r="K10" i="36"/>
  <c r="G10" i="36"/>
  <c r="E10" i="36"/>
  <c r="C10" i="36"/>
  <c r="B10" i="36"/>
  <c r="L5" i="41"/>
  <c r="K5" i="41"/>
  <c r="L40" i="40"/>
  <c r="K40" i="40"/>
  <c r="L5" i="40"/>
  <c r="K5" i="40"/>
  <c r="L184" i="39"/>
  <c r="K184" i="39"/>
  <c r="L25" i="39"/>
  <c r="K25" i="39"/>
  <c r="L20" i="39"/>
  <c r="K20" i="39"/>
  <c r="L5" i="39"/>
  <c r="K5" i="39"/>
  <c r="L303" i="38"/>
  <c r="K303" i="38"/>
  <c r="L297" i="38"/>
  <c r="K297" i="38"/>
  <c r="L291" i="38"/>
  <c r="K291" i="38"/>
  <c r="L282" i="38"/>
  <c r="K282" i="38"/>
  <c r="L266" i="38"/>
  <c r="K266" i="38"/>
  <c r="L252" i="38"/>
  <c r="K252" i="38"/>
  <c r="L241" i="38"/>
  <c r="K241" i="38"/>
  <c r="L229" i="38"/>
  <c r="K229" i="38"/>
  <c r="L218" i="38"/>
  <c r="K218" i="38"/>
  <c r="L209" i="38"/>
  <c r="K209" i="38"/>
  <c r="L195" i="38"/>
  <c r="K195" i="38"/>
  <c r="L178" i="38"/>
  <c r="K178" i="38"/>
  <c r="L167" i="38"/>
  <c r="K167" i="38"/>
  <c r="L155" i="38"/>
  <c r="K155" i="38"/>
  <c r="L143" i="38"/>
  <c r="K143" i="38"/>
  <c r="L133" i="38"/>
  <c r="K133" i="38"/>
  <c r="L119" i="38"/>
  <c r="K119" i="38"/>
  <c r="L104" i="38"/>
  <c r="K104" i="38"/>
  <c r="L89" i="38"/>
  <c r="K89" i="38"/>
  <c r="L77" i="38"/>
  <c r="K77" i="38"/>
  <c r="L63" i="38"/>
  <c r="K63" i="38"/>
  <c r="L49" i="38"/>
  <c r="K49" i="38"/>
  <c r="L38" i="38"/>
  <c r="K38" i="38"/>
  <c r="L22" i="38"/>
  <c r="K22" i="38"/>
  <c r="J94" i="36"/>
  <c r="I94" i="36"/>
  <c r="J80" i="36"/>
  <c r="I80" i="36"/>
  <c r="J75" i="36"/>
  <c r="I75" i="36"/>
  <c r="J64" i="36"/>
  <c r="I64" i="36"/>
  <c r="J59" i="36"/>
  <c r="I59" i="36"/>
  <c r="J53" i="36"/>
  <c r="I53" i="36"/>
  <c r="I49" i="36"/>
  <c r="J49" i="36" s="1"/>
  <c r="I48" i="36"/>
  <c r="J48" i="36" s="1"/>
  <c r="I47" i="36"/>
  <c r="J47" i="36" s="1"/>
  <c r="J45" i="36"/>
  <c r="I45" i="36"/>
  <c r="J33" i="36"/>
  <c r="I33" i="36"/>
  <c r="J18" i="36"/>
  <c r="I18" i="36"/>
  <c r="J5" i="36"/>
  <c r="I5" i="36"/>
  <c r="S25" i="40" l="1"/>
  <c r="S10" i="38"/>
  <c r="T10" i="38" s="1"/>
  <c r="K25" i="40"/>
  <c r="K10" i="38"/>
  <c r="L10" i="38" s="1"/>
  <c r="C7" i="40"/>
  <c r="D7" i="40" s="1"/>
  <c r="P7" i="40" s="1"/>
  <c r="E7" i="40"/>
  <c r="M7" i="40"/>
  <c r="H25" i="40"/>
  <c r="T25" i="40"/>
  <c r="R25" i="40"/>
  <c r="L25" i="40"/>
  <c r="J25" i="40"/>
  <c r="P25" i="40"/>
  <c r="F25" i="40"/>
  <c r="N25" i="40"/>
  <c r="H10" i="38"/>
  <c r="R10" i="38"/>
  <c r="J10" i="38"/>
  <c r="P10" i="38"/>
  <c r="F10" i="38"/>
  <c r="N10" i="38"/>
  <c r="Q115" i="42"/>
  <c r="Q114" i="42"/>
  <c r="Q113" i="42"/>
  <c r="I115" i="42"/>
  <c r="I114" i="42"/>
  <c r="I113" i="42"/>
  <c r="I98" i="42"/>
  <c r="B45" i="43"/>
  <c r="C45" i="43"/>
  <c r="E45" i="43"/>
  <c r="G45" i="43"/>
  <c r="K45" i="43"/>
  <c r="M45" i="43"/>
  <c r="O45" i="43"/>
  <c r="B46" i="43"/>
  <c r="C46" i="43"/>
  <c r="E46" i="43"/>
  <c r="G46" i="43"/>
  <c r="K46" i="43"/>
  <c r="M46" i="43"/>
  <c r="O46" i="43"/>
  <c r="B47" i="43"/>
  <c r="C47" i="43"/>
  <c r="E47" i="43"/>
  <c r="G47" i="43"/>
  <c r="K47" i="43"/>
  <c r="M47" i="43"/>
  <c r="O47" i="43"/>
  <c r="B48" i="43"/>
  <c r="C48" i="43"/>
  <c r="E48" i="43"/>
  <c r="G48" i="43"/>
  <c r="K48" i="43"/>
  <c r="L48" i="43" s="1"/>
  <c r="M48" i="43"/>
  <c r="O48" i="43"/>
  <c r="P48" i="43" s="1"/>
  <c r="B49" i="43"/>
  <c r="C49" i="43"/>
  <c r="E49" i="43"/>
  <c r="G49" i="43"/>
  <c r="K49" i="43"/>
  <c r="M49" i="43"/>
  <c r="O49" i="43"/>
  <c r="B50" i="43"/>
  <c r="C50" i="43"/>
  <c r="E50" i="43"/>
  <c r="G50" i="43"/>
  <c r="K50" i="43"/>
  <c r="M50" i="43"/>
  <c r="O50" i="43"/>
  <c r="B51" i="43"/>
  <c r="C51" i="43"/>
  <c r="E51" i="43"/>
  <c r="G51" i="43"/>
  <c r="K51" i="43"/>
  <c r="M51" i="43"/>
  <c r="O51" i="43"/>
  <c r="B52" i="43"/>
  <c r="C52" i="43"/>
  <c r="E52" i="43"/>
  <c r="G52" i="43"/>
  <c r="K52" i="43"/>
  <c r="M52" i="43"/>
  <c r="O52" i="43"/>
  <c r="B53" i="43"/>
  <c r="C53" i="43"/>
  <c r="E53" i="43"/>
  <c r="G53" i="43"/>
  <c r="K53" i="43"/>
  <c r="M53" i="43"/>
  <c r="O53" i="43"/>
  <c r="P53" i="43" s="1"/>
  <c r="B58" i="43"/>
  <c r="C58" i="43"/>
  <c r="E58" i="43"/>
  <c r="G58" i="43"/>
  <c r="K58" i="43"/>
  <c r="L58" i="43" s="1"/>
  <c r="M58" i="43"/>
  <c r="O58" i="43"/>
  <c r="B59" i="43"/>
  <c r="C59" i="43"/>
  <c r="E59" i="43"/>
  <c r="G59" i="43"/>
  <c r="K59" i="43"/>
  <c r="L59" i="43" s="1"/>
  <c r="M59" i="43"/>
  <c r="O59" i="43"/>
  <c r="B60" i="43"/>
  <c r="C60" i="43"/>
  <c r="E60" i="43"/>
  <c r="G60" i="43"/>
  <c r="K60" i="43"/>
  <c r="M60" i="43"/>
  <c r="O60" i="43"/>
  <c r="B61" i="43"/>
  <c r="C61" i="43"/>
  <c r="E61" i="43"/>
  <c r="G61" i="43"/>
  <c r="K61" i="43"/>
  <c r="L61" i="43" s="1"/>
  <c r="M61" i="43"/>
  <c r="O61" i="43"/>
  <c r="P61" i="43" s="1"/>
  <c r="B62" i="43"/>
  <c r="C62" i="43"/>
  <c r="E62" i="43"/>
  <c r="G62" i="43"/>
  <c r="K62" i="43"/>
  <c r="M62" i="43"/>
  <c r="O62" i="43"/>
  <c r="B63" i="43"/>
  <c r="C63" i="43"/>
  <c r="E63" i="43"/>
  <c r="G63" i="43"/>
  <c r="K63" i="43"/>
  <c r="M63" i="43"/>
  <c r="O63" i="43"/>
  <c r="B64" i="43"/>
  <c r="C64" i="43"/>
  <c r="E64" i="43"/>
  <c r="G64" i="43"/>
  <c r="K64" i="43"/>
  <c r="M64" i="43"/>
  <c r="O64" i="43"/>
  <c r="B65" i="43"/>
  <c r="C65" i="43"/>
  <c r="E65" i="43"/>
  <c r="G65" i="43"/>
  <c r="K65" i="43"/>
  <c r="M65" i="43"/>
  <c r="O65" i="43"/>
  <c r="B66" i="43"/>
  <c r="C66" i="43"/>
  <c r="E66" i="43"/>
  <c r="G66" i="43"/>
  <c r="K66" i="43"/>
  <c r="M66" i="43"/>
  <c r="O66" i="43"/>
  <c r="B67" i="43"/>
  <c r="C67" i="43"/>
  <c r="E67" i="43"/>
  <c r="G67" i="43"/>
  <c r="K67" i="43"/>
  <c r="M67" i="43"/>
  <c r="O67" i="43"/>
  <c r="B76" i="43"/>
  <c r="C76" i="43"/>
  <c r="E76" i="43"/>
  <c r="G76" i="43"/>
  <c r="K76" i="43"/>
  <c r="L76" i="43" s="1"/>
  <c r="M76" i="43"/>
  <c r="O76" i="43"/>
  <c r="B77" i="43"/>
  <c r="C77" i="43"/>
  <c r="E77" i="43"/>
  <c r="G77" i="43"/>
  <c r="K77" i="43"/>
  <c r="M77" i="43"/>
  <c r="O77" i="43"/>
  <c r="B78" i="43"/>
  <c r="C78" i="43"/>
  <c r="E78" i="43"/>
  <c r="G78" i="43"/>
  <c r="K78" i="43"/>
  <c r="M78" i="43"/>
  <c r="O78" i="43"/>
  <c r="B79" i="43"/>
  <c r="C79" i="43"/>
  <c r="E79" i="43"/>
  <c r="G79" i="43"/>
  <c r="K79" i="43"/>
  <c r="M79" i="43"/>
  <c r="O79" i="43"/>
  <c r="B80" i="43"/>
  <c r="C80" i="43"/>
  <c r="E80" i="43"/>
  <c r="G80" i="43"/>
  <c r="K80" i="43"/>
  <c r="M80" i="43"/>
  <c r="O80" i="43"/>
  <c r="B81" i="43"/>
  <c r="C81" i="43"/>
  <c r="E81" i="43"/>
  <c r="G81" i="43"/>
  <c r="K81" i="43"/>
  <c r="M81" i="43"/>
  <c r="O81" i="43"/>
  <c r="P81" i="43" s="1"/>
  <c r="B86" i="43"/>
  <c r="C86" i="43"/>
  <c r="E86" i="43"/>
  <c r="G86" i="43"/>
  <c r="K86" i="43"/>
  <c r="M86" i="43"/>
  <c r="O86" i="43"/>
  <c r="B87" i="43"/>
  <c r="C87" i="43"/>
  <c r="E87" i="43"/>
  <c r="G87" i="43"/>
  <c r="K87" i="43"/>
  <c r="M87" i="43"/>
  <c r="O87" i="43"/>
  <c r="B88" i="43"/>
  <c r="C88" i="43"/>
  <c r="E88" i="43"/>
  <c r="G88" i="43"/>
  <c r="K88" i="43"/>
  <c r="M88" i="43"/>
  <c r="O88" i="43"/>
  <c r="B89" i="43"/>
  <c r="C89" i="43"/>
  <c r="E89" i="43"/>
  <c r="G89" i="43"/>
  <c r="K89" i="43"/>
  <c r="M89" i="43"/>
  <c r="O89" i="43"/>
  <c r="B94" i="43"/>
  <c r="C94" i="43"/>
  <c r="E94" i="43"/>
  <c r="G94" i="43"/>
  <c r="K94" i="43"/>
  <c r="M94" i="43"/>
  <c r="O94" i="43"/>
  <c r="B95" i="43"/>
  <c r="C95" i="43"/>
  <c r="E95" i="43"/>
  <c r="G95" i="43"/>
  <c r="K95" i="43"/>
  <c r="M95" i="43"/>
  <c r="O95" i="43"/>
  <c r="B96" i="43"/>
  <c r="C96" i="43"/>
  <c r="E96" i="43"/>
  <c r="G96" i="43"/>
  <c r="K96" i="43"/>
  <c r="L96" i="43" s="1"/>
  <c r="M96" i="43"/>
  <c r="O96" i="43"/>
  <c r="B97" i="43"/>
  <c r="C97" i="43"/>
  <c r="E97" i="43"/>
  <c r="G97" i="43"/>
  <c r="K97" i="43"/>
  <c r="M97" i="43"/>
  <c r="O97" i="43"/>
  <c r="B98" i="43"/>
  <c r="C98" i="43"/>
  <c r="E98" i="43"/>
  <c r="G98" i="43"/>
  <c r="K98" i="43"/>
  <c r="M98" i="43"/>
  <c r="O98" i="43"/>
  <c r="B99" i="43"/>
  <c r="C99" i="43"/>
  <c r="E99" i="43"/>
  <c r="G99" i="43"/>
  <c r="K99" i="43"/>
  <c r="M99" i="43"/>
  <c r="O99" i="43"/>
  <c r="B100" i="43"/>
  <c r="C100" i="43"/>
  <c r="E100" i="43"/>
  <c r="G100" i="43"/>
  <c r="K100" i="43"/>
  <c r="M100" i="43"/>
  <c r="O100" i="43"/>
  <c r="B101" i="43"/>
  <c r="C101" i="43"/>
  <c r="E101" i="43"/>
  <c r="G101" i="43"/>
  <c r="K101" i="43"/>
  <c r="L101" i="43" s="1"/>
  <c r="M101" i="43"/>
  <c r="O101" i="43"/>
  <c r="P101" i="43" s="1"/>
  <c r="B106" i="43"/>
  <c r="C106" i="43"/>
  <c r="E106" i="43"/>
  <c r="G106" i="43"/>
  <c r="K106" i="43"/>
  <c r="M106" i="43"/>
  <c r="O106" i="43"/>
  <c r="B107" i="43"/>
  <c r="C107" i="43"/>
  <c r="E107" i="43"/>
  <c r="G107" i="43"/>
  <c r="K107" i="43"/>
  <c r="M107" i="43"/>
  <c r="O107" i="43"/>
  <c r="B108" i="43"/>
  <c r="C108" i="43"/>
  <c r="E108" i="43"/>
  <c r="G108" i="43"/>
  <c r="K108" i="43"/>
  <c r="M108" i="43"/>
  <c r="O108" i="43"/>
  <c r="B109" i="43"/>
  <c r="C109" i="43"/>
  <c r="E109" i="43"/>
  <c r="G109" i="43"/>
  <c r="K109" i="43"/>
  <c r="M109" i="43"/>
  <c r="O109" i="43"/>
  <c r="B110" i="43"/>
  <c r="C110" i="43"/>
  <c r="E110" i="43"/>
  <c r="G110" i="43"/>
  <c r="K110" i="43"/>
  <c r="M110" i="43"/>
  <c r="O110" i="43"/>
  <c r="B111" i="43"/>
  <c r="C111" i="43"/>
  <c r="E111" i="43"/>
  <c r="G111" i="43"/>
  <c r="K111" i="43"/>
  <c r="M111" i="43"/>
  <c r="O111" i="43"/>
  <c r="B116" i="43"/>
  <c r="C116" i="43"/>
  <c r="E116" i="43"/>
  <c r="G116" i="43"/>
  <c r="K116" i="43"/>
  <c r="M116" i="43"/>
  <c r="O116" i="43"/>
  <c r="B117" i="43"/>
  <c r="C117" i="43"/>
  <c r="E117" i="43"/>
  <c r="G117" i="43"/>
  <c r="K117" i="43"/>
  <c r="M117" i="43"/>
  <c r="O117" i="43"/>
  <c r="B118" i="43"/>
  <c r="C118" i="43"/>
  <c r="E118" i="43"/>
  <c r="G118" i="43"/>
  <c r="K118" i="43"/>
  <c r="L118" i="43" s="1"/>
  <c r="M118" i="43"/>
  <c r="O118" i="43"/>
  <c r="B119" i="43"/>
  <c r="C119" i="43"/>
  <c r="E119" i="43"/>
  <c r="G119" i="43"/>
  <c r="K119" i="43"/>
  <c r="M119" i="43"/>
  <c r="O119" i="43"/>
  <c r="B120" i="43"/>
  <c r="C120" i="43"/>
  <c r="E120" i="43"/>
  <c r="G120" i="43"/>
  <c r="K120" i="43"/>
  <c r="M120" i="43"/>
  <c r="O120" i="43"/>
  <c r="B121" i="43"/>
  <c r="C121" i="43"/>
  <c r="E121" i="43"/>
  <c r="G121" i="43"/>
  <c r="K121" i="43"/>
  <c r="M121" i="43"/>
  <c r="O121" i="43"/>
  <c r="B139" i="43"/>
  <c r="C139" i="43"/>
  <c r="E139" i="43"/>
  <c r="G139" i="43"/>
  <c r="K139" i="43"/>
  <c r="M139" i="43"/>
  <c r="O139" i="43"/>
  <c r="B140" i="43"/>
  <c r="C140" i="43"/>
  <c r="E140" i="43"/>
  <c r="G140" i="43"/>
  <c r="K140" i="43"/>
  <c r="M140" i="43"/>
  <c r="O140" i="43"/>
  <c r="B141" i="43"/>
  <c r="C141" i="43"/>
  <c r="E141" i="43"/>
  <c r="G141" i="43"/>
  <c r="K141" i="43"/>
  <c r="M141" i="43"/>
  <c r="O141" i="43"/>
  <c r="B142" i="43"/>
  <c r="C142" i="43"/>
  <c r="E142" i="43"/>
  <c r="G142" i="43"/>
  <c r="K142" i="43"/>
  <c r="M142" i="43"/>
  <c r="O142" i="43"/>
  <c r="B143" i="43"/>
  <c r="C143" i="43"/>
  <c r="E143" i="43"/>
  <c r="G143" i="43"/>
  <c r="K143" i="43"/>
  <c r="M143" i="43"/>
  <c r="O143" i="43"/>
  <c r="B148" i="43"/>
  <c r="C148" i="43"/>
  <c r="E148" i="43"/>
  <c r="G148" i="43"/>
  <c r="G152" i="43" s="1"/>
  <c r="K148" i="43"/>
  <c r="M148" i="43"/>
  <c r="M152" i="43" s="1"/>
  <c r="O148" i="43"/>
  <c r="B156" i="43"/>
  <c r="C156" i="43"/>
  <c r="E156" i="43"/>
  <c r="G156" i="43"/>
  <c r="K156" i="43"/>
  <c r="M156" i="43"/>
  <c r="O156" i="43"/>
  <c r="B157" i="43"/>
  <c r="C157" i="43"/>
  <c r="E157" i="43"/>
  <c r="G157" i="43"/>
  <c r="K157" i="43"/>
  <c r="M157" i="43"/>
  <c r="O157" i="43"/>
  <c r="B158" i="43"/>
  <c r="C158" i="43"/>
  <c r="E158" i="43"/>
  <c r="G158" i="43"/>
  <c r="K158" i="43"/>
  <c r="M158" i="43"/>
  <c r="O158" i="43"/>
  <c r="B159" i="43"/>
  <c r="C159" i="43"/>
  <c r="E159" i="43"/>
  <c r="G159" i="43"/>
  <c r="K159" i="43"/>
  <c r="M159" i="43"/>
  <c r="O159" i="43"/>
  <c r="B160" i="43"/>
  <c r="C160" i="43"/>
  <c r="E160" i="43"/>
  <c r="G160" i="43"/>
  <c r="K160" i="43"/>
  <c r="M160" i="43"/>
  <c r="O160" i="43"/>
  <c r="B161" i="43"/>
  <c r="C161" i="43"/>
  <c r="E161" i="43"/>
  <c r="G161" i="43"/>
  <c r="K161" i="43"/>
  <c r="M161" i="43"/>
  <c r="O161" i="43"/>
  <c r="B166" i="43"/>
  <c r="C166" i="43"/>
  <c r="E166" i="43"/>
  <c r="G166" i="43"/>
  <c r="K166" i="43"/>
  <c r="M166" i="43"/>
  <c r="O166" i="43"/>
  <c r="B167" i="43"/>
  <c r="C167" i="43"/>
  <c r="E167" i="43"/>
  <c r="G167" i="43"/>
  <c r="K167" i="43"/>
  <c r="M167" i="43"/>
  <c r="O167" i="43"/>
  <c r="B168" i="43"/>
  <c r="C168" i="43"/>
  <c r="E168" i="43"/>
  <c r="G168" i="43"/>
  <c r="K168" i="43"/>
  <c r="M168" i="43"/>
  <c r="O168" i="43"/>
  <c r="B169" i="43"/>
  <c r="C169" i="43"/>
  <c r="E169" i="43"/>
  <c r="G169" i="43"/>
  <c r="K169" i="43"/>
  <c r="M169" i="43"/>
  <c r="O169" i="43"/>
  <c r="B170" i="43"/>
  <c r="C170" i="43"/>
  <c r="E170" i="43"/>
  <c r="G170" i="43"/>
  <c r="K170" i="43"/>
  <c r="M170" i="43"/>
  <c r="O170" i="43"/>
  <c r="B175" i="43"/>
  <c r="C175" i="43"/>
  <c r="E175" i="43"/>
  <c r="G175" i="43"/>
  <c r="K175" i="43"/>
  <c r="M175" i="43"/>
  <c r="O175" i="43"/>
  <c r="B176" i="43"/>
  <c r="C176" i="43"/>
  <c r="E176" i="43"/>
  <c r="G176" i="43"/>
  <c r="K176" i="43"/>
  <c r="M176" i="43"/>
  <c r="O176" i="43"/>
  <c r="B177" i="43"/>
  <c r="C177" i="43"/>
  <c r="E177" i="43"/>
  <c r="G177" i="43"/>
  <c r="K177" i="43"/>
  <c r="M177" i="43"/>
  <c r="O177" i="43"/>
  <c r="B178" i="43"/>
  <c r="C178" i="43"/>
  <c r="E178" i="43"/>
  <c r="G178" i="43"/>
  <c r="K178" i="43"/>
  <c r="M178" i="43"/>
  <c r="O178" i="43"/>
  <c r="B179" i="43"/>
  <c r="C179" i="43"/>
  <c r="E179" i="43"/>
  <c r="G179" i="43"/>
  <c r="K179" i="43"/>
  <c r="M179" i="43"/>
  <c r="O179" i="43"/>
  <c r="B184" i="43"/>
  <c r="C184" i="43"/>
  <c r="E184" i="43"/>
  <c r="G184" i="43"/>
  <c r="K184" i="43"/>
  <c r="M184" i="43"/>
  <c r="O184" i="43"/>
  <c r="B185" i="43"/>
  <c r="C185" i="43"/>
  <c r="E185" i="43"/>
  <c r="G185" i="43"/>
  <c r="K185" i="43"/>
  <c r="M185" i="43"/>
  <c r="O185" i="43"/>
  <c r="B186" i="43"/>
  <c r="C186" i="43"/>
  <c r="E186" i="43"/>
  <c r="G186" i="43"/>
  <c r="K186" i="43"/>
  <c r="M186" i="43"/>
  <c r="O186" i="43"/>
  <c r="B187" i="43"/>
  <c r="C187" i="43"/>
  <c r="E187" i="43"/>
  <c r="G187" i="43"/>
  <c r="K187" i="43"/>
  <c r="M187" i="43"/>
  <c r="O187" i="43"/>
  <c r="B188" i="43"/>
  <c r="C188" i="43"/>
  <c r="E188" i="43"/>
  <c r="G188" i="43"/>
  <c r="K188" i="43"/>
  <c r="M188" i="43"/>
  <c r="O188" i="43"/>
  <c r="B189" i="43"/>
  <c r="C189" i="43"/>
  <c r="E189" i="43"/>
  <c r="G189" i="43"/>
  <c r="K189" i="43"/>
  <c r="M189" i="43"/>
  <c r="O189" i="43"/>
  <c r="B190" i="43"/>
  <c r="C190" i="43"/>
  <c r="E190" i="43"/>
  <c r="G190" i="43"/>
  <c r="K190" i="43"/>
  <c r="M190" i="43"/>
  <c r="O190" i="43"/>
  <c r="B191" i="43"/>
  <c r="C191" i="43"/>
  <c r="E191" i="43"/>
  <c r="G191" i="43"/>
  <c r="K191" i="43"/>
  <c r="M191" i="43"/>
  <c r="O191" i="43"/>
  <c r="B196" i="43"/>
  <c r="C196" i="43"/>
  <c r="E196" i="43"/>
  <c r="G196" i="43"/>
  <c r="K196" i="43"/>
  <c r="M196" i="43"/>
  <c r="O196" i="43"/>
  <c r="B197" i="43"/>
  <c r="C197" i="43"/>
  <c r="E197" i="43"/>
  <c r="G197" i="43"/>
  <c r="K197" i="43"/>
  <c r="M197" i="43"/>
  <c r="O197" i="43"/>
  <c r="B202" i="43"/>
  <c r="C202" i="43"/>
  <c r="E202" i="43"/>
  <c r="G202" i="43"/>
  <c r="K202" i="43"/>
  <c r="M202" i="43"/>
  <c r="O202" i="43"/>
  <c r="B207" i="43"/>
  <c r="C207" i="43"/>
  <c r="E207" i="43"/>
  <c r="G207" i="43"/>
  <c r="K207" i="43"/>
  <c r="L207" i="43" s="1"/>
  <c r="M207" i="43"/>
  <c r="O207" i="43"/>
  <c r="B208" i="43"/>
  <c r="C208" i="43"/>
  <c r="E208" i="43"/>
  <c r="G208" i="43"/>
  <c r="K208" i="43"/>
  <c r="M208" i="43"/>
  <c r="O208" i="43"/>
  <c r="B209" i="43"/>
  <c r="C209" i="43"/>
  <c r="E209" i="43"/>
  <c r="F209" i="43" s="1"/>
  <c r="G209" i="43"/>
  <c r="K209" i="43"/>
  <c r="L209" i="43" s="1"/>
  <c r="M209" i="43"/>
  <c r="O209" i="43"/>
  <c r="P209" i="43" s="1"/>
  <c r="B210" i="43"/>
  <c r="C210" i="43"/>
  <c r="E210" i="43"/>
  <c r="G210" i="43"/>
  <c r="K210" i="43"/>
  <c r="L210" i="43" s="1"/>
  <c r="M210" i="43"/>
  <c r="O210" i="43"/>
  <c r="P210" i="43" s="1"/>
  <c r="B211" i="43"/>
  <c r="C211" i="43"/>
  <c r="E211" i="43"/>
  <c r="G211" i="43"/>
  <c r="K211" i="43"/>
  <c r="M211" i="43"/>
  <c r="O211" i="43"/>
  <c r="B212" i="43"/>
  <c r="C212" i="43"/>
  <c r="E212" i="43"/>
  <c r="G212" i="43"/>
  <c r="K212" i="43"/>
  <c r="L212" i="43" s="1"/>
  <c r="M212" i="43"/>
  <c r="O212" i="43"/>
  <c r="B213" i="43"/>
  <c r="C213" i="43"/>
  <c r="E213" i="43"/>
  <c r="F213" i="43" s="1"/>
  <c r="G213" i="43"/>
  <c r="K213" i="43"/>
  <c r="M213" i="43"/>
  <c r="O213" i="43"/>
  <c r="B218" i="43"/>
  <c r="C218" i="43"/>
  <c r="E218" i="43"/>
  <c r="G218" i="43"/>
  <c r="K218" i="43"/>
  <c r="M218" i="43"/>
  <c r="O218" i="43"/>
  <c r="B219" i="43"/>
  <c r="C219" i="43"/>
  <c r="E219" i="43"/>
  <c r="G219" i="43"/>
  <c r="K219" i="43"/>
  <c r="M219" i="43"/>
  <c r="O219" i="43"/>
  <c r="B220" i="43"/>
  <c r="C220" i="43"/>
  <c r="E220" i="43"/>
  <c r="G220" i="43"/>
  <c r="K220" i="43"/>
  <c r="M220" i="43"/>
  <c r="O220" i="43"/>
  <c r="B221" i="43"/>
  <c r="C221" i="43"/>
  <c r="E221" i="43"/>
  <c r="G221" i="43"/>
  <c r="K221" i="43"/>
  <c r="M221" i="43"/>
  <c r="O221" i="43"/>
  <c r="B222" i="43"/>
  <c r="C222" i="43"/>
  <c r="E222" i="43"/>
  <c r="G222" i="43"/>
  <c r="K222" i="43"/>
  <c r="M222" i="43"/>
  <c r="O222" i="43"/>
  <c r="C227" i="43"/>
  <c r="E227" i="43"/>
  <c r="G227" i="43"/>
  <c r="K227" i="43"/>
  <c r="M227" i="43"/>
  <c r="O227" i="43"/>
  <c r="C228" i="43"/>
  <c r="E228" i="43"/>
  <c r="G228" i="43"/>
  <c r="K228" i="43"/>
  <c r="M228" i="43"/>
  <c r="O228" i="43"/>
  <c r="C229" i="43"/>
  <c r="E229" i="43"/>
  <c r="G229" i="43"/>
  <c r="K229" i="43"/>
  <c r="M229" i="43"/>
  <c r="O229" i="43"/>
  <c r="B234" i="43"/>
  <c r="C234" i="43"/>
  <c r="E234" i="43"/>
  <c r="G234" i="43"/>
  <c r="G235" i="43" s="1"/>
  <c r="H235" i="43" s="1"/>
  <c r="K234" i="43"/>
  <c r="M234" i="43"/>
  <c r="O234" i="43"/>
  <c r="B267" i="43"/>
  <c r="C267" i="43"/>
  <c r="E267" i="43"/>
  <c r="G267" i="43"/>
  <c r="K267" i="43"/>
  <c r="M267" i="43"/>
  <c r="O267" i="43"/>
  <c r="B268" i="43"/>
  <c r="C268" i="43"/>
  <c r="E268" i="43"/>
  <c r="G268" i="43"/>
  <c r="K268" i="43"/>
  <c r="M268" i="43"/>
  <c r="O268" i="43"/>
  <c r="B269" i="43"/>
  <c r="C269" i="43"/>
  <c r="E269" i="43"/>
  <c r="G269" i="43"/>
  <c r="K269" i="43"/>
  <c r="M269" i="43"/>
  <c r="O269" i="43"/>
  <c r="B270" i="43"/>
  <c r="C270" i="43"/>
  <c r="E270" i="43"/>
  <c r="G270" i="43"/>
  <c r="K270" i="43"/>
  <c r="M270" i="43"/>
  <c r="O270" i="43"/>
  <c r="B271" i="43"/>
  <c r="C271" i="43"/>
  <c r="E271" i="43"/>
  <c r="G271" i="43"/>
  <c r="K271" i="43"/>
  <c r="M271" i="43"/>
  <c r="O271" i="43"/>
  <c r="B272" i="43"/>
  <c r="C272" i="43"/>
  <c r="E272" i="43"/>
  <c r="G272" i="43"/>
  <c r="K272" i="43"/>
  <c r="M272" i="43"/>
  <c r="O272" i="43"/>
  <c r="B273" i="43"/>
  <c r="C273" i="43"/>
  <c r="E273" i="43"/>
  <c r="G273" i="43"/>
  <c r="K273" i="43"/>
  <c r="M273" i="43"/>
  <c r="O273" i="43"/>
  <c r="Q8" i="24"/>
  <c r="Q7" i="24"/>
  <c r="I8" i="24"/>
  <c r="J8" i="24" s="1"/>
  <c r="I7" i="24"/>
  <c r="J7" i="24" s="1"/>
  <c r="Q8" i="23"/>
  <c r="Q7" i="23"/>
  <c r="I8" i="23"/>
  <c r="J8" i="23" s="1"/>
  <c r="I7" i="23"/>
  <c r="J7" i="23" s="1"/>
  <c r="I16" i="22"/>
  <c r="J16" i="22" s="1"/>
  <c r="I15" i="22"/>
  <c r="J15" i="22" s="1"/>
  <c r="I9" i="22"/>
  <c r="J9" i="22" s="1"/>
  <c r="I8" i="22"/>
  <c r="J8" i="22" s="1"/>
  <c r="I7" i="22"/>
  <c r="J7" i="22" s="1"/>
  <c r="E5" i="41"/>
  <c r="F5" i="41"/>
  <c r="G5" i="41"/>
  <c r="H5" i="41"/>
  <c r="I5" i="41"/>
  <c r="J5" i="41"/>
  <c r="M5" i="41"/>
  <c r="N5" i="41"/>
  <c r="O5" i="41"/>
  <c r="P5" i="41"/>
  <c r="Q5" i="41"/>
  <c r="R5" i="41"/>
  <c r="S5" i="41"/>
  <c r="T5" i="41"/>
  <c r="E40" i="40"/>
  <c r="F40" i="40"/>
  <c r="G40" i="40"/>
  <c r="H40" i="40"/>
  <c r="I40" i="40"/>
  <c r="J40" i="40"/>
  <c r="M40" i="40"/>
  <c r="N40" i="40"/>
  <c r="O40" i="40"/>
  <c r="P40" i="40"/>
  <c r="Q40" i="40"/>
  <c r="R40" i="40"/>
  <c r="S40" i="40"/>
  <c r="T40" i="40"/>
  <c r="E5" i="40"/>
  <c r="F5" i="40"/>
  <c r="G5" i="40"/>
  <c r="H5" i="40"/>
  <c r="I5" i="40"/>
  <c r="J5" i="40"/>
  <c r="M5" i="40"/>
  <c r="N5" i="40"/>
  <c r="O5" i="40"/>
  <c r="P5" i="40"/>
  <c r="Q5" i="40"/>
  <c r="R5" i="40"/>
  <c r="S5" i="40"/>
  <c r="T5" i="40"/>
  <c r="E184" i="39"/>
  <c r="F184" i="39"/>
  <c r="G184" i="39"/>
  <c r="H184" i="39"/>
  <c r="I184" i="39"/>
  <c r="J184" i="39"/>
  <c r="M184" i="39"/>
  <c r="N184" i="39"/>
  <c r="O184" i="39"/>
  <c r="P184" i="39"/>
  <c r="Q184" i="39"/>
  <c r="R184" i="39"/>
  <c r="S184" i="39"/>
  <c r="T184" i="39"/>
  <c r="E25" i="39"/>
  <c r="F25" i="39"/>
  <c r="G25" i="39"/>
  <c r="H25" i="39"/>
  <c r="I25" i="39"/>
  <c r="J25" i="39"/>
  <c r="M25" i="39"/>
  <c r="N25" i="39"/>
  <c r="O25" i="39"/>
  <c r="P25" i="39"/>
  <c r="Q25" i="39"/>
  <c r="R25" i="39"/>
  <c r="S25" i="39"/>
  <c r="T25" i="39"/>
  <c r="E20" i="39"/>
  <c r="F20" i="39"/>
  <c r="G20" i="39"/>
  <c r="H20" i="39"/>
  <c r="I20" i="39"/>
  <c r="J20" i="39"/>
  <c r="M20" i="39"/>
  <c r="N20" i="39"/>
  <c r="O20" i="39"/>
  <c r="P20" i="39"/>
  <c r="Q20" i="39"/>
  <c r="R20" i="39"/>
  <c r="S20" i="39"/>
  <c r="T20" i="39"/>
  <c r="E5" i="39"/>
  <c r="F5" i="39"/>
  <c r="G5" i="39"/>
  <c r="H5" i="39"/>
  <c r="I5" i="39"/>
  <c r="J5" i="39"/>
  <c r="M5" i="39"/>
  <c r="N5" i="39"/>
  <c r="O5" i="39"/>
  <c r="P5" i="39"/>
  <c r="Q5" i="39"/>
  <c r="R5" i="39"/>
  <c r="S5" i="39"/>
  <c r="T5" i="39"/>
  <c r="B303" i="38"/>
  <c r="C303" i="38"/>
  <c r="D303" i="38"/>
  <c r="E303" i="38"/>
  <c r="F303" i="38"/>
  <c r="G303" i="38"/>
  <c r="H303" i="38"/>
  <c r="I303" i="38"/>
  <c r="J303" i="38"/>
  <c r="M303" i="38"/>
  <c r="N303" i="38"/>
  <c r="O303" i="38"/>
  <c r="P303" i="38"/>
  <c r="Q303" i="38"/>
  <c r="R303" i="38"/>
  <c r="S303" i="38"/>
  <c r="T303" i="38"/>
  <c r="B297" i="38"/>
  <c r="C297" i="38"/>
  <c r="D297" i="38"/>
  <c r="E297" i="38"/>
  <c r="F297" i="38"/>
  <c r="G297" i="38"/>
  <c r="H297" i="38"/>
  <c r="I297" i="38"/>
  <c r="J297" i="38"/>
  <c r="M297" i="38"/>
  <c r="N297" i="38"/>
  <c r="O297" i="38"/>
  <c r="P297" i="38"/>
  <c r="Q297" i="38"/>
  <c r="R297" i="38"/>
  <c r="S297" i="38"/>
  <c r="T297" i="38"/>
  <c r="B291" i="38"/>
  <c r="C291" i="38"/>
  <c r="D291" i="38"/>
  <c r="E291" i="38"/>
  <c r="F291" i="38"/>
  <c r="G291" i="38"/>
  <c r="H291" i="38"/>
  <c r="I291" i="38"/>
  <c r="J291" i="38"/>
  <c r="M291" i="38"/>
  <c r="N291" i="38"/>
  <c r="O291" i="38"/>
  <c r="P291" i="38"/>
  <c r="Q291" i="38"/>
  <c r="R291" i="38"/>
  <c r="S291" i="38"/>
  <c r="T291" i="38"/>
  <c r="B282" i="38"/>
  <c r="C282" i="38"/>
  <c r="D282" i="38"/>
  <c r="E282" i="38"/>
  <c r="F282" i="38"/>
  <c r="G282" i="38"/>
  <c r="H282" i="38"/>
  <c r="I282" i="38"/>
  <c r="J282" i="38"/>
  <c r="M282" i="38"/>
  <c r="N282" i="38"/>
  <c r="O282" i="38"/>
  <c r="P282" i="38"/>
  <c r="Q282" i="38"/>
  <c r="R282" i="38"/>
  <c r="S282" i="38"/>
  <c r="T282" i="38"/>
  <c r="B266" i="38"/>
  <c r="C266" i="38"/>
  <c r="D266" i="38"/>
  <c r="E266" i="38"/>
  <c r="F266" i="38"/>
  <c r="G266" i="38"/>
  <c r="H266" i="38"/>
  <c r="I266" i="38"/>
  <c r="J266" i="38"/>
  <c r="M266" i="38"/>
  <c r="N266" i="38"/>
  <c r="O266" i="38"/>
  <c r="P266" i="38"/>
  <c r="Q266" i="38"/>
  <c r="R266" i="38"/>
  <c r="S266" i="38"/>
  <c r="T266" i="38"/>
  <c r="B252" i="38"/>
  <c r="C252" i="38"/>
  <c r="D252" i="38"/>
  <c r="E252" i="38"/>
  <c r="F252" i="38"/>
  <c r="G252" i="38"/>
  <c r="H252" i="38"/>
  <c r="I252" i="38"/>
  <c r="J252" i="38"/>
  <c r="M252" i="38"/>
  <c r="N252" i="38"/>
  <c r="O252" i="38"/>
  <c r="P252" i="38"/>
  <c r="Q252" i="38"/>
  <c r="R252" i="38"/>
  <c r="S252" i="38"/>
  <c r="T252" i="38"/>
  <c r="B241" i="38"/>
  <c r="C241" i="38"/>
  <c r="D241" i="38"/>
  <c r="E241" i="38"/>
  <c r="F241" i="38"/>
  <c r="G241" i="38"/>
  <c r="H241" i="38"/>
  <c r="I241" i="38"/>
  <c r="J241" i="38"/>
  <c r="M241" i="38"/>
  <c r="N241" i="38"/>
  <c r="O241" i="38"/>
  <c r="P241" i="38"/>
  <c r="Q241" i="38"/>
  <c r="R241" i="38"/>
  <c r="S241" i="38"/>
  <c r="T241" i="38"/>
  <c r="B229" i="38"/>
  <c r="C229" i="38"/>
  <c r="D229" i="38"/>
  <c r="E229" i="38"/>
  <c r="F229" i="38"/>
  <c r="G229" i="38"/>
  <c r="H229" i="38"/>
  <c r="I229" i="38"/>
  <c r="J229" i="38"/>
  <c r="M229" i="38"/>
  <c r="N229" i="38"/>
  <c r="O229" i="38"/>
  <c r="P229" i="38"/>
  <c r="Q229" i="38"/>
  <c r="R229" i="38"/>
  <c r="S229" i="38"/>
  <c r="T229" i="38"/>
  <c r="B218" i="38"/>
  <c r="C218" i="38"/>
  <c r="D218" i="38"/>
  <c r="E218" i="38"/>
  <c r="F218" i="38"/>
  <c r="G218" i="38"/>
  <c r="H218" i="38"/>
  <c r="I218" i="38"/>
  <c r="J218" i="38"/>
  <c r="M218" i="38"/>
  <c r="N218" i="38"/>
  <c r="O218" i="38"/>
  <c r="P218" i="38"/>
  <c r="Q218" i="38"/>
  <c r="R218" i="38"/>
  <c r="S218" i="38"/>
  <c r="T218" i="38"/>
  <c r="B209" i="38"/>
  <c r="C209" i="38"/>
  <c r="D209" i="38"/>
  <c r="E209" i="38"/>
  <c r="F209" i="38"/>
  <c r="G209" i="38"/>
  <c r="H209" i="38"/>
  <c r="I209" i="38"/>
  <c r="J209" i="38"/>
  <c r="M209" i="38"/>
  <c r="N209" i="38"/>
  <c r="O209" i="38"/>
  <c r="P209" i="38"/>
  <c r="Q209" i="38"/>
  <c r="R209" i="38"/>
  <c r="S209" i="38"/>
  <c r="T209" i="38"/>
  <c r="B195" i="38"/>
  <c r="C195" i="38"/>
  <c r="D195" i="38"/>
  <c r="E195" i="38"/>
  <c r="F195" i="38"/>
  <c r="G195" i="38"/>
  <c r="H195" i="38"/>
  <c r="I195" i="38"/>
  <c r="J195" i="38"/>
  <c r="M195" i="38"/>
  <c r="N195" i="38"/>
  <c r="O195" i="38"/>
  <c r="P195" i="38"/>
  <c r="Q195" i="38"/>
  <c r="R195" i="38"/>
  <c r="S195" i="38"/>
  <c r="T195" i="38"/>
  <c r="B178" i="38"/>
  <c r="C178" i="38"/>
  <c r="D178" i="38"/>
  <c r="E178" i="38"/>
  <c r="F178" i="38"/>
  <c r="G178" i="38"/>
  <c r="H178" i="38"/>
  <c r="I178" i="38"/>
  <c r="J178" i="38"/>
  <c r="M178" i="38"/>
  <c r="N178" i="38"/>
  <c r="O178" i="38"/>
  <c r="P178" i="38"/>
  <c r="Q178" i="38"/>
  <c r="R178" i="38"/>
  <c r="S178" i="38"/>
  <c r="T178" i="38"/>
  <c r="B167" i="38"/>
  <c r="C167" i="38"/>
  <c r="D167" i="38"/>
  <c r="E167" i="38"/>
  <c r="F167" i="38"/>
  <c r="G167" i="38"/>
  <c r="H167" i="38"/>
  <c r="I167" i="38"/>
  <c r="J167" i="38"/>
  <c r="M167" i="38"/>
  <c r="N167" i="38"/>
  <c r="O167" i="38"/>
  <c r="P167" i="38"/>
  <c r="Q167" i="38"/>
  <c r="R167" i="38"/>
  <c r="S167" i="38"/>
  <c r="T167" i="38"/>
  <c r="B155" i="38"/>
  <c r="C155" i="38"/>
  <c r="D155" i="38"/>
  <c r="E155" i="38"/>
  <c r="F155" i="38"/>
  <c r="G155" i="38"/>
  <c r="H155" i="38"/>
  <c r="I155" i="38"/>
  <c r="J155" i="38"/>
  <c r="M155" i="38"/>
  <c r="N155" i="38"/>
  <c r="O155" i="38"/>
  <c r="P155" i="38"/>
  <c r="Q155" i="38"/>
  <c r="R155" i="38"/>
  <c r="S155" i="38"/>
  <c r="T155" i="38"/>
  <c r="B143" i="38"/>
  <c r="C143" i="38"/>
  <c r="D143" i="38"/>
  <c r="E143" i="38"/>
  <c r="F143" i="38"/>
  <c r="G143" i="38"/>
  <c r="H143" i="38"/>
  <c r="I143" i="38"/>
  <c r="J143" i="38"/>
  <c r="M143" i="38"/>
  <c r="N143" i="38"/>
  <c r="O143" i="38"/>
  <c r="P143" i="38"/>
  <c r="Q143" i="38"/>
  <c r="R143" i="38"/>
  <c r="S143" i="38"/>
  <c r="T143" i="38"/>
  <c r="B133" i="38"/>
  <c r="C133" i="38"/>
  <c r="D133" i="38"/>
  <c r="E133" i="38"/>
  <c r="F133" i="38"/>
  <c r="G133" i="38"/>
  <c r="H133" i="38"/>
  <c r="I133" i="38"/>
  <c r="J133" i="38"/>
  <c r="M133" i="38"/>
  <c r="N133" i="38"/>
  <c r="O133" i="38"/>
  <c r="P133" i="38"/>
  <c r="Q133" i="38"/>
  <c r="R133" i="38"/>
  <c r="S133" i="38"/>
  <c r="T133" i="38"/>
  <c r="B119" i="38"/>
  <c r="C119" i="38"/>
  <c r="D119" i="38"/>
  <c r="E119" i="38"/>
  <c r="F119" i="38"/>
  <c r="G119" i="38"/>
  <c r="H119" i="38"/>
  <c r="I119" i="38"/>
  <c r="J119" i="38"/>
  <c r="M119" i="38"/>
  <c r="N119" i="38"/>
  <c r="O119" i="38"/>
  <c r="P119" i="38"/>
  <c r="Q119" i="38"/>
  <c r="R119" i="38"/>
  <c r="S119" i="38"/>
  <c r="T119" i="38"/>
  <c r="B104" i="38"/>
  <c r="C104" i="38"/>
  <c r="D104" i="38"/>
  <c r="E104" i="38"/>
  <c r="F104" i="38"/>
  <c r="G104" i="38"/>
  <c r="H104" i="38"/>
  <c r="I104" i="38"/>
  <c r="J104" i="38"/>
  <c r="M104" i="38"/>
  <c r="N104" i="38"/>
  <c r="O104" i="38"/>
  <c r="P104" i="38"/>
  <c r="Q104" i="38"/>
  <c r="R104" i="38"/>
  <c r="S104" i="38"/>
  <c r="T104" i="38"/>
  <c r="B89" i="38"/>
  <c r="C89" i="38"/>
  <c r="D89" i="38"/>
  <c r="E89" i="38"/>
  <c r="F89" i="38"/>
  <c r="G89" i="38"/>
  <c r="H89" i="38"/>
  <c r="I89" i="38"/>
  <c r="J89" i="38"/>
  <c r="M89" i="38"/>
  <c r="N89" i="38"/>
  <c r="O89" i="38"/>
  <c r="P89" i="38"/>
  <c r="Q89" i="38"/>
  <c r="R89" i="38"/>
  <c r="S89" i="38"/>
  <c r="T89" i="38"/>
  <c r="B77" i="38"/>
  <c r="C77" i="38"/>
  <c r="D77" i="38"/>
  <c r="E77" i="38"/>
  <c r="F77" i="38"/>
  <c r="G77" i="38"/>
  <c r="H77" i="38"/>
  <c r="I77" i="38"/>
  <c r="J77" i="38"/>
  <c r="M77" i="38"/>
  <c r="N77" i="38"/>
  <c r="O77" i="38"/>
  <c r="P77" i="38"/>
  <c r="Q77" i="38"/>
  <c r="R77" i="38"/>
  <c r="S77" i="38"/>
  <c r="T77" i="38"/>
  <c r="B63" i="38"/>
  <c r="C63" i="38"/>
  <c r="D63" i="38"/>
  <c r="E63" i="38"/>
  <c r="F63" i="38"/>
  <c r="G63" i="38"/>
  <c r="H63" i="38"/>
  <c r="I63" i="38"/>
  <c r="J63" i="38"/>
  <c r="M63" i="38"/>
  <c r="N63" i="38"/>
  <c r="O63" i="38"/>
  <c r="P63" i="38"/>
  <c r="Q63" i="38"/>
  <c r="R63" i="38"/>
  <c r="S63" i="38"/>
  <c r="T63" i="38"/>
  <c r="B49" i="38"/>
  <c r="C49" i="38"/>
  <c r="D49" i="38"/>
  <c r="E49" i="38"/>
  <c r="F49" i="38"/>
  <c r="G49" i="38"/>
  <c r="H49" i="38"/>
  <c r="I49" i="38"/>
  <c r="J49" i="38"/>
  <c r="M49" i="38"/>
  <c r="N49" i="38"/>
  <c r="O49" i="38"/>
  <c r="P49" i="38"/>
  <c r="Q49" i="38"/>
  <c r="R49" i="38"/>
  <c r="S49" i="38"/>
  <c r="T49" i="38"/>
  <c r="B38" i="38"/>
  <c r="C38" i="38"/>
  <c r="D38" i="38"/>
  <c r="E38" i="38"/>
  <c r="F38" i="38"/>
  <c r="G38" i="38"/>
  <c r="H38" i="38"/>
  <c r="I38" i="38"/>
  <c r="J38" i="38"/>
  <c r="M38" i="38"/>
  <c r="N38" i="38"/>
  <c r="O38" i="38"/>
  <c r="P38" i="38"/>
  <c r="Q38" i="38"/>
  <c r="R38" i="38"/>
  <c r="S38" i="38"/>
  <c r="T38" i="38"/>
  <c r="B22" i="38"/>
  <c r="C22" i="38"/>
  <c r="D22" i="38"/>
  <c r="E22" i="38"/>
  <c r="F22" i="38"/>
  <c r="G22" i="38"/>
  <c r="H22" i="38"/>
  <c r="I22" i="38"/>
  <c r="J22" i="38"/>
  <c r="M22" i="38"/>
  <c r="N22" i="38"/>
  <c r="O22" i="38"/>
  <c r="P22" i="38"/>
  <c r="Q22" i="38"/>
  <c r="R22" i="38"/>
  <c r="S22" i="38"/>
  <c r="T22" i="38"/>
  <c r="C5" i="42"/>
  <c r="D5" i="42"/>
  <c r="E5" i="42"/>
  <c r="F5" i="42"/>
  <c r="G5" i="42"/>
  <c r="H5" i="42"/>
  <c r="K5" i="42"/>
  <c r="L5" i="42"/>
  <c r="M5" i="42"/>
  <c r="N5" i="42"/>
  <c r="O5" i="42"/>
  <c r="P5" i="42"/>
  <c r="C94" i="36"/>
  <c r="D94" i="36"/>
  <c r="E94" i="36"/>
  <c r="F94" i="36"/>
  <c r="G94" i="36"/>
  <c r="H94" i="36"/>
  <c r="K94" i="36"/>
  <c r="L94" i="36"/>
  <c r="M94" i="36"/>
  <c r="N94" i="36"/>
  <c r="O94" i="36"/>
  <c r="P94" i="36"/>
  <c r="Q94" i="36"/>
  <c r="R94" i="36"/>
  <c r="C80" i="36"/>
  <c r="D80" i="36"/>
  <c r="E80" i="36"/>
  <c r="F80" i="36"/>
  <c r="G80" i="36"/>
  <c r="H80" i="36"/>
  <c r="K80" i="36"/>
  <c r="L80" i="36"/>
  <c r="M80" i="36"/>
  <c r="N80" i="36"/>
  <c r="O80" i="36"/>
  <c r="P80" i="36"/>
  <c r="Q80" i="36"/>
  <c r="R80" i="36"/>
  <c r="C75" i="36"/>
  <c r="D75" i="36"/>
  <c r="E75" i="36"/>
  <c r="F75" i="36"/>
  <c r="G75" i="36"/>
  <c r="H75" i="36"/>
  <c r="K75" i="36"/>
  <c r="L75" i="36"/>
  <c r="M75" i="36"/>
  <c r="N75" i="36"/>
  <c r="O75" i="36"/>
  <c r="P75" i="36"/>
  <c r="Q75" i="36"/>
  <c r="R75" i="36"/>
  <c r="C64" i="36"/>
  <c r="D64" i="36"/>
  <c r="E64" i="36"/>
  <c r="F64" i="36"/>
  <c r="G64" i="36"/>
  <c r="H64" i="36"/>
  <c r="K64" i="36"/>
  <c r="L64" i="36"/>
  <c r="M64" i="36"/>
  <c r="N64" i="36"/>
  <c r="O64" i="36"/>
  <c r="P64" i="36"/>
  <c r="Q64" i="36"/>
  <c r="R64" i="36"/>
  <c r="C59" i="36"/>
  <c r="D59" i="36"/>
  <c r="E59" i="36"/>
  <c r="F59" i="36"/>
  <c r="G59" i="36"/>
  <c r="H59" i="36"/>
  <c r="K59" i="36"/>
  <c r="L59" i="36"/>
  <c r="M59" i="36"/>
  <c r="N59" i="36"/>
  <c r="O59" i="36"/>
  <c r="P59" i="36"/>
  <c r="Q59" i="36"/>
  <c r="R59" i="36"/>
  <c r="C53" i="36"/>
  <c r="D53" i="36"/>
  <c r="E53" i="36"/>
  <c r="F53" i="36"/>
  <c r="G53" i="36"/>
  <c r="H53" i="36"/>
  <c r="K53" i="36"/>
  <c r="L53" i="36"/>
  <c r="M53" i="36"/>
  <c r="N53" i="36"/>
  <c r="O53" i="36"/>
  <c r="P53" i="36"/>
  <c r="Q53" i="36"/>
  <c r="R53" i="36"/>
  <c r="C45" i="36"/>
  <c r="D45" i="36"/>
  <c r="E45" i="36"/>
  <c r="F45" i="36"/>
  <c r="G45" i="36"/>
  <c r="H45" i="36"/>
  <c r="K45" i="36"/>
  <c r="L45" i="36"/>
  <c r="M45" i="36"/>
  <c r="N45" i="36"/>
  <c r="O45" i="36"/>
  <c r="P45" i="36"/>
  <c r="Q45" i="36"/>
  <c r="R45" i="36"/>
  <c r="C33" i="36"/>
  <c r="D33" i="36"/>
  <c r="E33" i="36"/>
  <c r="F33" i="36"/>
  <c r="G33" i="36"/>
  <c r="H33" i="36"/>
  <c r="K33" i="36"/>
  <c r="L33" i="36"/>
  <c r="M33" i="36"/>
  <c r="N33" i="36"/>
  <c r="O33" i="36"/>
  <c r="P33" i="36"/>
  <c r="Q33" i="36"/>
  <c r="R33" i="36"/>
  <c r="C18" i="36"/>
  <c r="D18" i="36"/>
  <c r="E18" i="36"/>
  <c r="F18" i="36"/>
  <c r="G18" i="36"/>
  <c r="H18" i="36"/>
  <c r="K18" i="36"/>
  <c r="L18" i="36"/>
  <c r="M18" i="36"/>
  <c r="N18" i="36"/>
  <c r="O18" i="36"/>
  <c r="P18" i="36"/>
  <c r="Q18" i="36"/>
  <c r="R18" i="36"/>
  <c r="C5" i="36"/>
  <c r="D5" i="36"/>
  <c r="E5" i="36"/>
  <c r="F5" i="36"/>
  <c r="G5" i="36"/>
  <c r="H5" i="36"/>
  <c r="K5" i="36"/>
  <c r="L5" i="36"/>
  <c r="M5" i="36"/>
  <c r="N5" i="36"/>
  <c r="O5" i="36"/>
  <c r="P5" i="36"/>
  <c r="Q5" i="36"/>
  <c r="R5" i="36"/>
  <c r="C52" i="7"/>
  <c r="Q93" i="38"/>
  <c r="L187" i="43" l="1"/>
  <c r="L188" i="43"/>
  <c r="L168" i="43"/>
  <c r="L98" i="43"/>
  <c r="P177" i="43"/>
  <c r="L177" i="43"/>
  <c r="L159" i="43"/>
  <c r="P141" i="43"/>
  <c r="L110" i="43"/>
  <c r="L94" i="43"/>
  <c r="P185" i="43"/>
  <c r="P190" i="43"/>
  <c r="L190" i="43"/>
  <c r="L186" i="43"/>
  <c r="L176" i="43"/>
  <c r="P166" i="43"/>
  <c r="L166" i="43"/>
  <c r="P161" i="43"/>
  <c r="L161" i="43"/>
  <c r="P157" i="43"/>
  <c r="F157" i="43"/>
  <c r="L140" i="43"/>
  <c r="L99" i="43"/>
  <c r="L179" i="43"/>
  <c r="L107" i="43"/>
  <c r="L185" i="43"/>
  <c r="L157" i="43"/>
  <c r="L81" i="43"/>
  <c r="L53" i="43"/>
  <c r="P186" i="43"/>
  <c r="F178" i="43"/>
  <c r="L156" i="43"/>
  <c r="F52" i="43"/>
  <c r="L141" i="43"/>
  <c r="L108" i="43"/>
  <c r="F60" i="43"/>
  <c r="P170" i="43"/>
  <c r="P97" i="43"/>
  <c r="L97" i="43"/>
  <c r="P52" i="43"/>
  <c r="L50" i="43"/>
  <c r="P45" i="43"/>
  <c r="L52" i="43"/>
  <c r="L45" i="43"/>
  <c r="L221" i="43"/>
  <c r="P121" i="43"/>
  <c r="L119" i="43"/>
  <c r="L121" i="43"/>
  <c r="L143" i="43"/>
  <c r="L87" i="43"/>
  <c r="L197" i="43"/>
  <c r="L218" i="43"/>
  <c r="L63" i="43"/>
  <c r="P64" i="43"/>
  <c r="L64" i="43"/>
  <c r="F64" i="43"/>
  <c r="L267" i="43"/>
  <c r="L269" i="43"/>
  <c r="F271" i="43"/>
  <c r="P267" i="43"/>
  <c r="F234" i="43"/>
  <c r="F202" i="43"/>
  <c r="P197" i="43"/>
  <c r="F197" i="43"/>
  <c r="P218" i="43"/>
  <c r="P221" i="43"/>
  <c r="F221" i="43"/>
  <c r="F222" i="43"/>
  <c r="F189" i="43"/>
  <c r="F177" i="43"/>
  <c r="F169" i="43"/>
  <c r="F158" i="43"/>
  <c r="F120" i="43"/>
  <c r="L88" i="43"/>
  <c r="L79" i="43"/>
  <c r="L77" i="43"/>
  <c r="P77" i="43"/>
  <c r="L47" i="43"/>
  <c r="F48" i="43"/>
  <c r="L268" i="43"/>
  <c r="F186" i="43"/>
  <c r="P117" i="43"/>
  <c r="L117" i="43"/>
  <c r="L220" i="43"/>
  <c r="L196" i="43"/>
  <c r="F267" i="43"/>
  <c r="F185" i="43"/>
  <c r="F161" i="43"/>
  <c r="F141" i="43"/>
  <c r="F97" i="43"/>
  <c r="F89" i="43"/>
  <c r="F65" i="43"/>
  <c r="F49" i="43"/>
  <c r="F210" i="43"/>
  <c r="L272" i="43"/>
  <c r="L170" i="43"/>
  <c r="F218" i="43"/>
  <c r="F190" i="43"/>
  <c r="F170" i="43"/>
  <c r="F121" i="43"/>
  <c r="F101" i="43"/>
  <c r="F81" i="43"/>
  <c r="F61" i="43"/>
  <c r="F45" i="43"/>
  <c r="F77" i="43"/>
  <c r="F53" i="43"/>
  <c r="P108" i="43"/>
  <c r="L66" i="43"/>
  <c r="P51" i="43"/>
  <c r="L273" i="43"/>
  <c r="P271" i="43"/>
  <c r="P234" i="43"/>
  <c r="L219" i="43"/>
  <c r="P213" i="43"/>
  <c r="L191" i="43"/>
  <c r="P189" i="43"/>
  <c r="L175" i="43"/>
  <c r="P169" i="43"/>
  <c r="P120" i="43"/>
  <c r="L62" i="43"/>
  <c r="P60" i="43"/>
  <c r="L46" i="43"/>
  <c r="P222" i="43"/>
  <c r="L208" i="43"/>
  <c r="P202" i="43"/>
  <c r="L184" i="43"/>
  <c r="P178" i="43"/>
  <c r="L160" i="43"/>
  <c r="P158" i="43"/>
  <c r="L148" i="43"/>
  <c r="L111" i="43"/>
  <c r="L95" i="43"/>
  <c r="P89" i="43"/>
  <c r="L67" i="43"/>
  <c r="P65" i="43"/>
  <c r="L51" i="43"/>
  <c r="P49" i="43"/>
  <c r="L271" i="43"/>
  <c r="L234" i="43"/>
  <c r="L213" i="43"/>
  <c r="L189" i="43"/>
  <c r="L169" i="43"/>
  <c r="L120" i="43"/>
  <c r="L100" i="43"/>
  <c r="L80" i="43"/>
  <c r="L60" i="43"/>
  <c r="L222" i="43"/>
  <c r="L202" i="43"/>
  <c r="P196" i="43"/>
  <c r="L178" i="43"/>
  <c r="L158" i="43"/>
  <c r="L142" i="43"/>
  <c r="L109" i="43"/>
  <c r="L89" i="43"/>
  <c r="L65" i="43"/>
  <c r="L49" i="43"/>
  <c r="P272" i="43"/>
  <c r="P268" i="43"/>
  <c r="F272" i="43"/>
  <c r="F268" i="43"/>
  <c r="P219" i="43"/>
  <c r="F219" i="43"/>
  <c r="P207" i="43"/>
  <c r="F207" i="43"/>
  <c r="P191" i="43"/>
  <c r="P187" i="43"/>
  <c r="P179" i="43"/>
  <c r="F179" i="43"/>
  <c r="P175" i="43"/>
  <c r="F175" i="43"/>
  <c r="P118" i="43"/>
  <c r="F118" i="43"/>
  <c r="P110" i="43"/>
  <c r="F110" i="43"/>
  <c r="P98" i="43"/>
  <c r="F98" i="43"/>
  <c r="P94" i="43"/>
  <c r="F94" i="43"/>
  <c r="P78" i="43"/>
  <c r="F78" i="43"/>
  <c r="P66" i="43"/>
  <c r="F66" i="43"/>
  <c r="P62" i="43"/>
  <c r="P58" i="43"/>
  <c r="P176" i="43"/>
  <c r="F176" i="43"/>
  <c r="P168" i="43"/>
  <c r="P273" i="43"/>
  <c r="P269" i="43"/>
  <c r="F269" i="43"/>
  <c r="L211" i="43"/>
  <c r="P211" i="43"/>
  <c r="F211" i="43"/>
  <c r="P184" i="43"/>
  <c r="L167" i="43"/>
  <c r="F166" i="43"/>
  <c r="P142" i="43"/>
  <c r="F142" i="43"/>
  <c r="L139" i="43"/>
  <c r="P139" i="43"/>
  <c r="F117" i="43"/>
  <c r="L106" i="43"/>
  <c r="P106" i="43"/>
  <c r="F106" i="43"/>
  <c r="AD219" i="43"/>
  <c r="AF219" i="43"/>
  <c r="AB219" i="43"/>
  <c r="AH219" i="43"/>
  <c r="AD211" i="43"/>
  <c r="AF211" i="43"/>
  <c r="AB211" i="43"/>
  <c r="AH211" i="43"/>
  <c r="AF207" i="43"/>
  <c r="AB207" i="43"/>
  <c r="AD207" i="43"/>
  <c r="AH207" i="43"/>
  <c r="AF179" i="43"/>
  <c r="AH179" i="43"/>
  <c r="AD179" i="43"/>
  <c r="AB179" i="43"/>
  <c r="AD167" i="43"/>
  <c r="AF167" i="43"/>
  <c r="AB203" i="43"/>
  <c r="AB29" i="43" s="1"/>
  <c r="AF203" i="43"/>
  <c r="AF29" i="43" s="1"/>
  <c r="AD203" i="43"/>
  <c r="AD29" i="43" s="1"/>
  <c r="AB167" i="43"/>
  <c r="AH167" i="43"/>
  <c r="AB139" i="43"/>
  <c r="AD139" i="43"/>
  <c r="AF139" i="43"/>
  <c r="AH139" i="43"/>
  <c r="AD110" i="43"/>
  <c r="AB110" i="43"/>
  <c r="AF110" i="43"/>
  <c r="AH110" i="43"/>
  <c r="F108" i="43"/>
  <c r="AF106" i="43"/>
  <c r="AD106" i="43"/>
  <c r="AB106" i="43"/>
  <c r="AH106" i="43"/>
  <c r="P100" i="43"/>
  <c r="F100" i="43"/>
  <c r="AF98" i="43"/>
  <c r="AH98" i="43"/>
  <c r="AD98" i="43"/>
  <c r="AB98" i="43"/>
  <c r="P96" i="43"/>
  <c r="F96" i="43"/>
  <c r="AF94" i="43"/>
  <c r="AD94" i="43"/>
  <c r="AB94" i="43"/>
  <c r="AH94" i="43"/>
  <c r="P88" i="43"/>
  <c r="F88" i="43"/>
  <c r="P80" i="43"/>
  <c r="F80" i="43"/>
  <c r="AD62" i="43"/>
  <c r="AB62" i="43"/>
  <c r="AF62" i="43"/>
  <c r="AH62" i="43"/>
  <c r="AF58" i="43"/>
  <c r="AD58" i="43"/>
  <c r="AB58" i="43"/>
  <c r="AH58" i="43"/>
  <c r="AD220" i="43"/>
  <c r="AF220" i="43"/>
  <c r="AB220" i="43"/>
  <c r="AH220" i="43"/>
  <c r="AF212" i="43"/>
  <c r="AH212" i="43"/>
  <c r="AD212" i="43"/>
  <c r="AB212" i="43"/>
  <c r="AB208" i="43"/>
  <c r="AD208" i="43"/>
  <c r="AF208" i="43"/>
  <c r="AH208" i="43"/>
  <c r="AF196" i="43"/>
  <c r="AB196" i="43"/>
  <c r="AD196" i="43"/>
  <c r="AH196" i="43"/>
  <c r="AD160" i="43"/>
  <c r="AF160" i="43"/>
  <c r="AB160" i="43"/>
  <c r="AH160" i="43"/>
  <c r="AF156" i="43"/>
  <c r="AB156" i="43"/>
  <c r="AD156" i="43"/>
  <c r="AH156" i="43"/>
  <c r="AB148" i="43"/>
  <c r="AF148" i="43"/>
  <c r="AD148" i="43"/>
  <c r="AH148" i="43"/>
  <c r="AB152" i="43"/>
  <c r="AB25" i="43" s="1"/>
  <c r="AF152" i="43"/>
  <c r="AF25" i="43" s="1"/>
  <c r="AD152" i="43"/>
  <c r="AD25" i="43" s="1"/>
  <c r="AF140" i="43"/>
  <c r="AD140" i="43"/>
  <c r="AB140" i="43"/>
  <c r="AH140" i="43"/>
  <c r="AD107" i="43"/>
  <c r="AB107" i="43"/>
  <c r="AF107" i="43"/>
  <c r="AH107" i="43"/>
  <c r="AF99" i="43"/>
  <c r="AB99" i="43"/>
  <c r="AH99" i="43"/>
  <c r="AD99" i="43"/>
  <c r="AB95" i="43"/>
  <c r="AH95" i="43"/>
  <c r="AF87" i="43"/>
  <c r="AB87" i="43"/>
  <c r="AD87" i="43"/>
  <c r="AH87" i="43"/>
  <c r="AB67" i="43"/>
  <c r="AD67" i="43"/>
  <c r="AF67" i="43"/>
  <c r="AH67" i="43"/>
  <c r="AB59" i="43"/>
  <c r="AF59" i="43"/>
  <c r="AD59" i="43"/>
  <c r="AH59" i="43"/>
  <c r="F273" i="43"/>
  <c r="AB234" i="43"/>
  <c r="AF234" i="43"/>
  <c r="AD234" i="43"/>
  <c r="AH234" i="43"/>
  <c r="AF221" i="43"/>
  <c r="AD221" i="43"/>
  <c r="AH221" i="43"/>
  <c r="AB221" i="43"/>
  <c r="AF209" i="43"/>
  <c r="AD209" i="43"/>
  <c r="AB209" i="43"/>
  <c r="AH209" i="43"/>
  <c r="AF197" i="43"/>
  <c r="AB197" i="43"/>
  <c r="AD197" i="43"/>
  <c r="AH197" i="43"/>
  <c r="F191" i="43"/>
  <c r="AD177" i="43"/>
  <c r="AB177" i="43"/>
  <c r="AF177" i="43"/>
  <c r="AH177" i="43"/>
  <c r="AD169" i="43"/>
  <c r="AB169" i="43"/>
  <c r="AF169" i="43"/>
  <c r="AH169" i="43"/>
  <c r="P167" i="43"/>
  <c r="F167" i="43"/>
  <c r="P159" i="43"/>
  <c r="F159" i="43"/>
  <c r="AF157" i="43"/>
  <c r="AB157" i="43"/>
  <c r="AD157" i="43"/>
  <c r="AH157" i="43"/>
  <c r="P143" i="43"/>
  <c r="F143" i="43"/>
  <c r="AB141" i="43"/>
  <c r="AF141" i="43"/>
  <c r="AD141" i="43"/>
  <c r="AH141" i="43"/>
  <c r="F139" i="43"/>
  <c r="AD100" i="43"/>
  <c r="AB100" i="43"/>
  <c r="AF100" i="43"/>
  <c r="AH100" i="43"/>
  <c r="AD96" i="43"/>
  <c r="AF96" i="43"/>
  <c r="AB96" i="43"/>
  <c r="AH96" i="43"/>
  <c r="AF88" i="43"/>
  <c r="AB88" i="43"/>
  <c r="AD88" i="43"/>
  <c r="AH88" i="43"/>
  <c r="F62" i="43"/>
  <c r="AD60" i="43"/>
  <c r="AB60" i="43"/>
  <c r="AF60" i="43"/>
  <c r="AH60" i="43"/>
  <c r="F58" i="43"/>
  <c r="P50" i="43"/>
  <c r="F50" i="43"/>
  <c r="P46" i="43"/>
  <c r="F46" i="43"/>
  <c r="AD222" i="43"/>
  <c r="AB222" i="43"/>
  <c r="AF222" i="43"/>
  <c r="AH222" i="43"/>
  <c r="P220" i="43"/>
  <c r="F220" i="43"/>
  <c r="AF218" i="43"/>
  <c r="AD218" i="43"/>
  <c r="AB218" i="43"/>
  <c r="AH218" i="43"/>
  <c r="P212" i="43"/>
  <c r="F212" i="43"/>
  <c r="AD210" i="43"/>
  <c r="AF210" i="43"/>
  <c r="AB210" i="43"/>
  <c r="AH210" i="43"/>
  <c r="P208" i="43"/>
  <c r="F208" i="43"/>
  <c r="AB202" i="43"/>
  <c r="AF202" i="43"/>
  <c r="AD202" i="43"/>
  <c r="AH202" i="43"/>
  <c r="F196" i="43"/>
  <c r="F184" i="43"/>
  <c r="AD178" i="43"/>
  <c r="AF178" i="43"/>
  <c r="AB178" i="43"/>
  <c r="AH178" i="43"/>
  <c r="AD170" i="43"/>
  <c r="AF170" i="43"/>
  <c r="AD198" i="43"/>
  <c r="AD27" i="43" s="1"/>
  <c r="AB170" i="43"/>
  <c r="AB198" i="43"/>
  <c r="AB27" i="43" s="1"/>
  <c r="AH170" i="43"/>
  <c r="AF198" i="43"/>
  <c r="AF27" i="43" s="1"/>
  <c r="F168" i="43"/>
  <c r="AB166" i="43"/>
  <c r="AF166" i="43"/>
  <c r="AD166" i="43"/>
  <c r="AH166" i="43"/>
  <c r="P160" i="43"/>
  <c r="F160" i="43"/>
  <c r="P156" i="43"/>
  <c r="F156" i="43"/>
  <c r="P148" i="43"/>
  <c r="F148" i="43"/>
  <c r="P140" i="43"/>
  <c r="F140" i="43"/>
  <c r="P119" i="43"/>
  <c r="F119" i="43"/>
  <c r="P111" i="43"/>
  <c r="F111" i="43"/>
  <c r="P107" i="43"/>
  <c r="F107" i="43"/>
  <c r="AF101" i="43"/>
  <c r="AB101" i="43"/>
  <c r="AH101" i="43"/>
  <c r="AD101" i="43"/>
  <c r="P99" i="43"/>
  <c r="F99" i="43"/>
  <c r="AD97" i="43"/>
  <c r="AF97" i="43"/>
  <c r="AB97" i="43"/>
  <c r="AH97" i="43"/>
  <c r="P87" i="43"/>
  <c r="F87" i="43"/>
  <c r="P79" i="43"/>
  <c r="F79" i="43"/>
  <c r="P67" i="43"/>
  <c r="F67" i="43"/>
  <c r="AD65" i="43"/>
  <c r="AB65" i="43"/>
  <c r="AF65" i="43"/>
  <c r="AH65" i="43"/>
  <c r="P63" i="43"/>
  <c r="F63" i="43"/>
  <c r="AB61" i="43"/>
  <c r="AF61" i="43"/>
  <c r="AD61" i="43"/>
  <c r="AH61" i="43"/>
  <c r="P59" i="43"/>
  <c r="F59" i="43"/>
  <c r="F51" i="43"/>
  <c r="P47" i="43"/>
  <c r="F47" i="43"/>
  <c r="AD191" i="43"/>
  <c r="AF191" i="43"/>
  <c r="AH191" i="43"/>
  <c r="AB191" i="43"/>
  <c r="AD187" i="43"/>
  <c r="AB187" i="43"/>
  <c r="AH187" i="43"/>
  <c r="AF187" i="43"/>
  <c r="AB184" i="43"/>
  <c r="AF184" i="43"/>
  <c r="AD184" i="43"/>
  <c r="AH184" i="43"/>
  <c r="F187" i="43"/>
  <c r="AD185" i="43"/>
  <c r="AB185" i="43"/>
  <c r="AF185" i="43"/>
  <c r="AH185" i="43"/>
  <c r="AB186" i="43"/>
  <c r="AF186" i="43"/>
  <c r="AD186" i="43"/>
  <c r="AH186" i="43"/>
  <c r="AD189" i="43"/>
  <c r="AH189" i="43"/>
  <c r="AB189" i="43"/>
  <c r="AF189" i="43"/>
  <c r="AF188" i="43"/>
  <c r="AB188" i="43"/>
  <c r="AD188" i="43"/>
  <c r="AH188" i="43"/>
  <c r="AF190" i="43"/>
  <c r="AB190" i="43"/>
  <c r="AD190" i="43"/>
  <c r="AH190" i="43"/>
  <c r="P188" i="43"/>
  <c r="F188" i="43"/>
  <c r="P109" i="43"/>
  <c r="F109" i="43"/>
  <c r="AF109" i="43"/>
  <c r="AB109" i="43"/>
  <c r="AD109" i="43"/>
  <c r="AH109" i="43"/>
  <c r="AB86" i="43"/>
  <c r="AD86" i="43"/>
  <c r="AF86" i="43"/>
  <c r="AH86" i="43"/>
  <c r="P86" i="43"/>
  <c r="F86" i="43"/>
  <c r="L86" i="43"/>
  <c r="AF111" i="43"/>
  <c r="AD111" i="43"/>
  <c r="AB111" i="43"/>
  <c r="AH111" i="43"/>
  <c r="AF108" i="43"/>
  <c r="AD108" i="43"/>
  <c r="AB108" i="43"/>
  <c r="AH108" i="43"/>
  <c r="AB142" i="43"/>
  <c r="AD142" i="43"/>
  <c r="AF142" i="43"/>
  <c r="AH142" i="43"/>
  <c r="AD143" i="43"/>
  <c r="AF143" i="43"/>
  <c r="AB143" i="43"/>
  <c r="AH143" i="43"/>
  <c r="AF213" i="43"/>
  <c r="AD213" i="43"/>
  <c r="AB213" i="43"/>
  <c r="AH213" i="43"/>
  <c r="AF50" i="43"/>
  <c r="AD50" i="43"/>
  <c r="AB50" i="43"/>
  <c r="AH50" i="43"/>
  <c r="AD48" i="43"/>
  <c r="AF48" i="43"/>
  <c r="AB48" i="43"/>
  <c r="AH48" i="43"/>
  <c r="AF46" i="43"/>
  <c r="AD46" i="43"/>
  <c r="AB46" i="43"/>
  <c r="AH46" i="43"/>
  <c r="AH53" i="43"/>
  <c r="AD53" i="43"/>
  <c r="AF53" i="43"/>
  <c r="AB53" i="43"/>
  <c r="AH51" i="43"/>
  <c r="AB51" i="43"/>
  <c r="AD51" i="43"/>
  <c r="AF51" i="43"/>
  <c r="AD49" i="43"/>
  <c r="AF49" i="43"/>
  <c r="AB49" i="43"/>
  <c r="AH49" i="43"/>
  <c r="AH47" i="43"/>
  <c r="AB47" i="43"/>
  <c r="AD47" i="43"/>
  <c r="AF47" i="43"/>
  <c r="AH45" i="43"/>
  <c r="AB45" i="43"/>
  <c r="AF45" i="43"/>
  <c r="AD45" i="43"/>
  <c r="AF176" i="43"/>
  <c r="AD176" i="43"/>
  <c r="AB176" i="43"/>
  <c r="AH176" i="43"/>
  <c r="AF175" i="43"/>
  <c r="AD175" i="43"/>
  <c r="AB175" i="43"/>
  <c r="AH175" i="43"/>
  <c r="AF168" i="43"/>
  <c r="AD168" i="43"/>
  <c r="AB168" i="43"/>
  <c r="AH168" i="43"/>
  <c r="AD161" i="43"/>
  <c r="AF161" i="43"/>
  <c r="AB161" i="43"/>
  <c r="AH161" i="43"/>
  <c r="AD159" i="43"/>
  <c r="AF159" i="43"/>
  <c r="AB159" i="43"/>
  <c r="AH159" i="43"/>
  <c r="AB158" i="43"/>
  <c r="AD158" i="43"/>
  <c r="AF158" i="43"/>
  <c r="AH158" i="43"/>
  <c r="AF89" i="43"/>
  <c r="AD89" i="43"/>
  <c r="AB89" i="43"/>
  <c r="AH89" i="43"/>
  <c r="AD66" i="43"/>
  <c r="AF66" i="43"/>
  <c r="AB66" i="43"/>
  <c r="AH66" i="43"/>
  <c r="AD64" i="43"/>
  <c r="AF64" i="43"/>
  <c r="AB64" i="43"/>
  <c r="AH64" i="43"/>
  <c r="AB63" i="43"/>
  <c r="AD63" i="43"/>
  <c r="AF63" i="43"/>
  <c r="AH63" i="43"/>
  <c r="AF52" i="43"/>
  <c r="AH52" i="43"/>
  <c r="AB52" i="43"/>
  <c r="AD52" i="43"/>
  <c r="AH273" i="43"/>
  <c r="AF273" i="43"/>
  <c r="AD273" i="43"/>
  <c r="AB273" i="43"/>
  <c r="AH271" i="43"/>
  <c r="AF271" i="43"/>
  <c r="AD271" i="43"/>
  <c r="AB271" i="43"/>
  <c r="AH269" i="43"/>
  <c r="AF269" i="43"/>
  <c r="AD269" i="43"/>
  <c r="AB269" i="43"/>
  <c r="AD267" i="43"/>
  <c r="AB267" i="43"/>
  <c r="AF267" i="43"/>
  <c r="AH267" i="43"/>
  <c r="AD272" i="43"/>
  <c r="AF272" i="43"/>
  <c r="AB272" i="43"/>
  <c r="AH272" i="43"/>
  <c r="AD270" i="43"/>
  <c r="AF270" i="43"/>
  <c r="AB270" i="43"/>
  <c r="AH270" i="43"/>
  <c r="AD268" i="43"/>
  <c r="AF268" i="43"/>
  <c r="AB268" i="43"/>
  <c r="AH268" i="43"/>
  <c r="AF121" i="43"/>
  <c r="AD121" i="43"/>
  <c r="AB121" i="43"/>
  <c r="AH121" i="43"/>
  <c r="AD119" i="43"/>
  <c r="AB119" i="43"/>
  <c r="AF119" i="43"/>
  <c r="AH119" i="43"/>
  <c r="AF117" i="43"/>
  <c r="AD117" i="43"/>
  <c r="AB117" i="43"/>
  <c r="AH117" i="43"/>
  <c r="AF120" i="43"/>
  <c r="AD120" i="43"/>
  <c r="AB120" i="43"/>
  <c r="AH120" i="43"/>
  <c r="AB118" i="43"/>
  <c r="AF118" i="43"/>
  <c r="AD118" i="43"/>
  <c r="AH118" i="43"/>
  <c r="AF116" i="43"/>
  <c r="AD116" i="43"/>
  <c r="AB116" i="43"/>
  <c r="AH116" i="43"/>
  <c r="AD80" i="43"/>
  <c r="AF80" i="43"/>
  <c r="AB80" i="43"/>
  <c r="AH80" i="43"/>
  <c r="AD78" i="43"/>
  <c r="AF78" i="43"/>
  <c r="AB78" i="43"/>
  <c r="AH78" i="43"/>
  <c r="AD76" i="43"/>
  <c r="AF76" i="43"/>
  <c r="AB76" i="43"/>
  <c r="AH76" i="43"/>
  <c r="AF81" i="43"/>
  <c r="AB81" i="43"/>
  <c r="AH81" i="43"/>
  <c r="AD81" i="43"/>
  <c r="AH79" i="43"/>
  <c r="AD79" i="43"/>
  <c r="AB79" i="43"/>
  <c r="AF79" i="43"/>
  <c r="AF77" i="43"/>
  <c r="AB77" i="43"/>
  <c r="AH77" i="43"/>
  <c r="AD77" i="43"/>
  <c r="V272" i="43"/>
  <c r="X272" i="43"/>
  <c r="T272" i="43"/>
  <c r="Z272" i="43"/>
  <c r="V268" i="43"/>
  <c r="T268" i="43"/>
  <c r="X268" i="43"/>
  <c r="Z268" i="43"/>
  <c r="X222" i="43"/>
  <c r="T222" i="43"/>
  <c r="Z222" i="43"/>
  <c r="V222" i="43"/>
  <c r="Z220" i="43"/>
  <c r="V220" i="43"/>
  <c r="T220" i="43"/>
  <c r="X220" i="43"/>
  <c r="T218" i="43"/>
  <c r="X218" i="43"/>
  <c r="V218" i="43"/>
  <c r="Z218" i="43"/>
  <c r="V212" i="43"/>
  <c r="T212" i="43"/>
  <c r="X212" i="43"/>
  <c r="Z212" i="43"/>
  <c r="X210" i="43"/>
  <c r="V210" i="43"/>
  <c r="T210" i="43"/>
  <c r="Z210" i="43"/>
  <c r="V208" i="43"/>
  <c r="T208" i="43"/>
  <c r="X208" i="43"/>
  <c r="Z208" i="43"/>
  <c r="V202" i="43"/>
  <c r="T202" i="43"/>
  <c r="X202" i="43"/>
  <c r="Z202" i="43"/>
  <c r="V196" i="43"/>
  <c r="T196" i="43"/>
  <c r="X196" i="43"/>
  <c r="Z196" i="43"/>
  <c r="V190" i="43"/>
  <c r="T190" i="43"/>
  <c r="Z190" i="43"/>
  <c r="X190" i="43"/>
  <c r="X188" i="43"/>
  <c r="V188" i="43"/>
  <c r="T188" i="43"/>
  <c r="Z188" i="43"/>
  <c r="T186" i="43"/>
  <c r="X186" i="43"/>
  <c r="V186" i="43"/>
  <c r="Z186" i="43"/>
  <c r="X184" i="43"/>
  <c r="V184" i="43"/>
  <c r="T184" i="43"/>
  <c r="Z184" i="43"/>
  <c r="X178" i="43"/>
  <c r="T178" i="43"/>
  <c r="Z178" i="43"/>
  <c r="V178" i="43"/>
  <c r="Z176" i="43"/>
  <c r="V176" i="43"/>
  <c r="T176" i="43"/>
  <c r="X176" i="43"/>
  <c r="V170" i="43"/>
  <c r="T170" i="43"/>
  <c r="X170" i="43"/>
  <c r="T198" i="43"/>
  <c r="T27" i="43" s="1"/>
  <c r="V198" i="43"/>
  <c r="V27" i="43" s="1"/>
  <c r="X198" i="43"/>
  <c r="X27" i="43" s="1"/>
  <c r="Z170" i="43"/>
  <c r="V168" i="43"/>
  <c r="T168" i="43"/>
  <c r="X168" i="43"/>
  <c r="Z168" i="43"/>
  <c r="X166" i="43"/>
  <c r="V166" i="43"/>
  <c r="T166" i="43"/>
  <c r="Z166" i="43"/>
  <c r="T160" i="43"/>
  <c r="X160" i="43"/>
  <c r="V160" i="43"/>
  <c r="Z160" i="43"/>
  <c r="V158" i="43"/>
  <c r="X158" i="43"/>
  <c r="T158" i="43"/>
  <c r="Z158" i="43"/>
  <c r="X156" i="43"/>
  <c r="T156" i="43"/>
  <c r="V156" i="43"/>
  <c r="Z156" i="43"/>
  <c r="T152" i="43"/>
  <c r="T25" i="43" s="1"/>
  <c r="V152" i="43"/>
  <c r="V25" i="43" s="1"/>
  <c r="V148" i="43"/>
  <c r="X152" i="43"/>
  <c r="X25" i="43" s="1"/>
  <c r="X148" i="43"/>
  <c r="T148" i="43"/>
  <c r="Z148" i="43"/>
  <c r="T121" i="43"/>
  <c r="V121" i="43"/>
  <c r="X121" i="43"/>
  <c r="Z121" i="43"/>
  <c r="V119" i="43"/>
  <c r="X119" i="43"/>
  <c r="T119" i="43"/>
  <c r="Z119" i="43"/>
  <c r="X117" i="43"/>
  <c r="V117" i="43"/>
  <c r="T117" i="43"/>
  <c r="Z117" i="43"/>
  <c r="V101" i="43"/>
  <c r="T101" i="43"/>
  <c r="X101" i="43"/>
  <c r="Z101" i="43"/>
  <c r="T99" i="43"/>
  <c r="V99" i="43"/>
  <c r="X99" i="43"/>
  <c r="Z99" i="43"/>
  <c r="V97" i="43"/>
  <c r="X97" i="43"/>
  <c r="T97" i="43"/>
  <c r="Z97" i="43"/>
  <c r="Z95" i="43"/>
  <c r="T95" i="43"/>
  <c r="Z67" i="43"/>
  <c r="X67" i="43"/>
  <c r="V67" i="43"/>
  <c r="T67" i="43"/>
  <c r="V65" i="43"/>
  <c r="T65" i="43"/>
  <c r="Z65" i="43"/>
  <c r="X65" i="43"/>
  <c r="Z63" i="43"/>
  <c r="V63" i="43"/>
  <c r="T63" i="43"/>
  <c r="X63" i="43"/>
  <c r="X61" i="43"/>
  <c r="V61" i="43"/>
  <c r="T61" i="43"/>
  <c r="Z61" i="43"/>
  <c r="X59" i="43"/>
  <c r="T59" i="43"/>
  <c r="Z59" i="43"/>
  <c r="V59" i="43"/>
  <c r="X273" i="43"/>
  <c r="T273" i="43"/>
  <c r="V273" i="43"/>
  <c r="Z273" i="43"/>
  <c r="X267" i="43"/>
  <c r="T267" i="43"/>
  <c r="V267" i="43"/>
  <c r="Z267" i="43"/>
  <c r="X234" i="43"/>
  <c r="T234" i="43"/>
  <c r="V234" i="43"/>
  <c r="Z234" i="43"/>
  <c r="V221" i="43"/>
  <c r="X221" i="43"/>
  <c r="T221" i="43"/>
  <c r="Z221" i="43"/>
  <c r="V219" i="43"/>
  <c r="X219" i="43"/>
  <c r="T219" i="43"/>
  <c r="Z219" i="43"/>
  <c r="X213" i="43"/>
  <c r="V213" i="43"/>
  <c r="T213" i="43"/>
  <c r="Z213" i="43"/>
  <c r="Z211" i="43"/>
  <c r="T211" i="43"/>
  <c r="X211" i="43"/>
  <c r="V211" i="43"/>
  <c r="X209" i="43"/>
  <c r="V209" i="43"/>
  <c r="T209" i="43"/>
  <c r="Z209" i="43"/>
  <c r="T207" i="43"/>
  <c r="X207" i="43"/>
  <c r="V207" i="43"/>
  <c r="Z207" i="43"/>
  <c r="V197" i="43"/>
  <c r="Z197" i="43"/>
  <c r="X197" i="43"/>
  <c r="T197" i="43"/>
  <c r="Z191" i="43"/>
  <c r="V191" i="43"/>
  <c r="T191" i="43"/>
  <c r="X191" i="43"/>
  <c r="X189" i="43"/>
  <c r="V189" i="43"/>
  <c r="T189" i="43"/>
  <c r="Z189" i="43"/>
  <c r="X187" i="43"/>
  <c r="T187" i="43"/>
  <c r="V187" i="43"/>
  <c r="Z187" i="43"/>
  <c r="X185" i="43"/>
  <c r="V185" i="43"/>
  <c r="T185" i="43"/>
  <c r="Z185" i="43"/>
  <c r="V179" i="43"/>
  <c r="X179" i="43"/>
  <c r="T179" i="43"/>
  <c r="Z179" i="43"/>
  <c r="V177" i="43"/>
  <c r="X177" i="43"/>
  <c r="T177" i="43"/>
  <c r="Z177" i="43"/>
  <c r="V175" i="43"/>
  <c r="T175" i="43"/>
  <c r="X175" i="43"/>
  <c r="Z175" i="43"/>
  <c r="V169" i="43"/>
  <c r="X169" i="43"/>
  <c r="T169" i="43"/>
  <c r="Z169" i="43"/>
  <c r="V167" i="43"/>
  <c r="X167" i="43"/>
  <c r="T203" i="43"/>
  <c r="T29" i="43" s="1"/>
  <c r="V203" i="43"/>
  <c r="V29" i="43" s="1"/>
  <c r="X203" i="43"/>
  <c r="X29" i="43" s="1"/>
  <c r="T167" i="43"/>
  <c r="Z167" i="43"/>
  <c r="Z161" i="43"/>
  <c r="T161" i="43"/>
  <c r="X161" i="43"/>
  <c r="V161" i="43"/>
  <c r="V159" i="43"/>
  <c r="T159" i="43"/>
  <c r="X159" i="43"/>
  <c r="Z159" i="43"/>
  <c r="V157" i="43"/>
  <c r="X157" i="43"/>
  <c r="T157" i="43"/>
  <c r="Z157" i="43"/>
  <c r="X120" i="43"/>
  <c r="V120" i="43"/>
  <c r="T120" i="43"/>
  <c r="Z120" i="43"/>
  <c r="Z118" i="43"/>
  <c r="X118" i="43"/>
  <c r="V118" i="43"/>
  <c r="T118" i="43"/>
  <c r="X116" i="43"/>
  <c r="V116" i="43"/>
  <c r="T116" i="43"/>
  <c r="Z116" i="43"/>
  <c r="V100" i="43"/>
  <c r="X100" i="43"/>
  <c r="T100" i="43"/>
  <c r="Z100" i="43"/>
  <c r="X98" i="43"/>
  <c r="Z98" i="43"/>
  <c r="V98" i="43"/>
  <c r="T98" i="43"/>
  <c r="T96" i="43"/>
  <c r="V96" i="43"/>
  <c r="X96" i="43"/>
  <c r="Z96" i="43"/>
  <c r="V94" i="43"/>
  <c r="T94" i="43"/>
  <c r="X94" i="43"/>
  <c r="Z94" i="43"/>
  <c r="Z66" i="43"/>
  <c r="V66" i="43"/>
  <c r="T66" i="43"/>
  <c r="X66" i="43"/>
  <c r="X64" i="43"/>
  <c r="V64" i="43"/>
  <c r="T64" i="43"/>
  <c r="Z64" i="43"/>
  <c r="Z62" i="43"/>
  <c r="X62" i="43"/>
  <c r="T62" i="43"/>
  <c r="V62" i="43"/>
  <c r="V60" i="43"/>
  <c r="X60" i="43"/>
  <c r="T60" i="43"/>
  <c r="Z60" i="43"/>
  <c r="V58" i="43"/>
  <c r="T58" i="43"/>
  <c r="X58" i="43"/>
  <c r="Z58" i="43"/>
  <c r="X111" i="43"/>
  <c r="V111" i="43"/>
  <c r="Z111" i="43"/>
  <c r="T111" i="43"/>
  <c r="X109" i="43"/>
  <c r="V109" i="43"/>
  <c r="T109" i="43"/>
  <c r="Z109" i="43"/>
  <c r="Z107" i="43"/>
  <c r="T107" i="43"/>
  <c r="V107" i="43"/>
  <c r="X107" i="43"/>
  <c r="T110" i="43"/>
  <c r="X110" i="43"/>
  <c r="V110" i="43"/>
  <c r="Z110" i="43"/>
  <c r="X108" i="43"/>
  <c r="V108" i="43"/>
  <c r="T108" i="43"/>
  <c r="Z108" i="43"/>
  <c r="X106" i="43"/>
  <c r="V106" i="43"/>
  <c r="T106" i="43"/>
  <c r="Z106" i="43"/>
  <c r="X89" i="43"/>
  <c r="Z89" i="43"/>
  <c r="V89" i="43"/>
  <c r="T89" i="43"/>
  <c r="V87" i="43"/>
  <c r="X87" i="43"/>
  <c r="T87" i="43"/>
  <c r="Z87" i="43"/>
  <c r="X88" i="43"/>
  <c r="Z88" i="43"/>
  <c r="T88" i="43"/>
  <c r="V88" i="43"/>
  <c r="X86" i="43"/>
  <c r="T86" i="43"/>
  <c r="V86" i="43"/>
  <c r="Z86" i="43"/>
  <c r="V81" i="43"/>
  <c r="Z81" i="43"/>
  <c r="X81" i="43"/>
  <c r="T81" i="43"/>
  <c r="X79" i="43"/>
  <c r="V79" i="43"/>
  <c r="Z79" i="43"/>
  <c r="T79" i="43"/>
  <c r="V77" i="43"/>
  <c r="Z77" i="43"/>
  <c r="X77" i="43"/>
  <c r="T77" i="43"/>
  <c r="T80" i="43"/>
  <c r="X80" i="43"/>
  <c r="V80" i="43"/>
  <c r="Z80" i="43"/>
  <c r="X78" i="43"/>
  <c r="V78" i="43"/>
  <c r="T78" i="43"/>
  <c r="Z78" i="43"/>
  <c r="Z76" i="43"/>
  <c r="T76" i="43"/>
  <c r="X76" i="43"/>
  <c r="V76" i="43"/>
  <c r="Z53" i="43"/>
  <c r="V53" i="43"/>
  <c r="X53" i="43"/>
  <c r="T53" i="43"/>
  <c r="X51" i="43"/>
  <c r="V51" i="43"/>
  <c r="Z51" i="43"/>
  <c r="T51" i="43"/>
  <c r="T49" i="43"/>
  <c r="X49" i="43"/>
  <c r="Z49" i="43"/>
  <c r="V49" i="43"/>
  <c r="X47" i="43"/>
  <c r="V47" i="43"/>
  <c r="T47" i="43"/>
  <c r="Z47" i="43"/>
  <c r="X45" i="43"/>
  <c r="V45" i="43"/>
  <c r="T45" i="43"/>
  <c r="Z45" i="43"/>
  <c r="V52" i="43"/>
  <c r="X52" i="43"/>
  <c r="T52" i="43"/>
  <c r="Z52" i="43"/>
  <c r="Z50" i="43"/>
  <c r="V50" i="43"/>
  <c r="T50" i="43"/>
  <c r="X50" i="43"/>
  <c r="T48" i="43"/>
  <c r="X48" i="43"/>
  <c r="V48" i="43"/>
  <c r="Z48" i="43"/>
  <c r="X46" i="43"/>
  <c r="V46" i="43"/>
  <c r="T46" i="43"/>
  <c r="Z46" i="43"/>
  <c r="X271" i="43"/>
  <c r="T271" i="43"/>
  <c r="V271" i="43"/>
  <c r="Z271" i="43"/>
  <c r="V269" i="43"/>
  <c r="X269" i="43"/>
  <c r="T269" i="43"/>
  <c r="Z269" i="43"/>
  <c r="X270" i="43"/>
  <c r="T270" i="43"/>
  <c r="V270" i="43"/>
  <c r="Z270" i="43"/>
  <c r="V142" i="43"/>
  <c r="X142" i="43"/>
  <c r="T142" i="43"/>
  <c r="Z142" i="43"/>
  <c r="X140" i="43"/>
  <c r="T140" i="43"/>
  <c r="V140" i="43"/>
  <c r="Z140" i="43"/>
  <c r="X143" i="43"/>
  <c r="V143" i="43"/>
  <c r="Z143" i="43"/>
  <c r="T143" i="43"/>
  <c r="X141" i="43"/>
  <c r="V141" i="43"/>
  <c r="Z141" i="43"/>
  <c r="T141" i="43"/>
  <c r="V139" i="43"/>
  <c r="T139" i="43"/>
  <c r="X139" i="43"/>
  <c r="Z139" i="43"/>
  <c r="P76" i="43"/>
  <c r="O82" i="43"/>
  <c r="F76" i="43"/>
  <c r="E82" i="43"/>
  <c r="B82" i="43"/>
  <c r="G82" i="43"/>
  <c r="C82" i="43"/>
  <c r="M82" i="43"/>
  <c r="L78" i="43"/>
  <c r="K82" i="43"/>
  <c r="M275" i="43"/>
  <c r="G275" i="43"/>
  <c r="C275" i="43"/>
  <c r="C39" i="43" s="1"/>
  <c r="P270" i="43"/>
  <c r="O275" i="43"/>
  <c r="O39" i="43" s="1"/>
  <c r="L270" i="43"/>
  <c r="K275" i="43"/>
  <c r="F270" i="43"/>
  <c r="E275" i="43"/>
  <c r="E39" i="43" s="1"/>
  <c r="B203" i="43"/>
  <c r="AH203" i="43" s="1"/>
  <c r="AH29" i="43" s="1"/>
  <c r="B152" i="43"/>
  <c r="E235" i="43"/>
  <c r="F235" i="43" s="1"/>
  <c r="F35" i="43" s="1"/>
  <c r="B235" i="43"/>
  <c r="N234" i="43"/>
  <c r="H234" i="43"/>
  <c r="N220" i="43"/>
  <c r="B214" i="43"/>
  <c r="H196" i="43"/>
  <c r="N166" i="43"/>
  <c r="N81" i="43"/>
  <c r="N79" i="43"/>
  <c r="H79" i="43"/>
  <c r="N50" i="43"/>
  <c r="J114" i="42"/>
  <c r="N88" i="43"/>
  <c r="J113" i="42"/>
  <c r="J115" i="42"/>
  <c r="I248" i="43"/>
  <c r="I243" i="43"/>
  <c r="I246" i="43"/>
  <c r="I240" i="43"/>
  <c r="I245" i="43"/>
  <c r="I234" i="43"/>
  <c r="J234" i="43" s="1"/>
  <c r="O235" i="43"/>
  <c r="P235" i="43" s="1"/>
  <c r="O162" i="43"/>
  <c r="O16" i="43" s="1"/>
  <c r="J246" i="43"/>
  <c r="J245" i="43"/>
  <c r="J243" i="43"/>
  <c r="J240" i="43"/>
  <c r="N222" i="43"/>
  <c r="H166" i="43"/>
  <c r="H88" i="43"/>
  <c r="H81" i="43"/>
  <c r="D81" i="43"/>
  <c r="D79" i="43"/>
  <c r="N77" i="43"/>
  <c r="Q247" i="43"/>
  <c r="Q246" i="43"/>
  <c r="Q245" i="43"/>
  <c r="Q243" i="43"/>
  <c r="Q240" i="43"/>
  <c r="K235" i="43"/>
  <c r="L235" i="43" s="1"/>
  <c r="K223" i="43"/>
  <c r="R6" i="23"/>
  <c r="N6" i="24"/>
  <c r="H6" i="24"/>
  <c r="D6" i="24"/>
  <c r="P6" i="24"/>
  <c r="L6" i="24"/>
  <c r="F6" i="24"/>
  <c r="N269" i="43"/>
  <c r="H269" i="43"/>
  <c r="D269" i="43"/>
  <c r="N267" i="43"/>
  <c r="H267" i="43"/>
  <c r="D267" i="43"/>
  <c r="I239" i="43"/>
  <c r="I250" i="43"/>
  <c r="I247" i="43"/>
  <c r="I249" i="43"/>
  <c r="I252" i="43"/>
  <c r="H220" i="43"/>
  <c r="D88" i="43"/>
  <c r="P116" i="43"/>
  <c r="L116" i="43"/>
  <c r="F116" i="43"/>
  <c r="N179" i="43"/>
  <c r="H179" i="43"/>
  <c r="D179" i="43"/>
  <c r="N177" i="43"/>
  <c r="H177" i="43"/>
  <c r="D177" i="43"/>
  <c r="N175" i="43"/>
  <c r="H175" i="43"/>
  <c r="N167" i="43"/>
  <c r="H167" i="43"/>
  <c r="N156" i="43"/>
  <c r="H156" i="43"/>
  <c r="N142" i="43"/>
  <c r="N76" i="43"/>
  <c r="N66" i="43"/>
  <c r="H66" i="43"/>
  <c r="D66" i="43"/>
  <c r="N64" i="43"/>
  <c r="N62" i="43"/>
  <c r="N60" i="43"/>
  <c r="H60" i="43"/>
  <c r="D60" i="43"/>
  <c r="N58" i="43"/>
  <c r="H58" i="43"/>
  <c r="D58" i="43"/>
  <c r="O54" i="43"/>
  <c r="O9" i="43" s="1"/>
  <c r="N45" i="43"/>
  <c r="H184" i="43"/>
  <c r="N218" i="43"/>
  <c r="D175" i="43"/>
  <c r="D166" i="43"/>
  <c r="D156" i="43"/>
  <c r="H77" i="43"/>
  <c r="H76" i="43"/>
  <c r="H64" i="43"/>
  <c r="D64" i="43"/>
  <c r="H62" i="43"/>
  <c r="D62" i="43"/>
  <c r="B102" i="43"/>
  <c r="B275" i="43"/>
  <c r="N272" i="43"/>
  <c r="H272" i="43"/>
  <c r="H270" i="43"/>
  <c r="N221" i="43"/>
  <c r="N219" i="43"/>
  <c r="H219" i="43"/>
  <c r="N213" i="43"/>
  <c r="H213" i="43"/>
  <c r="D213" i="43"/>
  <c r="M198" i="43"/>
  <c r="N198" i="43" s="1"/>
  <c r="N27" i="43" s="1"/>
  <c r="N185" i="43"/>
  <c r="N184" i="43"/>
  <c r="I184" i="43"/>
  <c r="J184" i="43" s="1"/>
  <c r="N170" i="43"/>
  <c r="H170" i="43"/>
  <c r="H168" i="43"/>
  <c r="D77" i="43"/>
  <c r="E203" i="43"/>
  <c r="F203" i="43" s="1"/>
  <c r="F29" i="43" s="1"/>
  <c r="C223" i="43"/>
  <c r="C198" i="43"/>
  <c r="D198" i="43" s="1"/>
  <c r="D27" i="43" s="1"/>
  <c r="C180" i="43"/>
  <c r="C171" i="43"/>
  <c r="M235" i="43"/>
  <c r="N235" i="43" s="1"/>
  <c r="D167" i="43"/>
  <c r="C112" i="43"/>
  <c r="H45" i="43"/>
  <c r="E124" i="43"/>
  <c r="N273" i="43"/>
  <c r="H273" i="43"/>
  <c r="N270" i="43"/>
  <c r="H221" i="43"/>
  <c r="D221" i="43"/>
  <c r="H218" i="43"/>
  <c r="N212" i="43"/>
  <c r="H212" i="43"/>
  <c r="N210" i="43"/>
  <c r="H210" i="43"/>
  <c r="D210" i="43"/>
  <c r="N209" i="43"/>
  <c r="H209" i="43"/>
  <c r="D209" i="43"/>
  <c r="N207" i="43"/>
  <c r="H207" i="43"/>
  <c r="D207" i="43"/>
  <c r="O203" i="43"/>
  <c r="P203" i="43" s="1"/>
  <c r="P29" i="43" s="1"/>
  <c r="N202" i="43"/>
  <c r="H202" i="43"/>
  <c r="D202" i="43"/>
  <c r="G198" i="43"/>
  <c r="H198" i="43" s="1"/>
  <c r="H27" i="43" s="1"/>
  <c r="N196" i="43"/>
  <c r="I196" i="43"/>
  <c r="J196" i="43" s="1"/>
  <c r="N190" i="43"/>
  <c r="H190" i="43"/>
  <c r="D190" i="43"/>
  <c r="N188" i="43"/>
  <c r="H188" i="43"/>
  <c r="D188" i="43"/>
  <c r="N186" i="43"/>
  <c r="H186" i="43"/>
  <c r="N169" i="43"/>
  <c r="N168" i="43"/>
  <c r="E162" i="43"/>
  <c r="E16" i="43" s="1"/>
  <c r="N139" i="43"/>
  <c r="H139" i="43"/>
  <c r="D139" i="43"/>
  <c r="O124" i="43"/>
  <c r="O14" i="43" s="1"/>
  <c r="I168" i="43"/>
  <c r="J168" i="43" s="1"/>
  <c r="J6" i="24"/>
  <c r="J6" i="23"/>
  <c r="J14" i="22"/>
  <c r="I270" i="43"/>
  <c r="J270" i="43" s="1"/>
  <c r="I220" i="43"/>
  <c r="J220" i="43" s="1"/>
  <c r="O223" i="43"/>
  <c r="O20" i="43" s="1"/>
  <c r="H222" i="43"/>
  <c r="D212" i="43"/>
  <c r="N211" i="43"/>
  <c r="H211" i="43"/>
  <c r="M214" i="43"/>
  <c r="M171" i="43"/>
  <c r="M112" i="43"/>
  <c r="K203" i="43"/>
  <c r="L203" i="43" s="1"/>
  <c r="L29" i="43" s="1"/>
  <c r="K102" i="43"/>
  <c r="I271" i="43"/>
  <c r="J271" i="43" s="1"/>
  <c r="I268" i="43"/>
  <c r="J268" i="43" s="1"/>
  <c r="I273" i="43"/>
  <c r="J273" i="43" s="1"/>
  <c r="I157" i="43"/>
  <c r="J157" i="43" s="1"/>
  <c r="I160" i="43"/>
  <c r="J160" i="43" s="1"/>
  <c r="I159" i="43"/>
  <c r="J159" i="43" s="1"/>
  <c r="I140" i="43"/>
  <c r="J140" i="43" s="1"/>
  <c r="I143" i="43"/>
  <c r="J143" i="43" s="1"/>
  <c r="I142" i="43"/>
  <c r="J142" i="43" s="1"/>
  <c r="I141" i="43"/>
  <c r="J141" i="43" s="1"/>
  <c r="I107" i="43"/>
  <c r="J107" i="43" s="1"/>
  <c r="I106" i="43"/>
  <c r="J106" i="43" s="1"/>
  <c r="I110" i="43"/>
  <c r="J110" i="43" s="1"/>
  <c r="I109" i="43"/>
  <c r="J109" i="43" s="1"/>
  <c r="I111" i="43"/>
  <c r="J111" i="43" s="1"/>
  <c r="I108" i="43"/>
  <c r="J108" i="43" s="1"/>
  <c r="I63" i="43"/>
  <c r="J63" i="43" s="1"/>
  <c r="I67" i="43"/>
  <c r="J67" i="43" s="1"/>
  <c r="G68" i="43"/>
  <c r="I65" i="43"/>
  <c r="J65" i="43" s="1"/>
  <c r="I47" i="43"/>
  <c r="J47" i="43" s="1"/>
  <c r="I51" i="43"/>
  <c r="J51" i="43" s="1"/>
  <c r="I178" i="43"/>
  <c r="J178" i="43" s="1"/>
  <c r="I176" i="43"/>
  <c r="J176" i="43" s="1"/>
  <c r="I222" i="43"/>
  <c r="J222" i="43" s="1"/>
  <c r="G223" i="43"/>
  <c r="G20" i="43" s="1"/>
  <c r="G171" i="43"/>
  <c r="G17" i="43" s="1"/>
  <c r="I170" i="43"/>
  <c r="J170" i="43" s="1"/>
  <c r="I169" i="43"/>
  <c r="J169" i="43" s="1"/>
  <c r="I121" i="43"/>
  <c r="J121" i="43" s="1"/>
  <c r="I120" i="43"/>
  <c r="J120" i="43" s="1"/>
  <c r="I119" i="43"/>
  <c r="J119" i="43" s="1"/>
  <c r="I118" i="43"/>
  <c r="J118" i="43" s="1"/>
  <c r="I117" i="43"/>
  <c r="J117" i="43" s="1"/>
  <c r="I116" i="43"/>
  <c r="I100" i="43"/>
  <c r="J100" i="43" s="1"/>
  <c r="I98" i="43"/>
  <c r="J98" i="43" s="1"/>
  <c r="I96" i="43"/>
  <c r="J96" i="43" s="1"/>
  <c r="I95" i="43"/>
  <c r="J95" i="43" s="1"/>
  <c r="I89" i="43"/>
  <c r="J89" i="43" s="1"/>
  <c r="I87" i="43"/>
  <c r="J87" i="43" s="1"/>
  <c r="I86" i="43"/>
  <c r="J86" i="43" s="1"/>
  <c r="I197" i="43"/>
  <c r="J197" i="43" s="1"/>
  <c r="G214" i="43"/>
  <c r="H214" i="43" s="1"/>
  <c r="I211" i="43"/>
  <c r="J211" i="43" s="1"/>
  <c r="I208" i="43"/>
  <c r="J208" i="43" s="1"/>
  <c r="I189" i="43"/>
  <c r="J189" i="43" s="1"/>
  <c r="I187" i="43"/>
  <c r="J187" i="43" s="1"/>
  <c r="G192" i="43"/>
  <c r="G19" i="43" s="1"/>
  <c r="I186" i="43"/>
  <c r="J186" i="43" s="1"/>
  <c r="I185" i="43"/>
  <c r="J185" i="43" s="1"/>
  <c r="I80" i="43"/>
  <c r="J80" i="43" s="1"/>
  <c r="I78" i="43"/>
  <c r="J78" i="43" s="1"/>
  <c r="I76" i="43"/>
  <c r="J76" i="43" s="1"/>
  <c r="E152" i="43"/>
  <c r="F152" i="43" s="1"/>
  <c r="F25" i="43" s="1"/>
  <c r="I148" i="43"/>
  <c r="J148" i="43" s="1"/>
  <c r="E54" i="43"/>
  <c r="E9" i="43" s="1"/>
  <c r="I94" i="43"/>
  <c r="J94" i="43" s="1"/>
  <c r="E230" i="43"/>
  <c r="E223" i="43"/>
  <c r="E20" i="43" s="1"/>
  <c r="I218" i="43"/>
  <c r="J218" i="43" s="1"/>
  <c r="I213" i="43"/>
  <c r="J213" i="43" s="1"/>
  <c r="I191" i="43"/>
  <c r="J191" i="43" s="1"/>
  <c r="I161" i="43"/>
  <c r="J161" i="43" s="1"/>
  <c r="I49" i="43"/>
  <c r="J49" i="43" s="1"/>
  <c r="D270" i="43"/>
  <c r="S7" i="40"/>
  <c r="T7" i="40" s="1"/>
  <c r="N7" i="40"/>
  <c r="H7" i="40"/>
  <c r="J7" i="40"/>
  <c r="K7" i="40"/>
  <c r="L7" i="40" s="1"/>
  <c r="F7" i="40"/>
  <c r="R7" i="40"/>
  <c r="C235" i="43"/>
  <c r="D235" i="43" s="1"/>
  <c r="D234" i="43"/>
  <c r="D220" i="43"/>
  <c r="D196" i="43"/>
  <c r="D184" i="43"/>
  <c r="D76" i="43"/>
  <c r="I60" i="43"/>
  <c r="J60" i="43" s="1"/>
  <c r="I62" i="43"/>
  <c r="J62" i="43" s="1"/>
  <c r="I59" i="43"/>
  <c r="J59" i="43" s="1"/>
  <c r="I61" i="43"/>
  <c r="J61" i="43" s="1"/>
  <c r="I52" i="43"/>
  <c r="J52" i="43" s="1"/>
  <c r="I50" i="43"/>
  <c r="J50" i="43" s="1"/>
  <c r="I53" i="43"/>
  <c r="J53" i="43" s="1"/>
  <c r="I45" i="43"/>
  <c r="J45" i="43" s="1"/>
  <c r="I158" i="43"/>
  <c r="J158" i="43" s="1"/>
  <c r="B198" i="43"/>
  <c r="G180" i="43"/>
  <c r="D168" i="43"/>
  <c r="B162" i="43"/>
  <c r="O152" i="43"/>
  <c r="P152" i="43" s="1"/>
  <c r="K152" i="43"/>
  <c r="L152" i="43" s="1"/>
  <c r="L25" i="43" s="1"/>
  <c r="G112" i="43"/>
  <c r="N101" i="43"/>
  <c r="H101" i="43"/>
  <c r="D101" i="43"/>
  <c r="N99" i="43"/>
  <c r="H99" i="43"/>
  <c r="D99" i="43"/>
  <c r="N97" i="43"/>
  <c r="H97" i="43"/>
  <c r="D97" i="43"/>
  <c r="H50" i="43"/>
  <c r="D50" i="43"/>
  <c r="N48" i="43"/>
  <c r="H48" i="43"/>
  <c r="D48" i="43"/>
  <c r="N46" i="43"/>
  <c r="H46" i="43"/>
  <c r="D46" i="43"/>
  <c r="D45" i="43"/>
  <c r="B54" i="43"/>
  <c r="D272" i="43"/>
  <c r="D219" i="43"/>
  <c r="D218" i="43"/>
  <c r="B144" i="43"/>
  <c r="B124" i="43"/>
  <c r="B90" i="43"/>
  <c r="I46" i="43"/>
  <c r="J46" i="43" s="1"/>
  <c r="I48" i="43"/>
  <c r="J48" i="43" s="1"/>
  <c r="I58" i="43"/>
  <c r="J58" i="43" s="1"/>
  <c r="I64" i="43"/>
  <c r="J64" i="43" s="1"/>
  <c r="I66" i="43"/>
  <c r="J66" i="43" s="1"/>
  <c r="I77" i="43"/>
  <c r="J77" i="43" s="1"/>
  <c r="I79" i="43"/>
  <c r="J79" i="43" s="1"/>
  <c r="I81" i="43"/>
  <c r="J81" i="43" s="1"/>
  <c r="I88" i="43"/>
  <c r="J88" i="43" s="1"/>
  <c r="I97" i="43"/>
  <c r="J97" i="43" s="1"/>
  <c r="I99" i="43"/>
  <c r="J99" i="43" s="1"/>
  <c r="I101" i="43"/>
  <c r="J101" i="43" s="1"/>
  <c r="I139" i="43"/>
  <c r="J139" i="43" s="1"/>
  <c r="I156" i="43"/>
  <c r="J156" i="43" s="1"/>
  <c r="I166" i="43"/>
  <c r="J166" i="43" s="1"/>
  <c r="I167" i="43"/>
  <c r="J167" i="43" s="1"/>
  <c r="I175" i="43"/>
  <c r="J175" i="43" s="1"/>
  <c r="I177" i="43"/>
  <c r="J177" i="43" s="1"/>
  <c r="I179" i="43"/>
  <c r="J179" i="43" s="1"/>
  <c r="I188" i="43"/>
  <c r="J188" i="43" s="1"/>
  <c r="I190" i="43"/>
  <c r="J190" i="43" s="1"/>
  <c r="I202" i="43"/>
  <c r="J202" i="43" s="1"/>
  <c r="I207" i="43"/>
  <c r="J207" i="43" s="1"/>
  <c r="I209" i="43"/>
  <c r="J209" i="43" s="1"/>
  <c r="I210" i="43"/>
  <c r="J210" i="43" s="1"/>
  <c r="I212" i="43"/>
  <c r="J212" i="43" s="1"/>
  <c r="I219" i="43"/>
  <c r="J219" i="43" s="1"/>
  <c r="I221" i="43"/>
  <c r="J221" i="43" s="1"/>
  <c r="I227" i="43"/>
  <c r="I228" i="43"/>
  <c r="I229" i="43"/>
  <c r="I267" i="43"/>
  <c r="J267" i="43" s="1"/>
  <c r="I269" i="43"/>
  <c r="J269" i="43" s="1"/>
  <c r="I272" i="43"/>
  <c r="J272" i="43" s="1"/>
  <c r="B223" i="43"/>
  <c r="B192" i="43"/>
  <c r="B171" i="43"/>
  <c r="B68" i="43"/>
  <c r="D222" i="43"/>
  <c r="N208" i="43"/>
  <c r="H208" i="43"/>
  <c r="D208" i="43"/>
  <c r="M203" i="43"/>
  <c r="N203" i="43" s="1"/>
  <c r="N29" i="43" s="1"/>
  <c r="G203" i="43"/>
  <c r="H203" i="43" s="1"/>
  <c r="H29" i="43" s="1"/>
  <c r="C203" i="43"/>
  <c r="C29" i="43" s="1"/>
  <c r="M192" i="43"/>
  <c r="M19" i="43" s="1"/>
  <c r="C192" i="43"/>
  <c r="N187" i="43"/>
  <c r="H187" i="43"/>
  <c r="D187" i="43"/>
  <c r="D186" i="43"/>
  <c r="M180" i="43"/>
  <c r="E180" i="43"/>
  <c r="N178" i="43"/>
  <c r="H178" i="43"/>
  <c r="D178" i="43"/>
  <c r="N176" i="43"/>
  <c r="H176" i="43"/>
  <c r="D176" i="43"/>
  <c r="B180" i="43"/>
  <c r="K171" i="43"/>
  <c r="E171" i="43"/>
  <c r="D170" i="43"/>
  <c r="K162" i="43"/>
  <c r="N161" i="43"/>
  <c r="H161" i="43"/>
  <c r="D161" i="43"/>
  <c r="N159" i="43"/>
  <c r="H159" i="43"/>
  <c r="D159" i="43"/>
  <c r="N157" i="43"/>
  <c r="H157" i="43"/>
  <c r="D157" i="43"/>
  <c r="N152" i="43"/>
  <c r="N25" i="43" s="1"/>
  <c r="H152" i="43"/>
  <c r="H25" i="43" s="1"/>
  <c r="N148" i="43"/>
  <c r="H148" i="43"/>
  <c r="D148" i="43"/>
  <c r="N143" i="43"/>
  <c r="H143" i="43"/>
  <c r="D143" i="43"/>
  <c r="H142" i="43"/>
  <c r="D142" i="43"/>
  <c r="N140" i="43"/>
  <c r="H140" i="43"/>
  <c r="D140" i="43"/>
  <c r="K124" i="43"/>
  <c r="N121" i="43"/>
  <c r="H121" i="43"/>
  <c r="D121" i="43"/>
  <c r="N119" i="43"/>
  <c r="H119" i="43"/>
  <c r="D119" i="43"/>
  <c r="N117" i="43"/>
  <c r="H117" i="43"/>
  <c r="D117" i="43"/>
  <c r="N110" i="43"/>
  <c r="H110" i="43"/>
  <c r="D110" i="43"/>
  <c r="N108" i="43"/>
  <c r="H108" i="43"/>
  <c r="D108" i="43"/>
  <c r="B112" i="43"/>
  <c r="N106" i="43"/>
  <c r="H106" i="43"/>
  <c r="D106" i="43"/>
  <c r="O102" i="43"/>
  <c r="E102" i="43"/>
  <c r="N94" i="43"/>
  <c r="H94" i="43"/>
  <c r="D94" i="43"/>
  <c r="N89" i="43"/>
  <c r="H89" i="43"/>
  <c r="N87" i="43"/>
  <c r="H87" i="43"/>
  <c r="D87" i="43"/>
  <c r="N80" i="43"/>
  <c r="H80" i="43"/>
  <c r="D80" i="43"/>
  <c r="N78" i="43"/>
  <c r="H78" i="43"/>
  <c r="M68" i="43"/>
  <c r="C68" i="43"/>
  <c r="K54" i="43"/>
  <c r="N53" i="43"/>
  <c r="H53" i="43"/>
  <c r="D53" i="43"/>
  <c r="N51" i="43"/>
  <c r="H51" i="43"/>
  <c r="D51" i="43"/>
  <c r="N49" i="43"/>
  <c r="H49" i="43"/>
  <c r="D49" i="43"/>
  <c r="N47" i="43"/>
  <c r="H47" i="43"/>
  <c r="D47" i="43"/>
  <c r="D273" i="43"/>
  <c r="N271" i="43"/>
  <c r="H271" i="43"/>
  <c r="D271" i="43"/>
  <c r="N268" i="43"/>
  <c r="H268" i="43"/>
  <c r="D268" i="43"/>
  <c r="O230" i="43"/>
  <c r="M230" i="43"/>
  <c r="K230" i="43"/>
  <c r="G230" i="43"/>
  <c r="C230" i="43"/>
  <c r="M223" i="43"/>
  <c r="O214" i="43"/>
  <c r="K214" i="43"/>
  <c r="E214" i="43"/>
  <c r="C214" i="43"/>
  <c r="D211" i="43"/>
  <c r="O198" i="43"/>
  <c r="P198" i="43" s="1"/>
  <c r="K198" i="43"/>
  <c r="L198" i="43" s="1"/>
  <c r="L27" i="43" s="1"/>
  <c r="E198" i="43"/>
  <c r="F198" i="43" s="1"/>
  <c r="F27" i="43" s="1"/>
  <c r="N197" i="43"/>
  <c r="H197" i="43"/>
  <c r="D197" i="43"/>
  <c r="O192" i="43"/>
  <c r="K192" i="43"/>
  <c r="E192" i="43"/>
  <c r="N191" i="43"/>
  <c r="H191" i="43"/>
  <c r="D191" i="43"/>
  <c r="N189" i="43"/>
  <c r="H189" i="43"/>
  <c r="D189" i="43"/>
  <c r="H185" i="43"/>
  <c r="D185" i="43"/>
  <c r="O180" i="43"/>
  <c r="K180" i="43"/>
  <c r="O171" i="43"/>
  <c r="H169" i="43"/>
  <c r="D169" i="43"/>
  <c r="M162" i="43"/>
  <c r="G162" i="43"/>
  <c r="C162" i="43"/>
  <c r="N160" i="43"/>
  <c r="H160" i="43"/>
  <c r="D160" i="43"/>
  <c r="N158" i="43"/>
  <c r="H158" i="43"/>
  <c r="D158" i="43"/>
  <c r="C152" i="43"/>
  <c r="C25" i="43" s="1"/>
  <c r="O144" i="43"/>
  <c r="M144" i="43"/>
  <c r="K144" i="43"/>
  <c r="G144" i="43"/>
  <c r="E144" i="43"/>
  <c r="C144" i="43"/>
  <c r="N141" i="43"/>
  <c r="H141" i="43"/>
  <c r="D141" i="43"/>
  <c r="M124" i="43"/>
  <c r="G124" i="43"/>
  <c r="C124" i="43"/>
  <c r="C14" i="43" s="1"/>
  <c r="N120" i="43"/>
  <c r="H120" i="43"/>
  <c r="D120" i="43"/>
  <c r="N118" i="43"/>
  <c r="H118" i="43"/>
  <c r="D118" i="43"/>
  <c r="N116" i="43"/>
  <c r="H116" i="43"/>
  <c r="D116" i="43"/>
  <c r="O112" i="43"/>
  <c r="O13" i="43" s="1"/>
  <c r="K112" i="43"/>
  <c r="E112" i="43"/>
  <c r="E13" i="43" s="1"/>
  <c r="N111" i="43"/>
  <c r="H111" i="43"/>
  <c r="D111" i="43"/>
  <c r="N109" i="43"/>
  <c r="H109" i="43"/>
  <c r="D109" i="43"/>
  <c r="N107" i="43"/>
  <c r="H107" i="43"/>
  <c r="D107" i="43"/>
  <c r="M102" i="43"/>
  <c r="G102" i="43"/>
  <c r="C102" i="43"/>
  <c r="N100" i="43"/>
  <c r="H100" i="43"/>
  <c r="D100" i="43"/>
  <c r="N98" i="43"/>
  <c r="H98" i="43"/>
  <c r="D98" i="43"/>
  <c r="N96" i="43"/>
  <c r="H96" i="43"/>
  <c r="D96" i="43"/>
  <c r="O90" i="43"/>
  <c r="M90" i="43"/>
  <c r="M12" i="43" s="1"/>
  <c r="K90" i="43"/>
  <c r="G90" i="43"/>
  <c r="E90" i="43"/>
  <c r="C90" i="43"/>
  <c r="D89" i="43"/>
  <c r="N86" i="43"/>
  <c r="H86" i="43"/>
  <c r="D86" i="43"/>
  <c r="D78" i="43"/>
  <c r="O68" i="43"/>
  <c r="K68" i="43"/>
  <c r="E68" i="43"/>
  <c r="N67" i="43"/>
  <c r="H67" i="43"/>
  <c r="D67" i="43"/>
  <c r="N65" i="43"/>
  <c r="H65" i="43"/>
  <c r="D65" i="43"/>
  <c r="N63" i="43"/>
  <c r="H63" i="43"/>
  <c r="D63" i="43"/>
  <c r="N61" i="43"/>
  <c r="H61" i="43"/>
  <c r="D61" i="43"/>
  <c r="N59" i="43"/>
  <c r="H59" i="43"/>
  <c r="D59" i="43"/>
  <c r="M54" i="43"/>
  <c r="G54" i="43"/>
  <c r="C54" i="43"/>
  <c r="N52" i="43"/>
  <c r="H52" i="43"/>
  <c r="D52" i="43"/>
  <c r="Q59" i="43"/>
  <c r="R59" i="43" s="1"/>
  <c r="Q63" i="43"/>
  <c r="R63" i="43" s="1"/>
  <c r="R14" i="22"/>
  <c r="P6" i="23"/>
  <c r="N6" i="23"/>
  <c r="L6" i="23"/>
  <c r="H6" i="23"/>
  <c r="F6" i="23"/>
  <c r="D6" i="23"/>
  <c r="R6" i="24"/>
  <c r="C6" i="24"/>
  <c r="P14" i="22"/>
  <c r="N14" i="22"/>
  <c r="L14" i="22"/>
  <c r="H14" i="22"/>
  <c r="F14" i="22"/>
  <c r="D14" i="22"/>
  <c r="Q177" i="43"/>
  <c r="R177" i="43" s="1"/>
  <c r="H35" i="43"/>
  <c r="G35" i="43"/>
  <c r="G25" i="43"/>
  <c r="M25" i="43"/>
  <c r="Q64" i="43"/>
  <c r="R64" i="43" s="1"/>
  <c r="Q66" i="43"/>
  <c r="R66" i="43" s="1"/>
  <c r="Q78" i="43"/>
  <c r="R78" i="43" s="1"/>
  <c r="Q80" i="43"/>
  <c r="R80" i="43" s="1"/>
  <c r="Q88" i="43"/>
  <c r="R88" i="43" s="1"/>
  <c r="Q95" i="43"/>
  <c r="R95" i="43" s="1"/>
  <c r="Q96" i="43"/>
  <c r="R96" i="43" s="1"/>
  <c r="Q98" i="43"/>
  <c r="R98" i="43" s="1"/>
  <c r="Q100" i="43"/>
  <c r="R100" i="43" s="1"/>
  <c r="Q108" i="43"/>
  <c r="R108" i="43" s="1"/>
  <c r="Q110" i="43"/>
  <c r="R110" i="43" s="1"/>
  <c r="Q118" i="43"/>
  <c r="R118" i="43" s="1"/>
  <c r="Q120" i="43"/>
  <c r="R120" i="43" s="1"/>
  <c r="Q142" i="43"/>
  <c r="R142" i="43" s="1"/>
  <c r="Q50" i="43"/>
  <c r="R50" i="43" s="1"/>
  <c r="Q52" i="43"/>
  <c r="R52" i="43" s="1"/>
  <c r="Q60" i="43"/>
  <c r="R60" i="43" s="1"/>
  <c r="Q62" i="43"/>
  <c r="R62" i="43" s="1"/>
  <c r="Q77" i="43"/>
  <c r="R77" i="43" s="1"/>
  <c r="Q79" i="43"/>
  <c r="R79" i="43" s="1"/>
  <c r="Q81" i="43"/>
  <c r="R81" i="43" s="1"/>
  <c r="Q89" i="43"/>
  <c r="R89" i="43" s="1"/>
  <c r="Q97" i="43"/>
  <c r="R97" i="43" s="1"/>
  <c r="Q99" i="43"/>
  <c r="R99" i="43" s="1"/>
  <c r="Q101" i="43"/>
  <c r="R101" i="43" s="1"/>
  <c r="Q117" i="43"/>
  <c r="R117" i="43" s="1"/>
  <c r="Q119" i="43"/>
  <c r="R119" i="43" s="1"/>
  <c r="Q121" i="43"/>
  <c r="R121" i="43" s="1"/>
  <c r="Q141" i="43"/>
  <c r="R141" i="43" s="1"/>
  <c r="Q143" i="43"/>
  <c r="R143" i="43" s="1"/>
  <c r="Q158" i="43"/>
  <c r="R158" i="43" s="1"/>
  <c r="Q168" i="43"/>
  <c r="R168" i="43" s="1"/>
  <c r="Q170" i="43"/>
  <c r="R170" i="43" s="1"/>
  <c r="Q176" i="43"/>
  <c r="R176" i="43" s="1"/>
  <c r="Q178" i="43"/>
  <c r="R178" i="43" s="1"/>
  <c r="Q186" i="43"/>
  <c r="R186" i="43" s="1"/>
  <c r="Q188" i="43"/>
  <c r="R188" i="43" s="1"/>
  <c r="Q190" i="43"/>
  <c r="R190" i="43" s="1"/>
  <c r="Q208" i="43"/>
  <c r="R208" i="43" s="1"/>
  <c r="Q46" i="43"/>
  <c r="R46" i="43" s="1"/>
  <c r="Q48" i="43"/>
  <c r="R48" i="43" s="1"/>
  <c r="Q157" i="43"/>
  <c r="R157" i="43" s="1"/>
  <c r="Q58" i="43"/>
  <c r="R58" i="43" s="1"/>
  <c r="Q76" i="43"/>
  <c r="R76" i="43" s="1"/>
  <c r="Q86" i="43"/>
  <c r="R86" i="43" s="1"/>
  <c r="Q94" i="43"/>
  <c r="R94" i="43" s="1"/>
  <c r="Q106" i="43"/>
  <c r="R106" i="43" s="1"/>
  <c r="Q116" i="43"/>
  <c r="Q139" i="43"/>
  <c r="R139" i="43" s="1"/>
  <c r="Q159" i="43"/>
  <c r="R159" i="43" s="1"/>
  <c r="Q161" i="43"/>
  <c r="R161" i="43" s="1"/>
  <c r="Q213" i="43"/>
  <c r="R213" i="43" s="1"/>
  <c r="Q219" i="43"/>
  <c r="R219" i="43" s="1"/>
  <c r="Q166" i="43"/>
  <c r="R166" i="43" s="1"/>
  <c r="Q184" i="43"/>
  <c r="R184" i="43" s="1"/>
  <c r="Q196" i="43"/>
  <c r="R196" i="43" s="1"/>
  <c r="Q202" i="43"/>
  <c r="R202" i="43" s="1"/>
  <c r="Q210" i="43"/>
  <c r="R210" i="43" s="1"/>
  <c r="Q212" i="43"/>
  <c r="R212" i="43" s="1"/>
  <c r="Q218" i="43"/>
  <c r="R218" i="43" s="1"/>
  <c r="Q220" i="43"/>
  <c r="R220" i="43" s="1"/>
  <c r="Q221" i="43"/>
  <c r="R221" i="43" s="1"/>
  <c r="Q222" i="43"/>
  <c r="R222" i="43" s="1"/>
  <c r="Q227" i="43"/>
  <c r="Q229" i="43"/>
  <c r="Q234" i="43"/>
  <c r="R234" i="43" s="1"/>
  <c r="Q267" i="43"/>
  <c r="R267" i="43" s="1"/>
  <c r="Q269" i="43"/>
  <c r="R269" i="43" s="1"/>
  <c r="Q271" i="43"/>
  <c r="R271" i="43" s="1"/>
  <c r="Q273" i="43"/>
  <c r="R273" i="43" s="1"/>
  <c r="O223" i="42"/>
  <c r="M223" i="42"/>
  <c r="K223" i="42"/>
  <c r="G223" i="42"/>
  <c r="E223" i="42"/>
  <c r="C223" i="42"/>
  <c r="B223" i="42"/>
  <c r="Q223" i="42" s="1"/>
  <c r="O222" i="42"/>
  <c r="M222" i="42"/>
  <c r="K222" i="42"/>
  <c r="G222" i="42"/>
  <c r="E222" i="42"/>
  <c r="C222" i="42"/>
  <c r="B222" i="42"/>
  <c r="Q222" i="42" s="1"/>
  <c r="O221" i="42"/>
  <c r="M221" i="42"/>
  <c r="K221" i="42"/>
  <c r="G221" i="42"/>
  <c r="E221" i="42"/>
  <c r="C221" i="42"/>
  <c r="B221" i="42"/>
  <c r="Q221" i="42" s="1"/>
  <c r="O220" i="42"/>
  <c r="M220" i="42"/>
  <c r="K220" i="42"/>
  <c r="G220" i="42"/>
  <c r="E220" i="42"/>
  <c r="C220" i="42"/>
  <c r="B220" i="42"/>
  <c r="Q220" i="42" s="1"/>
  <c r="O219" i="42"/>
  <c r="M219" i="42"/>
  <c r="K219" i="42"/>
  <c r="G219" i="42"/>
  <c r="E219" i="42"/>
  <c r="C219" i="42"/>
  <c r="B219" i="42"/>
  <c r="Q219" i="42" s="1"/>
  <c r="O218" i="42"/>
  <c r="M218" i="42"/>
  <c r="K218" i="42"/>
  <c r="G218" i="42"/>
  <c r="E218" i="42"/>
  <c r="C218" i="42"/>
  <c r="B218" i="42"/>
  <c r="Q218" i="42" s="1"/>
  <c r="O217" i="42"/>
  <c r="M217" i="42"/>
  <c r="K217" i="42"/>
  <c r="G217" i="42"/>
  <c r="E217" i="42"/>
  <c r="C217" i="42"/>
  <c r="B217" i="42"/>
  <c r="Q217" i="42" s="1"/>
  <c r="O212" i="42"/>
  <c r="M212" i="42"/>
  <c r="K212" i="42"/>
  <c r="G212" i="42"/>
  <c r="E212" i="42"/>
  <c r="C212" i="42"/>
  <c r="B212" i="42"/>
  <c r="Q212" i="42" s="1"/>
  <c r="O211" i="42"/>
  <c r="M211" i="42"/>
  <c r="K211" i="42"/>
  <c r="G211" i="42"/>
  <c r="E211" i="42"/>
  <c r="C211" i="42"/>
  <c r="B211" i="42"/>
  <c r="Q211" i="42" s="1"/>
  <c r="O210" i="42"/>
  <c r="M210" i="42"/>
  <c r="K210" i="42"/>
  <c r="G210" i="42"/>
  <c r="E210" i="42"/>
  <c r="C210" i="42"/>
  <c r="B210" i="42"/>
  <c r="Q210" i="42" s="1"/>
  <c r="O209" i="42"/>
  <c r="M209" i="42"/>
  <c r="K209" i="42"/>
  <c r="G209" i="42"/>
  <c r="E209" i="42"/>
  <c r="C209" i="42"/>
  <c r="B209" i="42"/>
  <c r="Q209" i="42" s="1"/>
  <c r="O208" i="42"/>
  <c r="M208" i="42"/>
  <c r="K208" i="42"/>
  <c r="G208" i="42"/>
  <c r="E208" i="42"/>
  <c r="C208" i="42"/>
  <c r="B208" i="42"/>
  <c r="Q208" i="42" s="1"/>
  <c r="O207" i="42"/>
  <c r="M207" i="42"/>
  <c r="K207" i="42"/>
  <c r="G207" i="42"/>
  <c r="E207" i="42"/>
  <c r="C207" i="42"/>
  <c r="B207" i="42"/>
  <c r="Q207" i="42" s="1"/>
  <c r="O206" i="42"/>
  <c r="M206" i="42"/>
  <c r="K206" i="42"/>
  <c r="G206" i="42"/>
  <c r="E206" i="42"/>
  <c r="C206" i="42"/>
  <c r="B206" i="42"/>
  <c r="Q206" i="42" s="1"/>
  <c r="O205" i="42"/>
  <c r="M205" i="42"/>
  <c r="K205" i="42"/>
  <c r="G205" i="42"/>
  <c r="E205" i="42"/>
  <c r="C205" i="42"/>
  <c r="B205" i="42"/>
  <c r="Q205" i="42" s="1"/>
  <c r="O204" i="42"/>
  <c r="M204" i="42"/>
  <c r="K204" i="42"/>
  <c r="G204" i="42"/>
  <c r="E204" i="42"/>
  <c r="C204" i="42"/>
  <c r="B204" i="42"/>
  <c r="Q204" i="42" s="1"/>
  <c r="O203" i="42"/>
  <c r="M203" i="42"/>
  <c r="K203" i="42"/>
  <c r="G203" i="42"/>
  <c r="E203" i="42"/>
  <c r="C203" i="42"/>
  <c r="B203" i="42"/>
  <c r="Q203" i="42" s="1"/>
  <c r="O198" i="42"/>
  <c r="M198" i="42"/>
  <c r="K198" i="42"/>
  <c r="G198" i="42"/>
  <c r="E198" i="42"/>
  <c r="C198" i="42"/>
  <c r="B198" i="42"/>
  <c r="Q198" i="42" s="1"/>
  <c r="O193" i="42"/>
  <c r="M193" i="42"/>
  <c r="K193" i="42"/>
  <c r="G193" i="42"/>
  <c r="E193" i="42"/>
  <c r="C193" i="42"/>
  <c r="O192" i="42"/>
  <c r="M192" i="42"/>
  <c r="K192" i="42"/>
  <c r="G192" i="42"/>
  <c r="E192" i="42"/>
  <c r="C192" i="42"/>
  <c r="O191" i="42"/>
  <c r="M191" i="42"/>
  <c r="K191" i="42"/>
  <c r="G191" i="42"/>
  <c r="E191" i="42"/>
  <c r="C191" i="42"/>
  <c r="O186" i="42"/>
  <c r="M186" i="42"/>
  <c r="K186" i="42"/>
  <c r="G186" i="42"/>
  <c r="E186" i="42"/>
  <c r="C186" i="42"/>
  <c r="B186" i="42"/>
  <c r="Q186" i="42" s="1"/>
  <c r="O185" i="42"/>
  <c r="M185" i="42"/>
  <c r="K185" i="42"/>
  <c r="G185" i="42"/>
  <c r="E185" i="42"/>
  <c r="C185" i="42"/>
  <c r="B185" i="42"/>
  <c r="Q185" i="42" s="1"/>
  <c r="O184" i="42"/>
  <c r="M184" i="42"/>
  <c r="K184" i="42"/>
  <c r="G184" i="42"/>
  <c r="E184" i="42"/>
  <c r="C184" i="42"/>
  <c r="B184" i="42"/>
  <c r="Q184" i="42" s="1"/>
  <c r="O183" i="42"/>
  <c r="M183" i="42"/>
  <c r="K183" i="42"/>
  <c r="G183" i="42"/>
  <c r="E183" i="42"/>
  <c r="C183" i="42"/>
  <c r="B183" i="42"/>
  <c r="Q183" i="42" s="1"/>
  <c r="O182" i="42"/>
  <c r="M182" i="42"/>
  <c r="K182" i="42"/>
  <c r="G182" i="42"/>
  <c r="E182" i="42"/>
  <c r="C182" i="42"/>
  <c r="B182" i="42"/>
  <c r="Q182" i="42" s="1"/>
  <c r="O177" i="42"/>
  <c r="M177" i="42"/>
  <c r="K177" i="42"/>
  <c r="G177" i="42"/>
  <c r="E177" i="42"/>
  <c r="C177" i="42"/>
  <c r="B177" i="42"/>
  <c r="Q177" i="42" s="1"/>
  <c r="O176" i="42"/>
  <c r="M176" i="42"/>
  <c r="K176" i="42"/>
  <c r="G176" i="42"/>
  <c r="E176" i="42"/>
  <c r="C176" i="42"/>
  <c r="B176" i="42"/>
  <c r="Q176" i="42" s="1"/>
  <c r="O175" i="42"/>
  <c r="M175" i="42"/>
  <c r="K175" i="42"/>
  <c r="G175" i="42"/>
  <c r="E175" i="42"/>
  <c r="C175" i="42"/>
  <c r="B175" i="42"/>
  <c r="Q175" i="42" s="1"/>
  <c r="O174" i="42"/>
  <c r="M174" i="42"/>
  <c r="K174" i="42"/>
  <c r="G174" i="42"/>
  <c r="E174" i="42"/>
  <c r="C174" i="42"/>
  <c r="B174" i="42"/>
  <c r="Q174" i="42" s="1"/>
  <c r="O173" i="42"/>
  <c r="M173" i="42"/>
  <c r="K173" i="42"/>
  <c r="G173" i="42"/>
  <c r="E173" i="42"/>
  <c r="C173" i="42"/>
  <c r="B173" i="42"/>
  <c r="Q173" i="42" s="1"/>
  <c r="O172" i="42"/>
  <c r="M172" i="42"/>
  <c r="K172" i="42"/>
  <c r="G172" i="42"/>
  <c r="E172" i="42"/>
  <c r="C172" i="42"/>
  <c r="B172" i="42"/>
  <c r="Q172" i="42" s="1"/>
  <c r="O171" i="42"/>
  <c r="M171" i="42"/>
  <c r="K171" i="42"/>
  <c r="G171" i="42"/>
  <c r="E171" i="42"/>
  <c r="C171" i="42"/>
  <c r="B171" i="42"/>
  <c r="Q171" i="42" s="1"/>
  <c r="O166" i="42"/>
  <c r="M166" i="42"/>
  <c r="K166" i="42"/>
  <c r="G166" i="42"/>
  <c r="E166" i="42"/>
  <c r="C166" i="42"/>
  <c r="B166" i="42"/>
  <c r="Q166" i="42" s="1"/>
  <c r="O161" i="42"/>
  <c r="M161" i="42"/>
  <c r="K161" i="42"/>
  <c r="G161" i="42"/>
  <c r="E161" i="42"/>
  <c r="C161" i="42"/>
  <c r="B161" i="42"/>
  <c r="Q161" i="42" s="1"/>
  <c r="O160" i="42"/>
  <c r="M160" i="42"/>
  <c r="K160" i="42"/>
  <c r="G160" i="42"/>
  <c r="E160" i="42"/>
  <c r="C160" i="42"/>
  <c r="B160" i="42"/>
  <c r="Q160" i="42" s="1"/>
  <c r="O155" i="42"/>
  <c r="O17" i="42" s="1"/>
  <c r="M155" i="42"/>
  <c r="M17" i="42" s="1"/>
  <c r="K155" i="42"/>
  <c r="K17" i="42" s="1"/>
  <c r="G155" i="42"/>
  <c r="G17" i="42" s="1"/>
  <c r="E155" i="42"/>
  <c r="E17" i="42" s="1"/>
  <c r="C155" i="42"/>
  <c r="B155" i="42"/>
  <c r="Q155" i="42" s="1"/>
  <c r="O154" i="42"/>
  <c r="M154" i="42"/>
  <c r="K154" i="42"/>
  <c r="G154" i="42"/>
  <c r="E154" i="42"/>
  <c r="C154" i="42"/>
  <c r="B154" i="42"/>
  <c r="Q154" i="42" s="1"/>
  <c r="O153" i="42"/>
  <c r="O16" i="42" s="1"/>
  <c r="M153" i="42"/>
  <c r="M16" i="42" s="1"/>
  <c r="K153" i="42"/>
  <c r="K16" i="42" s="1"/>
  <c r="G153" i="42"/>
  <c r="G16" i="42" s="1"/>
  <c r="E153" i="42"/>
  <c r="E16" i="42" s="1"/>
  <c r="C153" i="42"/>
  <c r="B153" i="42"/>
  <c r="Q153" i="42" s="1"/>
  <c r="O152" i="42"/>
  <c r="M152" i="42"/>
  <c r="K152" i="42"/>
  <c r="G152" i="42"/>
  <c r="E152" i="42"/>
  <c r="C152" i="42"/>
  <c r="B152" i="42"/>
  <c r="Q152" i="42" s="1"/>
  <c r="O151" i="42"/>
  <c r="M151" i="42"/>
  <c r="K151" i="42"/>
  <c r="G151" i="42"/>
  <c r="E151" i="42"/>
  <c r="C151" i="42"/>
  <c r="B151" i="42"/>
  <c r="Q151" i="42" s="1"/>
  <c r="O150" i="42"/>
  <c r="M150" i="42"/>
  <c r="K150" i="42"/>
  <c r="G150" i="42"/>
  <c r="E150" i="42"/>
  <c r="C150" i="42"/>
  <c r="B150" i="42"/>
  <c r="Q150" i="42" s="1"/>
  <c r="O149" i="42"/>
  <c r="M149" i="42"/>
  <c r="K149" i="42"/>
  <c r="G149" i="42"/>
  <c r="E149" i="42"/>
  <c r="C149" i="42"/>
  <c r="B149" i="42"/>
  <c r="Q149" i="42" s="1"/>
  <c r="O148" i="42"/>
  <c r="M148" i="42"/>
  <c r="K148" i="42"/>
  <c r="G148" i="42"/>
  <c r="E148" i="42"/>
  <c r="C148" i="42"/>
  <c r="B148" i="42"/>
  <c r="Q148" i="42" s="1"/>
  <c r="O143" i="42"/>
  <c r="M143" i="42"/>
  <c r="K143" i="42"/>
  <c r="G143" i="42"/>
  <c r="E143" i="42"/>
  <c r="C143" i="42"/>
  <c r="B143" i="42"/>
  <c r="Q143" i="42" s="1"/>
  <c r="O142" i="42"/>
  <c r="M142" i="42"/>
  <c r="K142" i="42"/>
  <c r="G142" i="42"/>
  <c r="E142" i="42"/>
  <c r="C142" i="42"/>
  <c r="B142" i="42"/>
  <c r="Q142" i="42" s="1"/>
  <c r="O141" i="42"/>
  <c r="M141" i="42"/>
  <c r="K141" i="42"/>
  <c r="G141" i="42"/>
  <c r="E141" i="42"/>
  <c r="C141" i="42"/>
  <c r="B141" i="42"/>
  <c r="Q141" i="42" s="1"/>
  <c r="O140" i="42"/>
  <c r="M140" i="42"/>
  <c r="K140" i="42"/>
  <c r="G140" i="42"/>
  <c r="E140" i="42"/>
  <c r="C140" i="42"/>
  <c r="B140" i="42"/>
  <c r="Q140" i="42" s="1"/>
  <c r="O139" i="42"/>
  <c r="M139" i="42"/>
  <c r="K139" i="42"/>
  <c r="G139" i="42"/>
  <c r="E139" i="42"/>
  <c r="C139" i="42"/>
  <c r="B139" i="42"/>
  <c r="Q139" i="42" s="1"/>
  <c r="O134" i="42"/>
  <c r="M134" i="42"/>
  <c r="K134" i="42"/>
  <c r="G134" i="42"/>
  <c r="E134" i="42"/>
  <c r="C134" i="42"/>
  <c r="B134" i="42"/>
  <c r="Q134" i="42" s="1"/>
  <c r="O133" i="42"/>
  <c r="M133" i="42"/>
  <c r="K133" i="42"/>
  <c r="G133" i="42"/>
  <c r="E133" i="42"/>
  <c r="C133" i="42"/>
  <c r="B133" i="42"/>
  <c r="Q133" i="42" s="1"/>
  <c r="O132" i="42"/>
  <c r="M132" i="42"/>
  <c r="K132" i="42"/>
  <c r="G132" i="42"/>
  <c r="E132" i="42"/>
  <c r="C132" i="42"/>
  <c r="B132" i="42"/>
  <c r="Q132" i="42" s="1"/>
  <c r="O131" i="42"/>
  <c r="M131" i="42"/>
  <c r="K131" i="42"/>
  <c r="G131" i="42"/>
  <c r="E131" i="42"/>
  <c r="C131" i="42"/>
  <c r="B131" i="42"/>
  <c r="Q131" i="42" s="1"/>
  <c r="O130" i="42"/>
  <c r="M130" i="42"/>
  <c r="K130" i="42"/>
  <c r="G130" i="42"/>
  <c r="E130" i="42"/>
  <c r="C130" i="42"/>
  <c r="B130" i="42"/>
  <c r="Q130" i="42" s="1"/>
  <c r="O125" i="42"/>
  <c r="M125" i="42"/>
  <c r="K125" i="42"/>
  <c r="G125" i="42"/>
  <c r="E125" i="42"/>
  <c r="C125" i="42"/>
  <c r="B125" i="42"/>
  <c r="Q125" i="42" s="1"/>
  <c r="O124" i="42"/>
  <c r="M124" i="42"/>
  <c r="K124" i="42"/>
  <c r="G124" i="42"/>
  <c r="E124" i="42"/>
  <c r="C124" i="42"/>
  <c r="B124" i="42"/>
  <c r="Q124" i="42" s="1"/>
  <c r="O123" i="42"/>
  <c r="M123" i="42"/>
  <c r="K123" i="42"/>
  <c r="G123" i="42"/>
  <c r="E123" i="42"/>
  <c r="C123" i="42"/>
  <c r="B123" i="42"/>
  <c r="Q123" i="42" s="1"/>
  <c r="O122" i="42"/>
  <c r="M122" i="42"/>
  <c r="K122" i="42"/>
  <c r="G122" i="42"/>
  <c r="E122" i="42"/>
  <c r="C122" i="42"/>
  <c r="B122" i="42"/>
  <c r="Q122" i="42" s="1"/>
  <c r="O121" i="42"/>
  <c r="M121" i="42"/>
  <c r="K121" i="42"/>
  <c r="G121" i="42"/>
  <c r="E121" i="42"/>
  <c r="C121" i="42"/>
  <c r="B121" i="42"/>
  <c r="Q121" i="42" s="1"/>
  <c r="O120" i="42"/>
  <c r="M120" i="42"/>
  <c r="K120" i="42"/>
  <c r="G120" i="42"/>
  <c r="E120" i="42"/>
  <c r="C120" i="42"/>
  <c r="B120" i="42"/>
  <c r="Q120" i="42" s="1"/>
  <c r="R115" i="42"/>
  <c r="S115" i="42" s="1"/>
  <c r="P115" i="42"/>
  <c r="N115" i="42"/>
  <c r="L115" i="42"/>
  <c r="H115" i="42"/>
  <c r="F115" i="42"/>
  <c r="D115" i="42"/>
  <c r="R114" i="42"/>
  <c r="S114" i="42" s="1"/>
  <c r="P114" i="42"/>
  <c r="N114" i="42"/>
  <c r="L114" i="42"/>
  <c r="H114" i="42"/>
  <c r="F114" i="42"/>
  <c r="D114" i="42"/>
  <c r="R113" i="42"/>
  <c r="S113" i="42" s="1"/>
  <c r="P113" i="42"/>
  <c r="N113" i="42"/>
  <c r="L113" i="42"/>
  <c r="H113" i="42"/>
  <c r="F113" i="42"/>
  <c r="D113" i="42"/>
  <c r="O112" i="42"/>
  <c r="O116" i="42" s="1"/>
  <c r="M112" i="42"/>
  <c r="M116" i="42" s="1"/>
  <c r="K112" i="42"/>
  <c r="G112" i="42"/>
  <c r="G116" i="42" s="1"/>
  <c r="E112" i="42"/>
  <c r="E116" i="42" s="1"/>
  <c r="C112" i="42"/>
  <c r="B112" i="42"/>
  <c r="Q112" i="42" s="1"/>
  <c r="O107" i="42"/>
  <c r="M107" i="42"/>
  <c r="K107" i="42"/>
  <c r="G107" i="42"/>
  <c r="E107" i="42"/>
  <c r="C107" i="42"/>
  <c r="B107" i="42"/>
  <c r="Q107" i="42" s="1"/>
  <c r="O106" i="42"/>
  <c r="M106" i="42"/>
  <c r="K106" i="42"/>
  <c r="G106" i="42"/>
  <c r="E106" i="42"/>
  <c r="C106" i="42"/>
  <c r="B106" i="42"/>
  <c r="Q106" i="42" s="1"/>
  <c r="O105" i="42"/>
  <c r="M105" i="42"/>
  <c r="K105" i="42"/>
  <c r="G105" i="42"/>
  <c r="E105" i="42"/>
  <c r="C105" i="42"/>
  <c r="B105" i="42"/>
  <c r="Q105" i="42" s="1"/>
  <c r="O104" i="42"/>
  <c r="M104" i="42"/>
  <c r="K104" i="42"/>
  <c r="G104" i="42"/>
  <c r="E104" i="42"/>
  <c r="C104" i="42"/>
  <c r="B104" i="42"/>
  <c r="Q104" i="42" s="1"/>
  <c r="O103" i="42"/>
  <c r="M103" i="42"/>
  <c r="K103" i="42"/>
  <c r="G103" i="42"/>
  <c r="E103" i="42"/>
  <c r="C103" i="42"/>
  <c r="B103" i="42"/>
  <c r="Q103" i="42" s="1"/>
  <c r="R98" i="42"/>
  <c r="B98" i="42"/>
  <c r="Q98" i="42" s="1"/>
  <c r="J98" i="42" s="1"/>
  <c r="O97" i="42"/>
  <c r="M97" i="42"/>
  <c r="K97" i="42"/>
  <c r="G97" i="42"/>
  <c r="E97" i="42"/>
  <c r="C97" i="42"/>
  <c r="B97" i="42"/>
  <c r="Q97" i="42" s="1"/>
  <c r="O96" i="42"/>
  <c r="O15" i="42" s="1"/>
  <c r="M96" i="42"/>
  <c r="M15" i="42" s="1"/>
  <c r="K96" i="42"/>
  <c r="G96" i="42"/>
  <c r="G15" i="42" s="1"/>
  <c r="E96" i="42"/>
  <c r="E15" i="42" s="1"/>
  <c r="C96" i="42"/>
  <c r="B96" i="42"/>
  <c r="Q96" i="42" s="1"/>
  <c r="O95" i="42"/>
  <c r="M95" i="42"/>
  <c r="K95" i="42"/>
  <c r="G95" i="42"/>
  <c r="E95" i="42"/>
  <c r="C95" i="42"/>
  <c r="B95" i="42"/>
  <c r="Q95" i="42" s="1"/>
  <c r="O94" i="42"/>
  <c r="M94" i="42"/>
  <c r="K94" i="42"/>
  <c r="G94" i="42"/>
  <c r="E94" i="42"/>
  <c r="C94" i="42"/>
  <c r="B94" i="42"/>
  <c r="Q94" i="42" s="1"/>
  <c r="O93" i="42"/>
  <c r="M93" i="42"/>
  <c r="K93" i="42"/>
  <c r="G93" i="42"/>
  <c r="E93" i="42"/>
  <c r="C93" i="42"/>
  <c r="B93" i="42"/>
  <c r="Q93" i="42" s="1"/>
  <c r="O92" i="42"/>
  <c r="M92" i="42"/>
  <c r="K92" i="42"/>
  <c r="G92" i="42"/>
  <c r="E92" i="42"/>
  <c r="C92" i="42"/>
  <c r="B92" i="42"/>
  <c r="Q92" i="42" s="1"/>
  <c r="O87" i="42"/>
  <c r="M87" i="42"/>
  <c r="K87" i="42"/>
  <c r="G87" i="42"/>
  <c r="E87" i="42"/>
  <c r="C87" i="42"/>
  <c r="B87" i="42"/>
  <c r="Q87" i="42" s="1"/>
  <c r="O86" i="42"/>
  <c r="M86" i="42"/>
  <c r="K86" i="42"/>
  <c r="G86" i="42"/>
  <c r="E86" i="42"/>
  <c r="C86" i="42"/>
  <c r="B86" i="42"/>
  <c r="Q86" i="42" s="1"/>
  <c r="O85" i="42"/>
  <c r="M85" i="42"/>
  <c r="K85" i="42"/>
  <c r="G85" i="42"/>
  <c r="E85" i="42"/>
  <c r="C85" i="42"/>
  <c r="B85" i="42"/>
  <c r="Q85" i="42" s="1"/>
  <c r="O84" i="42"/>
  <c r="M84" i="42"/>
  <c r="K84" i="42"/>
  <c r="G84" i="42"/>
  <c r="E84" i="42"/>
  <c r="C84" i="42"/>
  <c r="B84" i="42"/>
  <c r="Q84" i="42" s="1"/>
  <c r="O83" i="42"/>
  <c r="M83" i="42"/>
  <c r="K83" i="42"/>
  <c r="G83" i="42"/>
  <c r="E83" i="42"/>
  <c r="C83" i="42"/>
  <c r="B83" i="42"/>
  <c r="Q83" i="42" s="1"/>
  <c r="O82" i="42"/>
  <c r="M82" i="42"/>
  <c r="K82" i="42"/>
  <c r="G82" i="42"/>
  <c r="E82" i="42"/>
  <c r="C82" i="42"/>
  <c r="B82" i="42"/>
  <c r="Q82" i="42" s="1"/>
  <c r="O77" i="42"/>
  <c r="M77" i="42"/>
  <c r="K77" i="42"/>
  <c r="G77" i="42"/>
  <c r="E77" i="42"/>
  <c r="C77" i="42"/>
  <c r="B77" i="42"/>
  <c r="Q77" i="42" s="1"/>
  <c r="O76" i="42"/>
  <c r="M76" i="42"/>
  <c r="K76" i="42"/>
  <c r="G76" i="42"/>
  <c r="E76" i="42"/>
  <c r="C76" i="42"/>
  <c r="B76" i="42"/>
  <c r="Q76" i="42" s="1"/>
  <c r="O75" i="42"/>
  <c r="M75" i="42"/>
  <c r="K75" i="42"/>
  <c r="G75" i="42"/>
  <c r="E75" i="42"/>
  <c r="C75" i="42"/>
  <c r="B75" i="42"/>
  <c r="Q75" i="42" s="1"/>
  <c r="O74" i="42"/>
  <c r="M74" i="42"/>
  <c r="K74" i="42"/>
  <c r="G74" i="42"/>
  <c r="E74" i="42"/>
  <c r="C74" i="42"/>
  <c r="B74" i="42"/>
  <c r="Q74" i="42" s="1"/>
  <c r="O73" i="42"/>
  <c r="M73" i="42"/>
  <c r="K73" i="42"/>
  <c r="G73" i="42"/>
  <c r="E73" i="42"/>
  <c r="C73" i="42"/>
  <c r="B73" i="42"/>
  <c r="Q73" i="42" s="1"/>
  <c r="O72" i="42"/>
  <c r="M72" i="42"/>
  <c r="K72" i="42"/>
  <c r="G72" i="42"/>
  <c r="E72" i="42"/>
  <c r="C72" i="42"/>
  <c r="B72" i="42"/>
  <c r="Q72" i="42" s="1"/>
  <c r="O71" i="42"/>
  <c r="M71" i="42"/>
  <c r="K71" i="42"/>
  <c r="G71" i="42"/>
  <c r="E71" i="42"/>
  <c r="C71" i="42"/>
  <c r="B71" i="42"/>
  <c r="Q71" i="42" s="1"/>
  <c r="O70" i="42"/>
  <c r="M70" i="42"/>
  <c r="K70" i="42"/>
  <c r="G70" i="42"/>
  <c r="E70" i="42"/>
  <c r="C70" i="42"/>
  <c r="B70" i="42"/>
  <c r="Q70" i="42" s="1"/>
  <c r="O65" i="42"/>
  <c r="M65" i="42"/>
  <c r="K65" i="42"/>
  <c r="G65" i="42"/>
  <c r="E65" i="42"/>
  <c r="C65" i="42"/>
  <c r="B65" i="42"/>
  <c r="Q65" i="42" s="1"/>
  <c r="O64" i="42"/>
  <c r="M64" i="42"/>
  <c r="K64" i="42"/>
  <c r="G64" i="42"/>
  <c r="E64" i="42"/>
  <c r="C64" i="42"/>
  <c r="B64" i="42"/>
  <c r="Q64" i="42" s="1"/>
  <c r="O63" i="42"/>
  <c r="M63" i="42"/>
  <c r="K63" i="42"/>
  <c r="G63" i="42"/>
  <c r="E63" i="42"/>
  <c r="C63" i="42"/>
  <c r="B63" i="42"/>
  <c r="Q63" i="42" s="1"/>
  <c r="O62" i="42"/>
  <c r="M62" i="42"/>
  <c r="K62" i="42"/>
  <c r="G62" i="42"/>
  <c r="E62" i="42"/>
  <c r="C62" i="42"/>
  <c r="B62" i="42"/>
  <c r="Q62" i="42" s="1"/>
  <c r="O57" i="42"/>
  <c r="M57" i="42"/>
  <c r="K57" i="42"/>
  <c r="G57" i="42"/>
  <c r="E57" i="42"/>
  <c r="C57" i="42"/>
  <c r="B57" i="42"/>
  <c r="Q57" i="42" s="1"/>
  <c r="O56" i="42"/>
  <c r="M56" i="42"/>
  <c r="K56" i="42"/>
  <c r="G56" i="42"/>
  <c r="E56" i="42"/>
  <c r="C56" i="42"/>
  <c r="B56" i="42"/>
  <c r="Q56" i="42" s="1"/>
  <c r="O55" i="42"/>
  <c r="M55" i="42"/>
  <c r="K55" i="42"/>
  <c r="G55" i="42"/>
  <c r="E55" i="42"/>
  <c r="C55" i="42"/>
  <c r="B55" i="42"/>
  <c r="Q55" i="42" s="1"/>
  <c r="O54" i="42"/>
  <c r="M54" i="42"/>
  <c r="K54" i="42"/>
  <c r="G54" i="42"/>
  <c r="E54" i="42"/>
  <c r="C54" i="42"/>
  <c r="B54" i="42"/>
  <c r="Q54" i="42" s="1"/>
  <c r="O53" i="42"/>
  <c r="M53" i="42"/>
  <c r="K53" i="42"/>
  <c r="G53" i="42"/>
  <c r="E53" i="42"/>
  <c r="C53" i="42"/>
  <c r="B53" i="42"/>
  <c r="Q53" i="42" s="1"/>
  <c r="O52" i="42"/>
  <c r="M52" i="42"/>
  <c r="K52" i="42"/>
  <c r="G52" i="42"/>
  <c r="E52" i="42"/>
  <c r="C52" i="42"/>
  <c r="B52" i="42"/>
  <c r="Q52" i="42" s="1"/>
  <c r="O46" i="42"/>
  <c r="M46" i="42"/>
  <c r="K46" i="42"/>
  <c r="G46" i="42"/>
  <c r="E46" i="42"/>
  <c r="C46" i="42"/>
  <c r="B46" i="42"/>
  <c r="Q46" i="42" s="1"/>
  <c r="O45" i="42"/>
  <c r="M45" i="42"/>
  <c r="K45" i="42"/>
  <c r="G45" i="42"/>
  <c r="E45" i="42"/>
  <c r="C45" i="42"/>
  <c r="B45" i="42"/>
  <c r="Q45" i="42" s="1"/>
  <c r="O44" i="42"/>
  <c r="M44" i="42"/>
  <c r="K44" i="42"/>
  <c r="G44" i="42"/>
  <c r="E44" i="42"/>
  <c r="C44" i="42"/>
  <c r="B44" i="42"/>
  <c r="Q44" i="42" s="1"/>
  <c r="O43" i="42"/>
  <c r="M43" i="42"/>
  <c r="K43" i="42"/>
  <c r="G43" i="42"/>
  <c r="E43" i="42"/>
  <c r="C43" i="42"/>
  <c r="B43" i="42"/>
  <c r="Q43" i="42" s="1"/>
  <c r="O42" i="42"/>
  <c r="M42" i="42"/>
  <c r="K42" i="42"/>
  <c r="G42" i="42"/>
  <c r="E42" i="42"/>
  <c r="C42" i="42"/>
  <c r="B42" i="42"/>
  <c r="Q42" i="42" s="1"/>
  <c r="O41" i="42"/>
  <c r="M41" i="42"/>
  <c r="K41" i="42"/>
  <c r="G41" i="42"/>
  <c r="E41" i="42"/>
  <c r="C41" i="42"/>
  <c r="B41" i="42"/>
  <c r="Q41" i="42" s="1"/>
  <c r="O40" i="42"/>
  <c r="M40" i="42"/>
  <c r="K40" i="42"/>
  <c r="G40" i="42"/>
  <c r="E40" i="42"/>
  <c r="C40" i="42"/>
  <c r="B40" i="42"/>
  <c r="Q40" i="42" s="1"/>
  <c r="O39" i="42"/>
  <c r="M39" i="42"/>
  <c r="K39" i="42"/>
  <c r="G39" i="42"/>
  <c r="E39" i="42"/>
  <c r="C39" i="42"/>
  <c r="B39" i="42"/>
  <c r="Q39" i="42" s="1"/>
  <c r="O38" i="42"/>
  <c r="M38" i="42"/>
  <c r="K38" i="42"/>
  <c r="G38" i="42"/>
  <c r="E38" i="42"/>
  <c r="C38" i="42"/>
  <c r="B38" i="42"/>
  <c r="Q38" i="42" s="1"/>
  <c r="O37" i="42"/>
  <c r="M37" i="42"/>
  <c r="K37" i="42"/>
  <c r="G37" i="42"/>
  <c r="E37" i="42"/>
  <c r="C37" i="42"/>
  <c r="B37" i="42"/>
  <c r="Q37" i="42" s="1"/>
  <c r="O32" i="42"/>
  <c r="M32" i="42"/>
  <c r="K32" i="42"/>
  <c r="G32" i="42"/>
  <c r="E32" i="42"/>
  <c r="C32" i="42"/>
  <c r="B32" i="42"/>
  <c r="Q32" i="42" s="1"/>
  <c r="O31" i="42"/>
  <c r="M31" i="42"/>
  <c r="K31" i="42"/>
  <c r="G31" i="42"/>
  <c r="E31" i="42"/>
  <c r="C31" i="42"/>
  <c r="B31" i="42"/>
  <c r="Q31" i="42" s="1"/>
  <c r="O30" i="42"/>
  <c r="M30" i="42"/>
  <c r="K30" i="42"/>
  <c r="G30" i="42"/>
  <c r="E30" i="42"/>
  <c r="C30" i="42"/>
  <c r="B30" i="42"/>
  <c r="Q30" i="42" s="1"/>
  <c r="O29" i="42"/>
  <c r="M29" i="42"/>
  <c r="K29" i="42"/>
  <c r="G29" i="42"/>
  <c r="E29" i="42"/>
  <c r="C29" i="42"/>
  <c r="B29" i="42"/>
  <c r="Q29" i="42" s="1"/>
  <c r="O28" i="42"/>
  <c r="M28" i="42"/>
  <c r="K28" i="42"/>
  <c r="G28" i="42"/>
  <c r="E28" i="42"/>
  <c r="C28" i="42"/>
  <c r="B28" i="42"/>
  <c r="Q28" i="42" s="1"/>
  <c r="O27" i="42"/>
  <c r="M27" i="42"/>
  <c r="K27" i="42"/>
  <c r="G27" i="42"/>
  <c r="E27" i="42"/>
  <c r="C27" i="42"/>
  <c r="B27" i="42"/>
  <c r="Q27" i="42" s="1"/>
  <c r="O26" i="42"/>
  <c r="M26" i="42"/>
  <c r="K26" i="42"/>
  <c r="G26" i="42"/>
  <c r="E26" i="42"/>
  <c r="C26" i="42"/>
  <c r="B26" i="42"/>
  <c r="Q26" i="42" s="1"/>
  <c r="O25" i="42"/>
  <c r="M25" i="42"/>
  <c r="K25" i="42"/>
  <c r="G25" i="42"/>
  <c r="E25" i="42"/>
  <c r="C25" i="42"/>
  <c r="B25" i="42"/>
  <c r="Q25" i="42" s="1"/>
  <c r="O24" i="42"/>
  <c r="M24" i="42"/>
  <c r="K24" i="42"/>
  <c r="G24" i="42"/>
  <c r="E24" i="42"/>
  <c r="C24" i="42"/>
  <c r="B24" i="42"/>
  <c r="Q24" i="42" s="1"/>
  <c r="B136" i="38"/>
  <c r="W12" i="27"/>
  <c r="Q12" i="27"/>
  <c r="K12" i="27"/>
  <c r="Y11" i="27"/>
  <c r="S11" i="27"/>
  <c r="M11" i="27"/>
  <c r="I11" i="27"/>
  <c r="U10" i="27"/>
  <c r="O10" i="27"/>
  <c r="I10" i="27"/>
  <c r="W9" i="27"/>
  <c r="Q9" i="27"/>
  <c r="K9" i="27"/>
  <c r="Y8" i="27"/>
  <c r="M8" i="27"/>
  <c r="S7" i="27"/>
  <c r="U6" i="27"/>
  <c r="O6" i="27"/>
  <c r="I6" i="27"/>
  <c r="Y5" i="27"/>
  <c r="W5" i="27"/>
  <c r="U5" i="27"/>
  <c r="S5" i="27"/>
  <c r="Q5" i="27"/>
  <c r="O5" i="27"/>
  <c r="M5" i="27"/>
  <c r="K5" i="27"/>
  <c r="I5" i="27"/>
  <c r="E14" i="22" l="1"/>
  <c r="M29" i="43"/>
  <c r="Y13" i="27"/>
  <c r="N223" i="43"/>
  <c r="N20" i="43" s="1"/>
  <c r="AB223" i="43"/>
  <c r="AB20" i="43" s="1"/>
  <c r="AF223" i="43"/>
  <c r="AF20" i="43" s="1"/>
  <c r="AD223" i="43"/>
  <c r="AD20" i="43" s="1"/>
  <c r="AH223" i="43"/>
  <c r="AH20" i="43" s="1"/>
  <c r="AB102" i="43"/>
  <c r="AB23" i="43" s="1"/>
  <c r="AF102" i="43"/>
  <c r="AF23" i="43" s="1"/>
  <c r="AD102" i="43"/>
  <c r="AD23" i="43" s="1"/>
  <c r="AH102" i="43"/>
  <c r="AH23" i="43" s="1"/>
  <c r="Z235" i="43"/>
  <c r="Z35" i="43" s="1"/>
  <c r="AH235" i="43"/>
  <c r="AH35" i="43" s="1"/>
  <c r="K13" i="27"/>
  <c r="Z198" i="43"/>
  <c r="Z27" i="43" s="1"/>
  <c r="AH198" i="43"/>
  <c r="AH27" i="43" s="1"/>
  <c r="Z152" i="43"/>
  <c r="Z25" i="43" s="1"/>
  <c r="AH152" i="43"/>
  <c r="AH25" i="43" s="1"/>
  <c r="AD192" i="43"/>
  <c r="AD19" i="43" s="1"/>
  <c r="AB192" i="43"/>
  <c r="AB19" i="43" s="1"/>
  <c r="AF192" i="43"/>
  <c r="AF19" i="43" s="1"/>
  <c r="AH192" i="43"/>
  <c r="AH19" i="43" s="1"/>
  <c r="AD112" i="43"/>
  <c r="AD13" i="43" s="1"/>
  <c r="AF112" i="43"/>
  <c r="AF13" i="43" s="1"/>
  <c r="AB112" i="43"/>
  <c r="AB13" i="43" s="1"/>
  <c r="AH112" i="43"/>
  <c r="AH13" i="43" s="1"/>
  <c r="AD144" i="43"/>
  <c r="AD15" i="43" s="1"/>
  <c r="AB144" i="43"/>
  <c r="AB15" i="43" s="1"/>
  <c r="AF144" i="43"/>
  <c r="AF15" i="43" s="1"/>
  <c r="AH144" i="43"/>
  <c r="AH15" i="43" s="1"/>
  <c r="AF214" i="43"/>
  <c r="AF33" i="43" s="1"/>
  <c r="AB214" i="43"/>
  <c r="AB33" i="43" s="1"/>
  <c r="AH214" i="43"/>
  <c r="AH33" i="43" s="1"/>
  <c r="AD214" i="43"/>
  <c r="AD33" i="43" s="1"/>
  <c r="AB180" i="43"/>
  <c r="AB18" i="43" s="1"/>
  <c r="AF180" i="43"/>
  <c r="AF18" i="43" s="1"/>
  <c r="AH180" i="43"/>
  <c r="AH18" i="43" s="1"/>
  <c r="AD180" i="43"/>
  <c r="AD18" i="43" s="1"/>
  <c r="AF171" i="43"/>
  <c r="AF17" i="43" s="1"/>
  <c r="AD171" i="43"/>
  <c r="AD17" i="43" s="1"/>
  <c r="AB171" i="43"/>
  <c r="AB17" i="43" s="1"/>
  <c r="AH171" i="43"/>
  <c r="AH17" i="43" s="1"/>
  <c r="AB162" i="43"/>
  <c r="AB16" i="43" s="1"/>
  <c r="AF162" i="43"/>
  <c r="AF16" i="43" s="1"/>
  <c r="AD162" i="43"/>
  <c r="AD16" i="43" s="1"/>
  <c r="AH162" i="43"/>
  <c r="AH16" i="43" s="1"/>
  <c r="AD90" i="43"/>
  <c r="AD12" i="43" s="1"/>
  <c r="AB90" i="43"/>
  <c r="AB12" i="43" s="1"/>
  <c r="AF90" i="43"/>
  <c r="AF12" i="43" s="1"/>
  <c r="AH90" i="43"/>
  <c r="AH12" i="43" s="1"/>
  <c r="AB68" i="43"/>
  <c r="AB10" i="43" s="1"/>
  <c r="AF68" i="43"/>
  <c r="AF10" i="43" s="1"/>
  <c r="AD68" i="43"/>
  <c r="AD10" i="43" s="1"/>
  <c r="AH68" i="43"/>
  <c r="AH10" i="43" s="1"/>
  <c r="AD54" i="43"/>
  <c r="AD9" i="43" s="1"/>
  <c r="AF54" i="43"/>
  <c r="AF9" i="43" s="1"/>
  <c r="AB54" i="43"/>
  <c r="AB9" i="43" s="1"/>
  <c r="AH54" i="43"/>
  <c r="AH9" i="43" s="1"/>
  <c r="AH275" i="43"/>
  <c r="AF275" i="43"/>
  <c r="AD275" i="43"/>
  <c r="AB275" i="43"/>
  <c r="AB124" i="43"/>
  <c r="AB14" i="43" s="1"/>
  <c r="AD124" i="43"/>
  <c r="AD14" i="43" s="1"/>
  <c r="AF124" i="43"/>
  <c r="AF14" i="43" s="1"/>
  <c r="AH124" i="43"/>
  <c r="AH14" i="43" s="1"/>
  <c r="B14" i="43"/>
  <c r="AF82" i="43"/>
  <c r="AF11" i="43" s="1"/>
  <c r="AB82" i="43"/>
  <c r="AB11" i="43" s="1"/>
  <c r="AD82" i="43"/>
  <c r="AD11" i="43" s="1"/>
  <c r="AH82" i="43"/>
  <c r="AH11" i="43" s="1"/>
  <c r="L214" i="43"/>
  <c r="L33" i="43" s="1"/>
  <c r="D68" i="43"/>
  <c r="D10" i="43" s="1"/>
  <c r="T171" i="43"/>
  <c r="T17" i="43" s="1"/>
  <c r="X171" i="43"/>
  <c r="X17" i="43" s="1"/>
  <c r="Z171" i="43"/>
  <c r="Z17" i="43" s="1"/>
  <c r="V171" i="43"/>
  <c r="V17" i="43" s="1"/>
  <c r="T223" i="43"/>
  <c r="T20" i="43" s="1"/>
  <c r="V223" i="43"/>
  <c r="V20" i="43" s="1"/>
  <c r="Z223" i="43"/>
  <c r="Z20" i="43" s="1"/>
  <c r="X223" i="43"/>
  <c r="X20" i="43" s="1"/>
  <c r="T124" i="43"/>
  <c r="T14" i="43" s="1"/>
  <c r="V124" i="43"/>
  <c r="V14" i="43" s="1"/>
  <c r="X124" i="43"/>
  <c r="X14" i="43" s="1"/>
  <c r="Z124" i="43"/>
  <c r="Z14" i="43" s="1"/>
  <c r="V102" i="43"/>
  <c r="V23" i="43" s="1"/>
  <c r="T102" i="43"/>
  <c r="T23" i="43" s="1"/>
  <c r="X102" i="43"/>
  <c r="X23" i="43" s="1"/>
  <c r="Z102" i="43"/>
  <c r="Z23" i="43" s="1"/>
  <c r="B29" i="43"/>
  <c r="Z203" i="43"/>
  <c r="Z29" i="43" s="1"/>
  <c r="E35" i="43"/>
  <c r="X180" i="43"/>
  <c r="X18" i="43" s="1"/>
  <c r="T180" i="43"/>
  <c r="T18" i="43" s="1"/>
  <c r="V180" i="43"/>
  <c r="V18" i="43" s="1"/>
  <c r="Z180" i="43"/>
  <c r="Z18" i="43" s="1"/>
  <c r="T68" i="43"/>
  <c r="T10" i="43" s="1"/>
  <c r="V68" i="43"/>
  <c r="V10" i="43" s="1"/>
  <c r="Z68" i="43"/>
  <c r="Z10" i="43" s="1"/>
  <c r="X68" i="43"/>
  <c r="X10" i="43" s="1"/>
  <c r="T192" i="43"/>
  <c r="T19" i="43" s="1"/>
  <c r="V192" i="43"/>
  <c r="V19" i="43" s="1"/>
  <c r="X192" i="43"/>
  <c r="X19" i="43" s="1"/>
  <c r="Z192" i="43"/>
  <c r="Z19" i="43" s="1"/>
  <c r="V162" i="43"/>
  <c r="V16" i="43" s="1"/>
  <c r="X162" i="43"/>
  <c r="X16" i="43" s="1"/>
  <c r="Z162" i="43"/>
  <c r="Z16" i="43" s="1"/>
  <c r="T162" i="43"/>
  <c r="T16" i="43" s="1"/>
  <c r="X214" i="43"/>
  <c r="X33" i="43" s="1"/>
  <c r="V214" i="43"/>
  <c r="V33" i="43" s="1"/>
  <c r="T214" i="43"/>
  <c r="T33" i="43" s="1"/>
  <c r="Z214" i="43"/>
  <c r="Z33" i="43" s="1"/>
  <c r="T112" i="43"/>
  <c r="T13" i="43" s="1"/>
  <c r="V112" i="43"/>
  <c r="V13" i="43" s="1"/>
  <c r="X112" i="43"/>
  <c r="X13" i="43" s="1"/>
  <c r="Z112" i="43"/>
  <c r="Z13" i="43" s="1"/>
  <c r="T90" i="43"/>
  <c r="T12" i="43" s="1"/>
  <c r="V90" i="43"/>
  <c r="V12" i="43" s="1"/>
  <c r="X90" i="43"/>
  <c r="X12" i="43" s="1"/>
  <c r="Z90" i="43"/>
  <c r="Z12" i="43" s="1"/>
  <c r="T82" i="43"/>
  <c r="T11" i="43" s="1"/>
  <c r="X82" i="43"/>
  <c r="X11" i="43" s="1"/>
  <c r="V82" i="43"/>
  <c r="V11" i="43" s="1"/>
  <c r="Z82" i="43"/>
  <c r="Z11" i="43" s="1"/>
  <c r="V54" i="43"/>
  <c r="V9" i="43" s="1"/>
  <c r="T54" i="43"/>
  <c r="T9" i="43" s="1"/>
  <c r="Z54" i="43"/>
  <c r="Z9" i="43" s="1"/>
  <c r="X54" i="43"/>
  <c r="X9" i="43" s="1"/>
  <c r="V275" i="43"/>
  <c r="T275" i="43"/>
  <c r="X275" i="43"/>
  <c r="Z275" i="43"/>
  <c r="T144" i="43"/>
  <c r="T15" i="43" s="1"/>
  <c r="V144" i="43"/>
  <c r="V15" i="43" s="1"/>
  <c r="X144" i="43"/>
  <c r="X15" i="43" s="1"/>
  <c r="Z144" i="43"/>
  <c r="Z15" i="43" s="1"/>
  <c r="D192" i="43"/>
  <c r="D19" i="43" s="1"/>
  <c r="L112" i="43"/>
  <c r="D82" i="43"/>
  <c r="D11" i="43" s="1"/>
  <c r="P275" i="43"/>
  <c r="G27" i="43"/>
  <c r="N214" i="43"/>
  <c r="F192" i="43"/>
  <c r="F19" i="43" s="1"/>
  <c r="P192" i="43"/>
  <c r="C19" i="43"/>
  <c r="B25" i="43"/>
  <c r="B18" i="43"/>
  <c r="B20" i="43"/>
  <c r="B12" i="43"/>
  <c r="B9" i="43"/>
  <c r="B33" i="43"/>
  <c r="N82" i="43"/>
  <c r="N11" i="43" s="1"/>
  <c r="B19" i="43"/>
  <c r="B27" i="43"/>
  <c r="B35" i="43"/>
  <c r="B39" i="43"/>
  <c r="K29" i="43"/>
  <c r="F68" i="43"/>
  <c r="F10" i="43" s="1"/>
  <c r="P68" i="43"/>
  <c r="P171" i="43"/>
  <c r="P17" i="43" s="1"/>
  <c r="H180" i="43"/>
  <c r="H18" i="43" s="1"/>
  <c r="D180" i="43"/>
  <c r="D18" i="43" s="1"/>
  <c r="O27" i="43"/>
  <c r="N54" i="43"/>
  <c r="N9" i="43" s="1"/>
  <c r="F90" i="43"/>
  <c r="F12" i="43" s="1"/>
  <c r="L90" i="43"/>
  <c r="P90" i="43"/>
  <c r="N102" i="43"/>
  <c r="N23" i="43" s="1"/>
  <c r="H144" i="43"/>
  <c r="H15" i="43" s="1"/>
  <c r="N144" i="43"/>
  <c r="N15" i="43" s="1"/>
  <c r="F214" i="43"/>
  <c r="F33" i="43" s="1"/>
  <c r="P214" i="43"/>
  <c r="F102" i="43"/>
  <c r="F23" i="43" s="1"/>
  <c r="L162" i="43"/>
  <c r="L16" i="43" s="1"/>
  <c r="L102" i="43"/>
  <c r="B11" i="43"/>
  <c r="E29" i="43"/>
  <c r="Q203" i="43"/>
  <c r="R203" i="43" s="1"/>
  <c r="R29" i="43" s="1"/>
  <c r="F82" i="43"/>
  <c r="F11" i="43" s="1"/>
  <c r="P82" i="43"/>
  <c r="N124" i="43"/>
  <c r="N14" i="43" s="1"/>
  <c r="L192" i="43"/>
  <c r="L19" i="43" s="1"/>
  <c r="H171" i="43"/>
  <c r="H17" i="43" s="1"/>
  <c r="O10" i="43"/>
  <c r="M15" i="43"/>
  <c r="O35" i="43"/>
  <c r="B17" i="43"/>
  <c r="M6" i="24"/>
  <c r="C14" i="22"/>
  <c r="G14" i="22"/>
  <c r="O33" i="43"/>
  <c r="M35" i="43"/>
  <c r="M20" i="43"/>
  <c r="K19" i="43"/>
  <c r="P54" i="43"/>
  <c r="P9" i="43" s="1"/>
  <c r="I223" i="43"/>
  <c r="I20" i="43" s="1"/>
  <c r="I13" i="27"/>
  <c r="G6" i="42"/>
  <c r="M6" i="42"/>
  <c r="E7" i="42"/>
  <c r="G8" i="42"/>
  <c r="M8" i="42"/>
  <c r="E9" i="42"/>
  <c r="M10" i="42"/>
  <c r="R29" i="42"/>
  <c r="S29" i="42" s="1"/>
  <c r="I30" i="42"/>
  <c r="J30" i="42" s="1"/>
  <c r="O13" i="42"/>
  <c r="G14" i="42"/>
  <c r="R37" i="42"/>
  <c r="S37" i="42" s="1"/>
  <c r="R39" i="42"/>
  <c r="S39" i="42" s="1"/>
  <c r="I40" i="42"/>
  <c r="J40" i="42" s="1"/>
  <c r="R41" i="42"/>
  <c r="S41" i="42" s="1"/>
  <c r="I42" i="42"/>
  <c r="J42" i="42" s="1"/>
  <c r="R43" i="42"/>
  <c r="S43" i="42" s="1"/>
  <c r="I44" i="42"/>
  <c r="J44" i="42" s="1"/>
  <c r="R45" i="42"/>
  <c r="S45" i="42" s="1"/>
  <c r="I55" i="42"/>
  <c r="J55" i="42" s="1"/>
  <c r="I57" i="42"/>
  <c r="J57" i="42" s="1"/>
  <c r="I71" i="42"/>
  <c r="J71" i="42" s="1"/>
  <c r="I73" i="42"/>
  <c r="J73" i="42" s="1"/>
  <c r="I77" i="42"/>
  <c r="J77" i="42" s="1"/>
  <c r="I93" i="42"/>
  <c r="J93" i="42" s="1"/>
  <c r="I95" i="42"/>
  <c r="J95" i="42" s="1"/>
  <c r="O25" i="43"/>
  <c r="C35" i="43"/>
  <c r="G6" i="24"/>
  <c r="M14" i="22"/>
  <c r="L68" i="43"/>
  <c r="H102" i="43"/>
  <c r="H23" i="43" s="1"/>
  <c r="H124" i="43"/>
  <c r="H14" i="43" s="1"/>
  <c r="N68" i="43"/>
  <c r="N10" i="43" s="1"/>
  <c r="P102" i="43"/>
  <c r="D112" i="43"/>
  <c r="D13" i="43" s="1"/>
  <c r="L124" i="43"/>
  <c r="I235" i="43"/>
  <c r="I35" i="43" s="1"/>
  <c r="P162" i="43"/>
  <c r="N180" i="43"/>
  <c r="N18" i="43" s="1"/>
  <c r="N171" i="43"/>
  <c r="N17" i="43" s="1"/>
  <c r="L223" i="43"/>
  <c r="O12" i="43"/>
  <c r="O11" i="43"/>
  <c r="E23" i="43"/>
  <c r="O29" i="43"/>
  <c r="K25" i="43"/>
  <c r="E25" i="43"/>
  <c r="G29" i="43"/>
  <c r="M27" i="43"/>
  <c r="C27" i="43"/>
  <c r="O14" i="22"/>
  <c r="H54" i="43"/>
  <c r="H9" i="43" s="1"/>
  <c r="H90" i="43"/>
  <c r="H12" i="43" s="1"/>
  <c r="N90" i="43"/>
  <c r="N12" i="43" s="1"/>
  <c r="F144" i="43"/>
  <c r="F15" i="43" s="1"/>
  <c r="L144" i="43"/>
  <c r="L15" i="43" s="1"/>
  <c r="P144" i="43"/>
  <c r="N162" i="43"/>
  <c r="N16" i="43" s="1"/>
  <c r="L180" i="43"/>
  <c r="L18" i="43" s="1"/>
  <c r="L54" i="43"/>
  <c r="L9" i="43" s="1"/>
  <c r="I180" i="43"/>
  <c r="I18" i="43" s="1"/>
  <c r="F54" i="43"/>
  <c r="F9" i="43" s="1"/>
  <c r="P223" i="43"/>
  <c r="F275" i="43"/>
  <c r="P124" i="43"/>
  <c r="I53" i="42"/>
  <c r="J53" i="42" s="1"/>
  <c r="K14" i="22"/>
  <c r="J262" i="43"/>
  <c r="J38" i="43" s="1"/>
  <c r="J249" i="43"/>
  <c r="J248" i="43"/>
  <c r="J247" i="43"/>
  <c r="J239" i="43"/>
  <c r="J252" i="43"/>
  <c r="L82" i="43"/>
  <c r="H82" i="43"/>
  <c r="H11" i="43" s="1"/>
  <c r="J250" i="43"/>
  <c r="C6" i="23"/>
  <c r="G6" i="23"/>
  <c r="M6" i="23"/>
  <c r="E6" i="23"/>
  <c r="K6" i="23"/>
  <c r="O6" i="23"/>
  <c r="I253" i="43"/>
  <c r="I37" i="43" s="1"/>
  <c r="E15" i="43"/>
  <c r="B13" i="43"/>
  <c r="E27" i="43"/>
  <c r="M16" i="43"/>
  <c r="F112" i="43"/>
  <c r="F13" i="43" s="1"/>
  <c r="P112" i="43"/>
  <c r="H275" i="43"/>
  <c r="G39" i="43"/>
  <c r="N275" i="43"/>
  <c r="M39" i="43"/>
  <c r="L275" i="43"/>
  <c r="K39" i="43"/>
  <c r="J116" i="43"/>
  <c r="R116" i="43"/>
  <c r="L171" i="43"/>
  <c r="L17" i="43" s="1"/>
  <c r="F124" i="43"/>
  <c r="F14" i="43" s="1"/>
  <c r="E14" i="43"/>
  <c r="E6" i="24"/>
  <c r="K6" i="24"/>
  <c r="O6" i="24"/>
  <c r="I104" i="42"/>
  <c r="J104" i="42" s="1"/>
  <c r="I106" i="42"/>
  <c r="J106" i="42" s="1"/>
  <c r="I112" i="42"/>
  <c r="J112" i="42" s="1"/>
  <c r="I120" i="42"/>
  <c r="J120" i="42" s="1"/>
  <c r="I130" i="42"/>
  <c r="J130" i="42" s="1"/>
  <c r="I132" i="42"/>
  <c r="J132" i="42" s="1"/>
  <c r="I140" i="42"/>
  <c r="J140" i="42" s="1"/>
  <c r="I142" i="42"/>
  <c r="J142" i="42" s="1"/>
  <c r="I148" i="42"/>
  <c r="J148" i="42" s="1"/>
  <c r="I150" i="42"/>
  <c r="J150" i="42" s="1"/>
  <c r="I154" i="42"/>
  <c r="J154" i="42" s="1"/>
  <c r="I160" i="42"/>
  <c r="J160" i="42" s="1"/>
  <c r="I166" i="42"/>
  <c r="J166" i="42" s="1"/>
  <c r="I172" i="42"/>
  <c r="J172" i="42" s="1"/>
  <c r="I174" i="42"/>
  <c r="J174" i="42" s="1"/>
  <c r="I176" i="42"/>
  <c r="J176" i="42" s="1"/>
  <c r="N112" i="43"/>
  <c r="N13" i="43" s="1"/>
  <c r="F171" i="43"/>
  <c r="F17" i="43" s="1"/>
  <c r="F162" i="43"/>
  <c r="F16" i="43" s="1"/>
  <c r="I97" i="42"/>
  <c r="J97" i="42" s="1"/>
  <c r="I134" i="42"/>
  <c r="J134" i="42" s="1"/>
  <c r="I124" i="42"/>
  <c r="J124" i="42" s="1"/>
  <c r="N192" i="43"/>
  <c r="N19" i="43" s="1"/>
  <c r="I83" i="42"/>
  <c r="J83" i="42" s="1"/>
  <c r="I85" i="42"/>
  <c r="J85" i="42" s="1"/>
  <c r="I87" i="42"/>
  <c r="J87" i="42" s="1"/>
  <c r="I65" i="42"/>
  <c r="J65" i="42" s="1"/>
  <c r="I182" i="42"/>
  <c r="J182" i="42" s="1"/>
  <c r="I184" i="42"/>
  <c r="J184" i="42" s="1"/>
  <c r="I186" i="42"/>
  <c r="J186" i="42" s="1"/>
  <c r="I192" i="42"/>
  <c r="I203" i="42"/>
  <c r="J203" i="42" s="1"/>
  <c r="I205" i="42"/>
  <c r="J205" i="42" s="1"/>
  <c r="I207" i="42"/>
  <c r="J207" i="42" s="1"/>
  <c r="I209" i="42"/>
  <c r="J209" i="42" s="1"/>
  <c r="I217" i="42"/>
  <c r="J217" i="42" s="1"/>
  <c r="I219" i="42"/>
  <c r="J219" i="42" s="1"/>
  <c r="I221" i="42"/>
  <c r="J221" i="42" s="1"/>
  <c r="I223" i="42"/>
  <c r="J223" i="42" s="1"/>
  <c r="E18" i="43"/>
  <c r="W13" i="27"/>
  <c r="U13" i="27"/>
  <c r="O17" i="43"/>
  <c r="E6" i="42"/>
  <c r="O8" i="42"/>
  <c r="E10" i="42"/>
  <c r="E12" i="42"/>
  <c r="O12" i="42"/>
  <c r="F223" i="43"/>
  <c r="F20" i="43" s="1"/>
  <c r="I29" i="42"/>
  <c r="J29" i="42" s="1"/>
  <c r="I31" i="42"/>
  <c r="J31" i="42" s="1"/>
  <c r="R32" i="42"/>
  <c r="S32" i="42" s="1"/>
  <c r="H37" i="42"/>
  <c r="N37" i="42"/>
  <c r="R38" i="42"/>
  <c r="S38" i="42" s="1"/>
  <c r="H39" i="42"/>
  <c r="N39" i="42"/>
  <c r="R40" i="42"/>
  <c r="S40" i="42" s="1"/>
  <c r="H41" i="42"/>
  <c r="N41" i="42"/>
  <c r="R44" i="42"/>
  <c r="S44" i="42" s="1"/>
  <c r="I45" i="42"/>
  <c r="J45" i="42" s="1"/>
  <c r="I52" i="42"/>
  <c r="J52" i="42" s="1"/>
  <c r="I54" i="42"/>
  <c r="J54" i="42" s="1"/>
  <c r="I56" i="42"/>
  <c r="J56" i="42" s="1"/>
  <c r="I64" i="42"/>
  <c r="J64" i="42" s="1"/>
  <c r="I70" i="42"/>
  <c r="J70" i="42" s="1"/>
  <c r="I72" i="42"/>
  <c r="J72" i="42" s="1"/>
  <c r="I74" i="42"/>
  <c r="J74" i="42" s="1"/>
  <c r="I76" i="42"/>
  <c r="J76" i="42" s="1"/>
  <c r="I82" i="42"/>
  <c r="J82" i="42" s="1"/>
  <c r="I84" i="42"/>
  <c r="J84" i="42" s="1"/>
  <c r="I86" i="42"/>
  <c r="J86" i="42" s="1"/>
  <c r="I92" i="42"/>
  <c r="J92" i="42" s="1"/>
  <c r="I94" i="42"/>
  <c r="J94" i="42" s="1"/>
  <c r="I103" i="42"/>
  <c r="J103" i="42" s="1"/>
  <c r="I105" i="42"/>
  <c r="J105" i="42" s="1"/>
  <c r="I107" i="42"/>
  <c r="J107" i="42" s="1"/>
  <c r="R112" i="42"/>
  <c r="S112" i="42" s="1"/>
  <c r="I121" i="42"/>
  <c r="J121" i="42" s="1"/>
  <c r="I123" i="42"/>
  <c r="J123" i="42" s="1"/>
  <c r="I125" i="42"/>
  <c r="J125" i="42" s="1"/>
  <c r="I133" i="42"/>
  <c r="J133" i="42" s="1"/>
  <c r="I139" i="42"/>
  <c r="J139" i="42" s="1"/>
  <c r="I141" i="42"/>
  <c r="J141" i="42" s="1"/>
  <c r="I143" i="42"/>
  <c r="J143" i="42" s="1"/>
  <c r="I149" i="42"/>
  <c r="J149" i="42" s="1"/>
  <c r="I151" i="42"/>
  <c r="J151" i="42" s="1"/>
  <c r="I171" i="42"/>
  <c r="J171" i="42" s="1"/>
  <c r="I173" i="42"/>
  <c r="J173" i="42" s="1"/>
  <c r="I175" i="42"/>
  <c r="J175" i="42" s="1"/>
  <c r="I183" i="42"/>
  <c r="J183" i="42" s="1"/>
  <c r="I185" i="42"/>
  <c r="J185" i="42" s="1"/>
  <c r="I204" i="42"/>
  <c r="J204" i="42" s="1"/>
  <c r="H208" i="42"/>
  <c r="H210" i="42"/>
  <c r="N210" i="42"/>
  <c r="H212" i="42"/>
  <c r="N212" i="42"/>
  <c r="I218" i="42"/>
  <c r="J218" i="42" s="1"/>
  <c r="I220" i="42"/>
  <c r="J220" i="42" s="1"/>
  <c r="I222" i="42"/>
  <c r="J222" i="42" s="1"/>
  <c r="I6" i="24"/>
  <c r="I6" i="23"/>
  <c r="I14" i="22"/>
  <c r="H112" i="43"/>
  <c r="H13" i="43" s="1"/>
  <c r="H68" i="43"/>
  <c r="H10" i="43" s="1"/>
  <c r="R42" i="42"/>
  <c r="S42" i="42" s="1"/>
  <c r="K10" i="42"/>
  <c r="R28" i="42"/>
  <c r="S28" i="42" s="1"/>
  <c r="K9" i="42"/>
  <c r="R27" i="42"/>
  <c r="S27" i="42" s="1"/>
  <c r="K13" i="42"/>
  <c r="R31" i="42"/>
  <c r="S31" i="42" s="1"/>
  <c r="K12" i="42"/>
  <c r="R30" i="42"/>
  <c r="S30" i="42" s="1"/>
  <c r="K8" i="42"/>
  <c r="R26" i="42"/>
  <c r="S26" i="42" s="1"/>
  <c r="K7" i="42"/>
  <c r="R25" i="42"/>
  <c r="S25" i="42" s="1"/>
  <c r="K6" i="42"/>
  <c r="R24" i="42"/>
  <c r="S24" i="42" s="1"/>
  <c r="Q13" i="27"/>
  <c r="S13" i="27"/>
  <c r="O13" i="27"/>
  <c r="M13" i="27"/>
  <c r="G13" i="43"/>
  <c r="I43" i="42"/>
  <c r="J43" i="42" s="1"/>
  <c r="G10" i="42"/>
  <c r="G10" i="43"/>
  <c r="I63" i="42"/>
  <c r="J63" i="42" s="1"/>
  <c r="H192" i="43"/>
  <c r="H19" i="43" s="1"/>
  <c r="I75" i="42"/>
  <c r="J75" i="42" s="1"/>
  <c r="I161" i="42"/>
  <c r="J161" i="42" s="1"/>
  <c r="I211" i="42"/>
  <c r="J211" i="42" s="1"/>
  <c r="I193" i="42"/>
  <c r="I191" i="42"/>
  <c r="I177" i="42"/>
  <c r="J177" i="42" s="1"/>
  <c r="E13" i="42"/>
  <c r="I152" i="42"/>
  <c r="J152" i="42" s="1"/>
  <c r="I131" i="42"/>
  <c r="J131" i="42" s="1"/>
  <c r="I46" i="42"/>
  <c r="J46" i="42" s="1"/>
  <c r="I38" i="42"/>
  <c r="J38" i="42" s="1"/>
  <c r="I25" i="42"/>
  <c r="J25" i="42" s="1"/>
  <c r="D206" i="42"/>
  <c r="I206" i="42"/>
  <c r="J206" i="42" s="1"/>
  <c r="D208" i="42"/>
  <c r="I208" i="42"/>
  <c r="J208" i="42" s="1"/>
  <c r="D210" i="42"/>
  <c r="I210" i="42"/>
  <c r="J210" i="42" s="1"/>
  <c r="D212" i="42"/>
  <c r="I212" i="42"/>
  <c r="J212" i="42" s="1"/>
  <c r="D198" i="42"/>
  <c r="I198" i="42"/>
  <c r="J198" i="42" s="1"/>
  <c r="C16" i="42"/>
  <c r="I16" i="42" s="1"/>
  <c r="I153" i="42"/>
  <c r="J153" i="42" s="1"/>
  <c r="C17" i="42"/>
  <c r="I17" i="42" s="1"/>
  <c r="I155" i="42"/>
  <c r="J155" i="42" s="1"/>
  <c r="D122" i="42"/>
  <c r="I122" i="42"/>
  <c r="J122" i="42" s="1"/>
  <c r="C15" i="42"/>
  <c r="I15" i="42" s="1"/>
  <c r="I96" i="42"/>
  <c r="J96" i="42" s="1"/>
  <c r="D62" i="42"/>
  <c r="I62" i="42"/>
  <c r="J62" i="42" s="1"/>
  <c r="D37" i="42"/>
  <c r="I37" i="42"/>
  <c r="J37" i="42" s="1"/>
  <c r="D39" i="42"/>
  <c r="I39" i="42"/>
  <c r="J39" i="42" s="1"/>
  <c r="D41" i="42"/>
  <c r="I41" i="42"/>
  <c r="J41" i="42" s="1"/>
  <c r="I27" i="42"/>
  <c r="J27" i="42" s="1"/>
  <c r="C14" i="42"/>
  <c r="I32" i="42"/>
  <c r="J32" i="42" s="1"/>
  <c r="C10" i="42"/>
  <c r="I28" i="42"/>
  <c r="J28" i="42" s="1"/>
  <c r="C8" i="42"/>
  <c r="I26" i="42"/>
  <c r="J26" i="42" s="1"/>
  <c r="C6" i="42"/>
  <c r="I24" i="42"/>
  <c r="J24" i="42" s="1"/>
  <c r="B8" i="42"/>
  <c r="Q8" i="42" s="1"/>
  <c r="B10" i="42"/>
  <c r="P93" i="42"/>
  <c r="P95" i="42"/>
  <c r="P97" i="42"/>
  <c r="P104" i="42"/>
  <c r="P106" i="42"/>
  <c r="B116" i="42"/>
  <c r="Q116" i="42" s="1"/>
  <c r="B135" i="42"/>
  <c r="Q135" i="42" s="1"/>
  <c r="B167" i="42"/>
  <c r="Q167" i="42" s="1"/>
  <c r="B213" i="42"/>
  <c r="Q213" i="42" s="1"/>
  <c r="B224" i="42"/>
  <c r="Q224" i="42" s="1"/>
  <c r="B7" i="42"/>
  <c r="B9" i="42"/>
  <c r="B13" i="42"/>
  <c r="P94" i="42"/>
  <c r="P96" i="42"/>
  <c r="N98" i="42"/>
  <c r="B108" i="42"/>
  <c r="Q108" i="42" s="1"/>
  <c r="P105" i="42"/>
  <c r="P107" i="42"/>
  <c r="B16" i="42"/>
  <c r="N16" i="42" s="1"/>
  <c r="B17" i="42"/>
  <c r="H17" i="42" s="1"/>
  <c r="B178" i="42"/>
  <c r="Q178" i="42" s="1"/>
  <c r="B199" i="42"/>
  <c r="Q199" i="42" s="1"/>
  <c r="I162" i="43"/>
  <c r="I16" i="43" s="1"/>
  <c r="D54" i="43"/>
  <c r="D9" i="43" s="1"/>
  <c r="I54" i="43"/>
  <c r="I9" i="43" s="1"/>
  <c r="D102" i="43"/>
  <c r="D23" i="43" s="1"/>
  <c r="I102" i="43"/>
  <c r="D124" i="43"/>
  <c r="D14" i="43" s="1"/>
  <c r="I124" i="43"/>
  <c r="D144" i="43"/>
  <c r="D15" i="43" s="1"/>
  <c r="I144" i="43"/>
  <c r="D152" i="43"/>
  <c r="D25" i="43" s="1"/>
  <c r="I152" i="43"/>
  <c r="I230" i="43"/>
  <c r="D275" i="43"/>
  <c r="I275" i="43"/>
  <c r="I39" i="43" s="1"/>
  <c r="D203" i="43"/>
  <c r="D29" i="43" s="1"/>
  <c r="I203" i="43"/>
  <c r="I192" i="43"/>
  <c r="I198" i="43"/>
  <c r="I112" i="43"/>
  <c r="D90" i="43"/>
  <c r="D12" i="43" s="1"/>
  <c r="I90" i="43"/>
  <c r="D214" i="43"/>
  <c r="D33" i="43" s="1"/>
  <c r="I214" i="43"/>
  <c r="I68" i="43"/>
  <c r="I82" i="43"/>
  <c r="I171" i="43"/>
  <c r="D171" i="43"/>
  <c r="D17" i="43" s="1"/>
  <c r="H223" i="43"/>
  <c r="H20" i="43" s="1"/>
  <c r="F180" i="43"/>
  <c r="F18" i="43" s="1"/>
  <c r="D223" i="43"/>
  <c r="D20" i="43" s="1"/>
  <c r="D162" i="43"/>
  <c r="D16" i="43" s="1"/>
  <c r="C16" i="43"/>
  <c r="H162" i="43"/>
  <c r="H16" i="43" s="1"/>
  <c r="G16" i="43"/>
  <c r="P180" i="43"/>
  <c r="P18" i="43" s="1"/>
  <c r="O18" i="43"/>
  <c r="O15" i="43"/>
  <c r="G14" i="43"/>
  <c r="K33" i="43"/>
  <c r="Q198" i="43"/>
  <c r="R198" i="43" s="1"/>
  <c r="R27" i="43" s="1"/>
  <c r="N35" i="43"/>
  <c r="Q189" i="43"/>
  <c r="R189" i="43" s="1"/>
  <c r="Q187" i="43"/>
  <c r="R187" i="43" s="1"/>
  <c r="Q185" i="43"/>
  <c r="R185" i="43" s="1"/>
  <c r="Q53" i="43"/>
  <c r="R53" i="43" s="1"/>
  <c r="Q51" i="43"/>
  <c r="R51" i="43" s="1"/>
  <c r="Q49" i="43"/>
  <c r="R49" i="43" s="1"/>
  <c r="Q47" i="43"/>
  <c r="R47" i="43" s="1"/>
  <c r="K9" i="43"/>
  <c r="D35" i="43"/>
  <c r="Q169" i="43"/>
  <c r="R169" i="43" s="1"/>
  <c r="Q167" i="43"/>
  <c r="R167" i="43" s="1"/>
  <c r="K18" i="43"/>
  <c r="M17" i="43"/>
  <c r="Q272" i="43"/>
  <c r="R272" i="43" s="1"/>
  <c r="Q270" i="43"/>
  <c r="R270" i="43" s="1"/>
  <c r="Q268" i="43"/>
  <c r="R268" i="43" s="1"/>
  <c r="Q228" i="43"/>
  <c r="Q207" i="43"/>
  <c r="R207" i="43" s="1"/>
  <c r="Q175" i="43"/>
  <c r="R175" i="43" s="1"/>
  <c r="Q211" i="43"/>
  <c r="R211" i="43" s="1"/>
  <c r="K16" i="43"/>
  <c r="Q160" i="43"/>
  <c r="R160" i="43" s="1"/>
  <c r="Q156" i="43"/>
  <c r="R156" i="43" s="1"/>
  <c r="Q45" i="43"/>
  <c r="R45" i="43" s="1"/>
  <c r="Q111" i="43"/>
  <c r="R111" i="43" s="1"/>
  <c r="Q109" i="43"/>
  <c r="R109" i="43" s="1"/>
  <c r="Q107" i="43"/>
  <c r="R107" i="43" s="1"/>
  <c r="M23" i="43"/>
  <c r="Q87" i="43"/>
  <c r="R87" i="43" s="1"/>
  <c r="M11" i="43"/>
  <c r="Q67" i="43"/>
  <c r="R67" i="43" s="1"/>
  <c r="Q65" i="43"/>
  <c r="R65" i="43" s="1"/>
  <c r="E10" i="43"/>
  <c r="Q148" i="43"/>
  <c r="R148" i="43" s="1"/>
  <c r="Q140" i="43"/>
  <c r="R140" i="43" s="1"/>
  <c r="G15" i="43"/>
  <c r="E12" i="43"/>
  <c r="E11" i="43"/>
  <c r="Q209" i="43"/>
  <c r="R209" i="43" s="1"/>
  <c r="Q197" i="43"/>
  <c r="R197" i="43" s="1"/>
  <c r="K27" i="43"/>
  <c r="Q152" i="43"/>
  <c r="Q25" i="43" s="1"/>
  <c r="Q179" i="43"/>
  <c r="R179" i="43" s="1"/>
  <c r="Q191" i="43"/>
  <c r="R191" i="43" s="1"/>
  <c r="Q61" i="43"/>
  <c r="R61" i="43" s="1"/>
  <c r="M10" i="43"/>
  <c r="C33" i="43"/>
  <c r="C17" i="43"/>
  <c r="C12" i="43"/>
  <c r="C11" i="43"/>
  <c r="C15" i="43"/>
  <c r="P35" i="43"/>
  <c r="C21" i="43"/>
  <c r="C20" i="43"/>
  <c r="C18" i="43"/>
  <c r="C23" i="43"/>
  <c r="P27" i="43"/>
  <c r="P25" i="43"/>
  <c r="C10" i="43"/>
  <c r="E11" i="42"/>
  <c r="K11" i="42"/>
  <c r="B156" i="42"/>
  <c r="Q156" i="42" s="1"/>
  <c r="E14" i="42"/>
  <c r="K14" i="42"/>
  <c r="O14" i="42"/>
  <c r="D54" i="42"/>
  <c r="B33" i="42"/>
  <c r="Q33" i="42" s="1"/>
  <c r="D29" i="42"/>
  <c r="H29" i="42"/>
  <c r="N29" i="42"/>
  <c r="D31" i="42"/>
  <c r="H31" i="42"/>
  <c r="N31" i="42"/>
  <c r="Q6" i="24"/>
  <c r="Q6" i="23"/>
  <c r="Q14" i="22"/>
  <c r="R106" i="42"/>
  <c r="S106" i="42" s="1"/>
  <c r="E108" i="42"/>
  <c r="M14" i="42"/>
  <c r="O7" i="42"/>
  <c r="O9" i="42"/>
  <c r="H33" i="43"/>
  <c r="G33" i="43"/>
  <c r="N33" i="43"/>
  <c r="M33" i="43"/>
  <c r="E33" i="43"/>
  <c r="Q214" i="43"/>
  <c r="Q90" i="43"/>
  <c r="Q12" i="43" s="1"/>
  <c r="Q82" i="43"/>
  <c r="R82" i="43" s="1"/>
  <c r="R11" i="43" s="1"/>
  <c r="G23" i="43"/>
  <c r="B23" i="43"/>
  <c r="O23" i="43"/>
  <c r="Q102" i="43"/>
  <c r="M21" i="43"/>
  <c r="G21" i="43"/>
  <c r="E17" i="43"/>
  <c r="G18" i="43"/>
  <c r="G9" i="43"/>
  <c r="O21" i="43"/>
  <c r="E21" i="43"/>
  <c r="Q192" i="43"/>
  <c r="O19" i="43"/>
  <c r="E19" i="43"/>
  <c r="M18" i="43"/>
  <c r="K17" i="43"/>
  <c r="B16" i="43"/>
  <c r="Q144" i="43"/>
  <c r="K15" i="43"/>
  <c r="B15" i="43"/>
  <c r="Q124" i="43"/>
  <c r="M14" i="43"/>
  <c r="Q112" i="43"/>
  <c r="M13" i="43"/>
  <c r="C13" i="43"/>
  <c r="G12" i="43"/>
  <c r="G11" i="43"/>
  <c r="B10" i="43"/>
  <c r="M9" i="43"/>
  <c r="C9" i="43"/>
  <c r="Q171" i="43"/>
  <c r="Q180" i="43"/>
  <c r="Q68" i="43"/>
  <c r="Q54" i="43"/>
  <c r="Q9" i="43" s="1"/>
  <c r="Q223" i="43"/>
  <c r="Q275" i="43"/>
  <c r="Q39" i="43" s="1"/>
  <c r="Q230" i="43"/>
  <c r="Q162" i="43"/>
  <c r="O6" i="42"/>
  <c r="O10" i="42"/>
  <c r="D25" i="42"/>
  <c r="H25" i="42"/>
  <c r="N25" i="42"/>
  <c r="D27" i="42"/>
  <c r="H27" i="42"/>
  <c r="N27" i="42"/>
  <c r="K108" i="42"/>
  <c r="O108" i="42"/>
  <c r="B126" i="42"/>
  <c r="Q126" i="42" s="1"/>
  <c r="D124" i="42"/>
  <c r="B144" i="42"/>
  <c r="Q144" i="42" s="1"/>
  <c r="O11" i="42"/>
  <c r="C12" i="42"/>
  <c r="G12" i="42"/>
  <c r="M12" i="42"/>
  <c r="B66" i="42"/>
  <c r="Q66" i="42" s="1"/>
  <c r="B78" i="42"/>
  <c r="Q78" i="42" s="1"/>
  <c r="R71" i="42"/>
  <c r="S71" i="42" s="1"/>
  <c r="D77" i="42"/>
  <c r="H77" i="42"/>
  <c r="B88" i="42"/>
  <c r="Q88" i="42" s="1"/>
  <c r="E88" i="42"/>
  <c r="K88" i="42"/>
  <c r="O88" i="42"/>
  <c r="D83" i="42"/>
  <c r="H83" i="42"/>
  <c r="N83" i="42"/>
  <c r="R86" i="42"/>
  <c r="S86" i="42" s="1"/>
  <c r="B99" i="42"/>
  <c r="Q99" i="42" s="1"/>
  <c r="E99" i="42"/>
  <c r="K99" i="42"/>
  <c r="O99" i="42"/>
  <c r="R94" i="42"/>
  <c r="S94" i="42" s="1"/>
  <c r="R96" i="42"/>
  <c r="S96" i="42" s="1"/>
  <c r="C108" i="42"/>
  <c r="G108" i="42"/>
  <c r="M108" i="42"/>
  <c r="R104" i="42"/>
  <c r="S104" i="42" s="1"/>
  <c r="B162" i="42"/>
  <c r="Q162" i="42" s="1"/>
  <c r="C178" i="42"/>
  <c r="G178" i="42"/>
  <c r="R16" i="42"/>
  <c r="R17" i="42"/>
  <c r="B58" i="42"/>
  <c r="Q58" i="42" s="1"/>
  <c r="M178" i="42"/>
  <c r="D173" i="42"/>
  <c r="R174" i="42"/>
  <c r="S174" i="42" s="1"/>
  <c r="B187" i="42"/>
  <c r="Q187" i="42" s="1"/>
  <c r="B15" i="42"/>
  <c r="Q15" i="42" s="1"/>
  <c r="C7" i="42"/>
  <c r="C9" i="42"/>
  <c r="C11" i="42"/>
  <c r="C13" i="42"/>
  <c r="G7" i="42"/>
  <c r="G9" i="42"/>
  <c r="G11" i="42"/>
  <c r="G13" i="42"/>
  <c r="K15" i="42"/>
  <c r="M7" i="42"/>
  <c r="M9" i="42"/>
  <c r="M11" i="42"/>
  <c r="M13" i="42"/>
  <c r="F26" i="42"/>
  <c r="D64" i="42"/>
  <c r="D70" i="42"/>
  <c r="H70" i="42"/>
  <c r="N70" i="42"/>
  <c r="C88" i="42"/>
  <c r="G88" i="42"/>
  <c r="M88" i="42"/>
  <c r="R87" i="42"/>
  <c r="S87" i="42" s="1"/>
  <c r="C99" i="42"/>
  <c r="G99" i="42"/>
  <c r="M99" i="42"/>
  <c r="R105" i="42"/>
  <c r="S105" i="42" s="1"/>
  <c r="R107" i="42"/>
  <c r="S107" i="42" s="1"/>
  <c r="D152" i="42"/>
  <c r="B6" i="42"/>
  <c r="Q6" i="42" s="1"/>
  <c r="E8" i="42"/>
  <c r="L24" i="42"/>
  <c r="L26" i="42"/>
  <c r="P28" i="42"/>
  <c r="F30" i="42"/>
  <c r="P30" i="42"/>
  <c r="F32" i="42"/>
  <c r="P32" i="42"/>
  <c r="P38" i="42"/>
  <c r="L40" i="42"/>
  <c r="F24" i="42"/>
  <c r="P24" i="42"/>
  <c r="P26" i="42"/>
  <c r="F28" i="42"/>
  <c r="L28" i="42"/>
  <c r="L30" i="42"/>
  <c r="L32" i="42"/>
  <c r="F38" i="42"/>
  <c r="L38" i="42"/>
  <c r="F40" i="42"/>
  <c r="P40" i="42"/>
  <c r="D24" i="42"/>
  <c r="H24" i="42"/>
  <c r="N24" i="42"/>
  <c r="F25" i="42"/>
  <c r="L25" i="42"/>
  <c r="P25" i="42"/>
  <c r="D26" i="42"/>
  <c r="H26" i="42"/>
  <c r="N26" i="42"/>
  <c r="F27" i="42"/>
  <c r="L27" i="42"/>
  <c r="P27" i="42"/>
  <c r="D28" i="42"/>
  <c r="H28" i="42"/>
  <c r="N28" i="42"/>
  <c r="F29" i="42"/>
  <c r="L29" i="42"/>
  <c r="P29" i="42"/>
  <c r="D30" i="42"/>
  <c r="H30" i="42"/>
  <c r="N30" i="42"/>
  <c r="F31" i="42"/>
  <c r="L31" i="42"/>
  <c r="P31" i="42"/>
  <c r="D32" i="42"/>
  <c r="H32" i="42"/>
  <c r="N32" i="42"/>
  <c r="B47" i="42"/>
  <c r="Q47" i="42" s="1"/>
  <c r="F37" i="42"/>
  <c r="L37" i="42"/>
  <c r="P37" i="42"/>
  <c r="D38" i="42"/>
  <c r="H38" i="42"/>
  <c r="N38" i="42"/>
  <c r="F39" i="42"/>
  <c r="L39" i="42"/>
  <c r="P39" i="42"/>
  <c r="D40" i="42"/>
  <c r="H40" i="42"/>
  <c r="N40" i="42"/>
  <c r="F41" i="42"/>
  <c r="L41" i="42"/>
  <c r="P41" i="42"/>
  <c r="F42" i="42"/>
  <c r="L42" i="42"/>
  <c r="P42" i="42"/>
  <c r="D43" i="42"/>
  <c r="H43" i="42"/>
  <c r="N43" i="42"/>
  <c r="F44" i="42"/>
  <c r="L44" i="42"/>
  <c r="P44" i="42"/>
  <c r="D45" i="42"/>
  <c r="H45" i="42"/>
  <c r="N45" i="42"/>
  <c r="F46" i="42"/>
  <c r="L46" i="42"/>
  <c r="P46" i="42"/>
  <c r="D52" i="42"/>
  <c r="H52" i="42"/>
  <c r="N52" i="42"/>
  <c r="F53" i="42"/>
  <c r="L53" i="42"/>
  <c r="P53" i="42"/>
  <c r="H54" i="42"/>
  <c r="N54" i="42"/>
  <c r="F55" i="42"/>
  <c r="L55" i="42"/>
  <c r="P55" i="42"/>
  <c r="D56" i="42"/>
  <c r="H56" i="42"/>
  <c r="N56" i="42"/>
  <c r="F57" i="42"/>
  <c r="L57" i="42"/>
  <c r="P57" i="42"/>
  <c r="H62" i="42"/>
  <c r="N62" i="42"/>
  <c r="F63" i="42"/>
  <c r="L63" i="42"/>
  <c r="P63" i="42"/>
  <c r="H64" i="42"/>
  <c r="N64" i="42"/>
  <c r="F65" i="42"/>
  <c r="L65" i="42"/>
  <c r="P65" i="42"/>
  <c r="D72" i="42"/>
  <c r="H72" i="42"/>
  <c r="N72" i="42"/>
  <c r="F73" i="42"/>
  <c r="L73" i="42"/>
  <c r="P73" i="42"/>
  <c r="D74" i="42"/>
  <c r="H74" i="42"/>
  <c r="N74" i="42"/>
  <c r="F75" i="42"/>
  <c r="L75" i="42"/>
  <c r="P75" i="42"/>
  <c r="D76" i="42"/>
  <c r="H76" i="42"/>
  <c r="N76" i="42"/>
  <c r="F77" i="42"/>
  <c r="L77" i="42"/>
  <c r="P77" i="42"/>
  <c r="F83" i="42"/>
  <c r="L83" i="42"/>
  <c r="P83" i="42"/>
  <c r="D84" i="42"/>
  <c r="H84" i="42"/>
  <c r="N84" i="42"/>
  <c r="D85" i="42"/>
  <c r="H86" i="42"/>
  <c r="N86" i="42"/>
  <c r="F87" i="42"/>
  <c r="P87" i="42"/>
  <c r="R93" i="42"/>
  <c r="S93" i="42" s="1"/>
  <c r="R95" i="42"/>
  <c r="S95" i="42" s="1"/>
  <c r="R97" i="42"/>
  <c r="S97" i="42" s="1"/>
  <c r="K116" i="42"/>
  <c r="L116" i="42" s="1"/>
  <c r="D120" i="42"/>
  <c r="H120" i="42"/>
  <c r="N120" i="42"/>
  <c r="F121" i="42"/>
  <c r="L121" i="42"/>
  <c r="P121" i="42"/>
  <c r="H122" i="42"/>
  <c r="N122" i="42"/>
  <c r="F123" i="42"/>
  <c r="L123" i="42"/>
  <c r="P123" i="42"/>
  <c r="H124" i="42"/>
  <c r="N124" i="42"/>
  <c r="F125" i="42"/>
  <c r="L125" i="42"/>
  <c r="P125" i="42"/>
  <c r="D130" i="42"/>
  <c r="H130" i="42"/>
  <c r="N130" i="42"/>
  <c r="F131" i="42"/>
  <c r="L131" i="42"/>
  <c r="P131" i="42"/>
  <c r="D132" i="42"/>
  <c r="H132" i="42"/>
  <c r="N132" i="42"/>
  <c r="F133" i="42"/>
  <c r="L133" i="42"/>
  <c r="P133" i="42"/>
  <c r="D134" i="42"/>
  <c r="H134" i="42"/>
  <c r="N134" i="42"/>
  <c r="F139" i="42"/>
  <c r="L139" i="42"/>
  <c r="P139" i="42"/>
  <c r="D140" i="42"/>
  <c r="H140" i="42"/>
  <c r="N140" i="42"/>
  <c r="F141" i="42"/>
  <c r="L141" i="42"/>
  <c r="P141" i="42"/>
  <c r="D142" i="42"/>
  <c r="H142" i="42"/>
  <c r="N142" i="42"/>
  <c r="F143" i="42"/>
  <c r="L143" i="42"/>
  <c r="P143" i="42"/>
  <c r="D148" i="42"/>
  <c r="H148" i="42"/>
  <c r="N148" i="42"/>
  <c r="F149" i="42"/>
  <c r="L149" i="42"/>
  <c r="P149" i="42"/>
  <c r="D150" i="42"/>
  <c r="H150" i="42"/>
  <c r="N150" i="42"/>
  <c r="F151" i="42"/>
  <c r="L151" i="42"/>
  <c r="P151" i="42"/>
  <c r="H152" i="42"/>
  <c r="N152" i="42"/>
  <c r="F153" i="42"/>
  <c r="L153" i="42"/>
  <c r="P153" i="42"/>
  <c r="D154" i="42"/>
  <c r="H154" i="42"/>
  <c r="N154" i="42"/>
  <c r="F155" i="42"/>
  <c r="L155" i="42"/>
  <c r="P155" i="42"/>
  <c r="D160" i="42"/>
  <c r="H160" i="42"/>
  <c r="N160" i="42"/>
  <c r="F161" i="42"/>
  <c r="L161" i="42"/>
  <c r="P161" i="42"/>
  <c r="D166" i="42"/>
  <c r="H166" i="42"/>
  <c r="N166" i="42"/>
  <c r="F171" i="42"/>
  <c r="L171" i="42"/>
  <c r="P171" i="42"/>
  <c r="D172" i="42"/>
  <c r="H172" i="42"/>
  <c r="N172" i="42"/>
  <c r="F173" i="42"/>
  <c r="L173" i="42"/>
  <c r="P173" i="42"/>
  <c r="F175" i="42"/>
  <c r="L175" i="42"/>
  <c r="P175" i="42"/>
  <c r="D176" i="42"/>
  <c r="H176" i="42"/>
  <c r="N176" i="42"/>
  <c r="F177" i="42"/>
  <c r="L177" i="42"/>
  <c r="P177" i="42"/>
  <c r="F183" i="42"/>
  <c r="L183" i="42"/>
  <c r="P183" i="42"/>
  <c r="D184" i="42"/>
  <c r="H184" i="42"/>
  <c r="N184" i="42"/>
  <c r="F185" i="42"/>
  <c r="L185" i="42"/>
  <c r="P185" i="42"/>
  <c r="H186" i="42"/>
  <c r="N186" i="42"/>
  <c r="H198" i="42"/>
  <c r="N198" i="42"/>
  <c r="F203" i="42"/>
  <c r="L203" i="42"/>
  <c r="P203" i="42"/>
  <c r="D204" i="42"/>
  <c r="H204" i="42"/>
  <c r="N204" i="42"/>
  <c r="F205" i="42"/>
  <c r="L205" i="42"/>
  <c r="P205" i="42"/>
  <c r="H206" i="42"/>
  <c r="N206" i="42"/>
  <c r="F207" i="42"/>
  <c r="L207" i="42"/>
  <c r="P207" i="42"/>
  <c r="N208" i="42"/>
  <c r="F209" i="42"/>
  <c r="L209" i="42"/>
  <c r="P209" i="42"/>
  <c r="F211" i="42"/>
  <c r="L211" i="42"/>
  <c r="P211" i="42"/>
  <c r="F217" i="42"/>
  <c r="L217" i="42"/>
  <c r="P217" i="42"/>
  <c r="D218" i="42"/>
  <c r="H218" i="42"/>
  <c r="N218" i="42"/>
  <c r="F219" i="42"/>
  <c r="L219" i="42"/>
  <c r="P219" i="42"/>
  <c r="D220" i="42"/>
  <c r="H220" i="42"/>
  <c r="N220" i="42"/>
  <c r="F221" i="42"/>
  <c r="L221" i="42"/>
  <c r="P221" i="42"/>
  <c r="D222" i="42"/>
  <c r="H222" i="42"/>
  <c r="N222" i="42"/>
  <c r="F223" i="42"/>
  <c r="L223" i="42"/>
  <c r="P223" i="42"/>
  <c r="D42" i="42"/>
  <c r="H42" i="42"/>
  <c r="N42" i="42"/>
  <c r="F43" i="42"/>
  <c r="L43" i="42"/>
  <c r="P43" i="42"/>
  <c r="D44" i="42"/>
  <c r="H44" i="42"/>
  <c r="N44" i="42"/>
  <c r="F45" i="42"/>
  <c r="L45" i="42"/>
  <c r="P45" i="42"/>
  <c r="D46" i="42"/>
  <c r="H46" i="42"/>
  <c r="N46" i="42"/>
  <c r="F52" i="42"/>
  <c r="L52" i="42"/>
  <c r="P52" i="42"/>
  <c r="D53" i="42"/>
  <c r="H53" i="42"/>
  <c r="N53" i="42"/>
  <c r="F54" i="42"/>
  <c r="L54" i="42"/>
  <c r="P54" i="42"/>
  <c r="D55" i="42"/>
  <c r="H55" i="42"/>
  <c r="N55" i="42"/>
  <c r="F56" i="42"/>
  <c r="L56" i="42"/>
  <c r="P56" i="42"/>
  <c r="D57" i="42"/>
  <c r="H57" i="42"/>
  <c r="N57" i="42"/>
  <c r="F62" i="42"/>
  <c r="L62" i="42"/>
  <c r="P62" i="42"/>
  <c r="D63" i="42"/>
  <c r="H63" i="42"/>
  <c r="N63" i="42"/>
  <c r="F64" i="42"/>
  <c r="L64" i="42"/>
  <c r="P64" i="42"/>
  <c r="D65" i="42"/>
  <c r="H65" i="42"/>
  <c r="N65" i="42"/>
  <c r="F70" i="42"/>
  <c r="L70" i="42"/>
  <c r="P70" i="42"/>
  <c r="F72" i="42"/>
  <c r="L72" i="42"/>
  <c r="P72" i="42"/>
  <c r="D73" i="42"/>
  <c r="H73" i="42"/>
  <c r="N73" i="42"/>
  <c r="F74" i="42"/>
  <c r="L74" i="42"/>
  <c r="P74" i="42"/>
  <c r="D75" i="42"/>
  <c r="H75" i="42"/>
  <c r="N75" i="42"/>
  <c r="F76" i="42"/>
  <c r="L76" i="42"/>
  <c r="P76" i="42"/>
  <c r="N77" i="42"/>
  <c r="F84" i="42"/>
  <c r="L84" i="42"/>
  <c r="P84" i="42"/>
  <c r="F86" i="42"/>
  <c r="P86" i="42"/>
  <c r="H87" i="42"/>
  <c r="N87" i="42"/>
  <c r="C116" i="42"/>
  <c r="I116" i="42" s="1"/>
  <c r="F120" i="42"/>
  <c r="L120" i="42"/>
  <c r="P120" i="42"/>
  <c r="D121" i="42"/>
  <c r="H121" i="42"/>
  <c r="N121" i="42"/>
  <c r="F122" i="42"/>
  <c r="L122" i="42"/>
  <c r="P122" i="42"/>
  <c r="D123" i="42"/>
  <c r="H123" i="42"/>
  <c r="N123" i="42"/>
  <c r="F124" i="42"/>
  <c r="L124" i="42"/>
  <c r="P124" i="42"/>
  <c r="D125" i="42"/>
  <c r="H125" i="42"/>
  <c r="N125" i="42"/>
  <c r="F130" i="42"/>
  <c r="L130" i="42"/>
  <c r="P130" i="42"/>
  <c r="D131" i="42"/>
  <c r="H131" i="42"/>
  <c r="N131" i="42"/>
  <c r="F132" i="42"/>
  <c r="L132" i="42"/>
  <c r="P132" i="42"/>
  <c r="D133" i="42"/>
  <c r="H133" i="42"/>
  <c r="N133" i="42"/>
  <c r="F134" i="42"/>
  <c r="L134" i="42"/>
  <c r="P134" i="42"/>
  <c r="D139" i="42"/>
  <c r="H139" i="42"/>
  <c r="N139" i="42"/>
  <c r="F140" i="42"/>
  <c r="L140" i="42"/>
  <c r="P140" i="42"/>
  <c r="D141" i="42"/>
  <c r="H141" i="42"/>
  <c r="N141" i="42"/>
  <c r="F142" i="42"/>
  <c r="L142" i="42"/>
  <c r="P142" i="42"/>
  <c r="D143" i="42"/>
  <c r="H143" i="42"/>
  <c r="N143" i="42"/>
  <c r="F148" i="42"/>
  <c r="L148" i="42"/>
  <c r="P148" i="42"/>
  <c r="D149" i="42"/>
  <c r="H149" i="42"/>
  <c r="N149" i="42"/>
  <c r="F150" i="42"/>
  <c r="L150" i="42"/>
  <c r="P150" i="42"/>
  <c r="D151" i="42"/>
  <c r="H151" i="42"/>
  <c r="N151" i="42"/>
  <c r="F152" i="42"/>
  <c r="L152" i="42"/>
  <c r="P152" i="42"/>
  <c r="D153" i="42"/>
  <c r="H153" i="42"/>
  <c r="N153" i="42"/>
  <c r="F154" i="42"/>
  <c r="L154" i="42"/>
  <c r="P154" i="42"/>
  <c r="D155" i="42"/>
  <c r="H155" i="42"/>
  <c r="N155" i="42"/>
  <c r="F160" i="42"/>
  <c r="L160" i="42"/>
  <c r="P160" i="42"/>
  <c r="D161" i="42"/>
  <c r="H161" i="42"/>
  <c r="N161" i="42"/>
  <c r="F166" i="42"/>
  <c r="L166" i="42"/>
  <c r="P166" i="42"/>
  <c r="F172" i="42"/>
  <c r="L172" i="42"/>
  <c r="P172" i="42"/>
  <c r="H173" i="42"/>
  <c r="N173" i="42"/>
  <c r="F174" i="42"/>
  <c r="D175" i="42"/>
  <c r="H175" i="42"/>
  <c r="N175" i="42"/>
  <c r="F176" i="42"/>
  <c r="L176" i="42"/>
  <c r="P176" i="42"/>
  <c r="D177" i="42"/>
  <c r="H177" i="42"/>
  <c r="N177" i="42"/>
  <c r="D183" i="42"/>
  <c r="H183" i="42"/>
  <c r="N183" i="42"/>
  <c r="F184" i="42"/>
  <c r="L184" i="42"/>
  <c r="P184" i="42"/>
  <c r="D185" i="42"/>
  <c r="H185" i="42"/>
  <c r="N185" i="42"/>
  <c r="F186" i="42"/>
  <c r="P186" i="42"/>
  <c r="F198" i="42"/>
  <c r="L198" i="42"/>
  <c r="P198" i="42"/>
  <c r="D203" i="42"/>
  <c r="H203" i="42"/>
  <c r="N203" i="42"/>
  <c r="F204" i="42"/>
  <c r="L204" i="42"/>
  <c r="P204" i="42"/>
  <c r="D205" i="42"/>
  <c r="H205" i="42"/>
  <c r="N205" i="42"/>
  <c r="F206" i="42"/>
  <c r="L206" i="42"/>
  <c r="P206" i="42"/>
  <c r="D207" i="42"/>
  <c r="H207" i="42"/>
  <c r="N207" i="42"/>
  <c r="F208" i="42"/>
  <c r="L208" i="42"/>
  <c r="P208" i="42"/>
  <c r="D209" i="42"/>
  <c r="H209" i="42"/>
  <c r="N209" i="42"/>
  <c r="F210" i="42"/>
  <c r="L210" i="42"/>
  <c r="P210" i="42"/>
  <c r="D211" i="42"/>
  <c r="H211" i="42"/>
  <c r="N211" i="42"/>
  <c r="F212" i="42"/>
  <c r="L212" i="42"/>
  <c r="P212" i="42"/>
  <c r="D217" i="42"/>
  <c r="H217" i="42"/>
  <c r="N217" i="42"/>
  <c r="F218" i="42"/>
  <c r="L218" i="42"/>
  <c r="P218" i="42"/>
  <c r="D219" i="42"/>
  <c r="H219" i="42"/>
  <c r="N219" i="42"/>
  <c r="F220" i="42"/>
  <c r="L220" i="42"/>
  <c r="P220" i="42"/>
  <c r="D221" i="42"/>
  <c r="H221" i="42"/>
  <c r="N221" i="42"/>
  <c r="F222" i="42"/>
  <c r="L222" i="42"/>
  <c r="P222" i="42"/>
  <c r="D223" i="42"/>
  <c r="H223" i="42"/>
  <c r="N223" i="42"/>
  <c r="D86" i="42"/>
  <c r="C33" i="42"/>
  <c r="G33" i="42"/>
  <c r="M33" i="42"/>
  <c r="O33" i="42"/>
  <c r="R46" i="42"/>
  <c r="S46" i="42" s="1"/>
  <c r="C47" i="42"/>
  <c r="E47" i="42"/>
  <c r="G47" i="42"/>
  <c r="K47" i="42"/>
  <c r="M47" i="42"/>
  <c r="O47" i="42"/>
  <c r="R52" i="42"/>
  <c r="S52" i="42" s="1"/>
  <c r="R53" i="42"/>
  <c r="S53" i="42" s="1"/>
  <c r="R54" i="42"/>
  <c r="S54" i="42" s="1"/>
  <c r="R55" i="42"/>
  <c r="S55" i="42" s="1"/>
  <c r="R56" i="42"/>
  <c r="S56" i="42" s="1"/>
  <c r="R57" i="42"/>
  <c r="S57" i="42" s="1"/>
  <c r="C58" i="42"/>
  <c r="E58" i="42"/>
  <c r="G58" i="42"/>
  <c r="K58" i="42"/>
  <c r="M58" i="42"/>
  <c r="O58" i="42"/>
  <c r="R62" i="42"/>
  <c r="S62" i="42" s="1"/>
  <c r="R63" i="42"/>
  <c r="S63" i="42" s="1"/>
  <c r="R64" i="42"/>
  <c r="S64" i="42" s="1"/>
  <c r="R65" i="42"/>
  <c r="S65" i="42" s="1"/>
  <c r="C66" i="42"/>
  <c r="E66" i="42"/>
  <c r="G66" i="42"/>
  <c r="K66" i="42"/>
  <c r="M66" i="42"/>
  <c r="O66" i="42"/>
  <c r="R70" i="42"/>
  <c r="S70" i="42" s="1"/>
  <c r="R72" i="42"/>
  <c r="S72" i="42" s="1"/>
  <c r="R73" i="42"/>
  <c r="S73" i="42" s="1"/>
  <c r="R74" i="42"/>
  <c r="S74" i="42" s="1"/>
  <c r="R75" i="42"/>
  <c r="S75" i="42" s="1"/>
  <c r="R76" i="42"/>
  <c r="S76" i="42" s="1"/>
  <c r="R77" i="42"/>
  <c r="S77" i="42" s="1"/>
  <c r="C78" i="42"/>
  <c r="E78" i="42"/>
  <c r="G78" i="42"/>
  <c r="K78" i="42"/>
  <c r="M78" i="42"/>
  <c r="O78" i="42"/>
  <c r="R82" i="42"/>
  <c r="S82" i="42" s="1"/>
  <c r="R83" i="42"/>
  <c r="S83" i="42" s="1"/>
  <c r="R84" i="42"/>
  <c r="S84" i="42" s="1"/>
  <c r="F85" i="42"/>
  <c r="L85" i="42"/>
  <c r="P85" i="42"/>
  <c r="F116" i="42"/>
  <c r="P116" i="42"/>
  <c r="E33" i="42"/>
  <c r="K33" i="42"/>
  <c r="D82" i="42"/>
  <c r="F82" i="42"/>
  <c r="H82" i="42"/>
  <c r="L82" i="42"/>
  <c r="N82" i="42"/>
  <c r="P82" i="42"/>
  <c r="H85" i="42"/>
  <c r="N85" i="42"/>
  <c r="R85" i="42"/>
  <c r="S85" i="42" s="1"/>
  <c r="H116" i="42"/>
  <c r="N116" i="42"/>
  <c r="D182" i="42"/>
  <c r="C187" i="42"/>
  <c r="H182" i="42"/>
  <c r="G187" i="42"/>
  <c r="N182" i="42"/>
  <c r="M187" i="42"/>
  <c r="D186" i="42"/>
  <c r="L86" i="42"/>
  <c r="D87" i="42"/>
  <c r="L87" i="42"/>
  <c r="D92" i="42"/>
  <c r="F92" i="42"/>
  <c r="H92" i="42"/>
  <c r="L92" i="42"/>
  <c r="N92" i="42"/>
  <c r="P92" i="42"/>
  <c r="D93" i="42"/>
  <c r="F93" i="42"/>
  <c r="H93" i="42"/>
  <c r="L93" i="42"/>
  <c r="N93" i="42"/>
  <c r="D94" i="42"/>
  <c r="F94" i="42"/>
  <c r="H94" i="42"/>
  <c r="L94" i="42"/>
  <c r="N94" i="42"/>
  <c r="D95" i="42"/>
  <c r="F95" i="42"/>
  <c r="H95" i="42"/>
  <c r="L95" i="42"/>
  <c r="N95" i="42"/>
  <c r="D96" i="42"/>
  <c r="F96" i="42"/>
  <c r="H96" i="42"/>
  <c r="L96" i="42"/>
  <c r="N96" i="42"/>
  <c r="D97" i="42"/>
  <c r="F97" i="42"/>
  <c r="H97" i="42"/>
  <c r="L97" i="42"/>
  <c r="N97" i="42"/>
  <c r="F98" i="42"/>
  <c r="L98" i="42"/>
  <c r="P98" i="42"/>
  <c r="S98" i="42"/>
  <c r="D103" i="42"/>
  <c r="F103" i="42"/>
  <c r="H103" i="42"/>
  <c r="L103" i="42"/>
  <c r="N103" i="42"/>
  <c r="P103" i="42"/>
  <c r="D104" i="42"/>
  <c r="F104" i="42"/>
  <c r="H104" i="42"/>
  <c r="L104" i="42"/>
  <c r="N104" i="42"/>
  <c r="D105" i="42"/>
  <c r="F105" i="42"/>
  <c r="H105" i="42"/>
  <c r="L105" i="42"/>
  <c r="N105" i="42"/>
  <c r="D106" i="42"/>
  <c r="F106" i="42"/>
  <c r="H106" i="42"/>
  <c r="L106" i="42"/>
  <c r="N106" i="42"/>
  <c r="D107" i="42"/>
  <c r="F107" i="42"/>
  <c r="H107" i="42"/>
  <c r="L107" i="42"/>
  <c r="N107" i="42"/>
  <c r="D112" i="42"/>
  <c r="F112" i="42"/>
  <c r="H112" i="42"/>
  <c r="L112" i="42"/>
  <c r="N112" i="42"/>
  <c r="P112" i="42"/>
  <c r="R120" i="42"/>
  <c r="S120" i="42" s="1"/>
  <c r="R121" i="42"/>
  <c r="S121" i="42" s="1"/>
  <c r="R122" i="42"/>
  <c r="S122" i="42" s="1"/>
  <c r="R123" i="42"/>
  <c r="S123" i="42" s="1"/>
  <c r="R124" i="42"/>
  <c r="S124" i="42" s="1"/>
  <c r="R125" i="42"/>
  <c r="S125" i="42" s="1"/>
  <c r="C126" i="42"/>
  <c r="E126" i="42"/>
  <c r="G126" i="42"/>
  <c r="K126" i="42"/>
  <c r="M126" i="42"/>
  <c r="O126" i="42"/>
  <c r="R130" i="42"/>
  <c r="S130" i="42" s="1"/>
  <c r="R131" i="42"/>
  <c r="S131" i="42" s="1"/>
  <c r="R132" i="42"/>
  <c r="S132" i="42" s="1"/>
  <c r="R133" i="42"/>
  <c r="S133" i="42" s="1"/>
  <c r="R134" i="42"/>
  <c r="S134" i="42" s="1"/>
  <c r="C135" i="42"/>
  <c r="E135" i="42"/>
  <c r="G135" i="42"/>
  <c r="K135" i="42"/>
  <c r="M135" i="42"/>
  <c r="O135" i="42"/>
  <c r="R139" i="42"/>
  <c r="S139" i="42" s="1"/>
  <c r="R140" i="42"/>
  <c r="S140" i="42" s="1"/>
  <c r="R141" i="42"/>
  <c r="S141" i="42" s="1"/>
  <c r="R142" i="42"/>
  <c r="S142" i="42" s="1"/>
  <c r="R143" i="42"/>
  <c r="S143" i="42" s="1"/>
  <c r="C144" i="42"/>
  <c r="E144" i="42"/>
  <c r="G144" i="42"/>
  <c r="K144" i="42"/>
  <c r="M144" i="42"/>
  <c r="O144" i="42"/>
  <c r="R148" i="42"/>
  <c r="S148" i="42" s="1"/>
  <c r="R149" i="42"/>
  <c r="S149" i="42" s="1"/>
  <c r="R150" i="42"/>
  <c r="S150" i="42" s="1"/>
  <c r="R151" i="42"/>
  <c r="S151" i="42" s="1"/>
  <c r="R152" i="42"/>
  <c r="S152" i="42" s="1"/>
  <c r="R153" i="42"/>
  <c r="S153" i="42" s="1"/>
  <c r="R154" i="42"/>
  <c r="S154" i="42" s="1"/>
  <c r="R155" i="42"/>
  <c r="S155" i="42" s="1"/>
  <c r="C156" i="42"/>
  <c r="E156" i="42"/>
  <c r="G156" i="42"/>
  <c r="K156" i="42"/>
  <c r="M156" i="42"/>
  <c r="O156" i="42"/>
  <c r="R160" i="42"/>
  <c r="S160" i="42" s="1"/>
  <c r="R161" i="42"/>
  <c r="S161" i="42" s="1"/>
  <c r="C162" i="42"/>
  <c r="E162" i="42"/>
  <c r="F162" i="42" s="1"/>
  <c r="G162" i="42"/>
  <c r="H162" i="42" s="1"/>
  <c r="K162" i="42"/>
  <c r="M162" i="42"/>
  <c r="N162" i="42" s="1"/>
  <c r="O162" i="42"/>
  <c r="P162" i="42" s="1"/>
  <c r="R166" i="42"/>
  <c r="S166" i="42" s="1"/>
  <c r="C167" i="42"/>
  <c r="E167" i="42"/>
  <c r="F167" i="42" s="1"/>
  <c r="G167" i="42"/>
  <c r="H167" i="42" s="1"/>
  <c r="K167" i="42"/>
  <c r="M167" i="42"/>
  <c r="N167" i="42" s="1"/>
  <c r="O167" i="42"/>
  <c r="P167" i="42" s="1"/>
  <c r="R171" i="42"/>
  <c r="S171" i="42" s="1"/>
  <c r="R172" i="42"/>
  <c r="S172" i="42" s="1"/>
  <c r="R173" i="42"/>
  <c r="S173" i="42" s="1"/>
  <c r="H174" i="42"/>
  <c r="N174" i="42"/>
  <c r="R176" i="42"/>
  <c r="S176" i="42" s="1"/>
  <c r="E178" i="42"/>
  <c r="K178" i="42"/>
  <c r="O178" i="42"/>
  <c r="R182" i="42"/>
  <c r="S182" i="42" s="1"/>
  <c r="R184" i="42"/>
  <c r="S184" i="42" s="1"/>
  <c r="F182" i="42"/>
  <c r="E187" i="42"/>
  <c r="L182" i="42"/>
  <c r="K187" i="42"/>
  <c r="P182" i="42"/>
  <c r="O187" i="42"/>
  <c r="L186" i="42"/>
  <c r="R186" i="42"/>
  <c r="S186" i="42" s="1"/>
  <c r="R92" i="42"/>
  <c r="S92" i="42" s="1"/>
  <c r="D98" i="42"/>
  <c r="H98" i="42"/>
  <c r="R103" i="42"/>
  <c r="S103" i="42" s="1"/>
  <c r="D171" i="42"/>
  <c r="H171" i="42"/>
  <c r="N171" i="42"/>
  <c r="D174" i="42"/>
  <c r="L174" i="42"/>
  <c r="P174" i="42"/>
  <c r="R175" i="42"/>
  <c r="S175" i="42" s="1"/>
  <c r="R177" i="42"/>
  <c r="S177" i="42" s="1"/>
  <c r="R183" i="42"/>
  <c r="S183" i="42" s="1"/>
  <c r="R185" i="42"/>
  <c r="S185" i="42" s="1"/>
  <c r="R191" i="42"/>
  <c r="R192" i="42"/>
  <c r="R193" i="42"/>
  <c r="C194" i="42"/>
  <c r="E194" i="42"/>
  <c r="G194" i="42"/>
  <c r="K194" i="42"/>
  <c r="M194" i="42"/>
  <c r="O194" i="42"/>
  <c r="R198" i="42"/>
  <c r="S198" i="42" s="1"/>
  <c r="C199" i="42"/>
  <c r="E199" i="42"/>
  <c r="F199" i="42" s="1"/>
  <c r="G199" i="42"/>
  <c r="H199" i="42" s="1"/>
  <c r="K199" i="42"/>
  <c r="M199" i="42"/>
  <c r="N199" i="42" s="1"/>
  <c r="O199" i="42"/>
  <c r="P199" i="42" s="1"/>
  <c r="R203" i="42"/>
  <c r="S203" i="42" s="1"/>
  <c r="R204" i="42"/>
  <c r="S204" i="42" s="1"/>
  <c r="R205" i="42"/>
  <c r="S205" i="42" s="1"/>
  <c r="R206" i="42"/>
  <c r="S206" i="42" s="1"/>
  <c r="R207" i="42"/>
  <c r="S207" i="42" s="1"/>
  <c r="R208" i="42"/>
  <c r="S208" i="42" s="1"/>
  <c r="R209" i="42"/>
  <c r="S209" i="42" s="1"/>
  <c r="R210" i="42"/>
  <c r="S210" i="42" s="1"/>
  <c r="R211" i="42"/>
  <c r="S211" i="42" s="1"/>
  <c r="R212" i="42"/>
  <c r="S212" i="42" s="1"/>
  <c r="C213" i="42"/>
  <c r="E213" i="42"/>
  <c r="G213" i="42"/>
  <c r="K213" i="42"/>
  <c r="M213" i="42"/>
  <c r="O213" i="42"/>
  <c r="R217" i="42"/>
  <c r="S217" i="42" s="1"/>
  <c r="R218" i="42"/>
  <c r="S218" i="42" s="1"/>
  <c r="R219" i="42"/>
  <c r="S219" i="42" s="1"/>
  <c r="R220" i="42"/>
  <c r="S220" i="42" s="1"/>
  <c r="R221" i="42"/>
  <c r="S221" i="42" s="1"/>
  <c r="R222" i="42"/>
  <c r="S222" i="42" s="1"/>
  <c r="R223" i="42"/>
  <c r="S223" i="42" s="1"/>
  <c r="C224" i="42"/>
  <c r="E224" i="42"/>
  <c r="G224" i="42"/>
  <c r="K224" i="42"/>
  <c r="M224" i="42"/>
  <c r="O224" i="42"/>
  <c r="B17" i="41"/>
  <c r="B36" i="41"/>
  <c r="B33" i="41"/>
  <c r="B20" i="41"/>
  <c r="B11" i="41"/>
  <c r="B8" i="41"/>
  <c r="E56" i="41"/>
  <c r="E55" i="41"/>
  <c r="B147" i="41"/>
  <c r="Q146" i="41"/>
  <c r="Q34" i="41" s="1"/>
  <c r="O146" i="41"/>
  <c r="O34" i="41" s="1"/>
  <c r="M146" i="41"/>
  <c r="M34" i="41" s="1"/>
  <c r="I146" i="41"/>
  <c r="I34" i="41" s="1"/>
  <c r="G146" i="41"/>
  <c r="G34" i="41" s="1"/>
  <c r="E146" i="41"/>
  <c r="C146" i="41"/>
  <c r="D146" i="41" s="1"/>
  <c r="Q145" i="41"/>
  <c r="Q35" i="41" s="1"/>
  <c r="O145" i="41"/>
  <c r="O35" i="41" s="1"/>
  <c r="M145" i="41"/>
  <c r="M35" i="41" s="1"/>
  <c r="I145" i="41"/>
  <c r="I35" i="41" s="1"/>
  <c r="G145" i="41"/>
  <c r="G35" i="41" s="1"/>
  <c r="E145" i="41"/>
  <c r="C145" i="41"/>
  <c r="D145" i="41" s="1"/>
  <c r="B141" i="41"/>
  <c r="Q140" i="41"/>
  <c r="Q31" i="41" s="1"/>
  <c r="O140" i="41"/>
  <c r="O31" i="41" s="1"/>
  <c r="M140" i="41"/>
  <c r="M31" i="41" s="1"/>
  <c r="I140" i="41"/>
  <c r="I31" i="41" s="1"/>
  <c r="G140" i="41"/>
  <c r="G31" i="41" s="1"/>
  <c r="E140" i="41"/>
  <c r="C140" i="41"/>
  <c r="D140" i="41" s="1"/>
  <c r="Q139" i="41"/>
  <c r="Q32" i="41" s="1"/>
  <c r="O139" i="41"/>
  <c r="O32" i="41" s="1"/>
  <c r="M139" i="41"/>
  <c r="M32" i="41" s="1"/>
  <c r="I139" i="41"/>
  <c r="I32" i="41" s="1"/>
  <c r="G139" i="41"/>
  <c r="G32" i="41" s="1"/>
  <c r="E139" i="41"/>
  <c r="C139" i="41"/>
  <c r="D139" i="41" s="1"/>
  <c r="B135" i="41"/>
  <c r="Q134" i="41"/>
  <c r="Q135" i="41" s="1"/>
  <c r="O134" i="41"/>
  <c r="O135" i="41" s="1"/>
  <c r="M134" i="41"/>
  <c r="M135" i="41" s="1"/>
  <c r="I134" i="41"/>
  <c r="I135" i="41" s="1"/>
  <c r="G134" i="41"/>
  <c r="G135" i="41" s="1"/>
  <c r="E134" i="41"/>
  <c r="C134" i="41"/>
  <c r="D134" i="41" s="1"/>
  <c r="B130" i="41"/>
  <c r="Q129" i="41"/>
  <c r="Q130" i="41" s="1"/>
  <c r="O129" i="41"/>
  <c r="O130" i="41" s="1"/>
  <c r="M129" i="41"/>
  <c r="M29" i="41" s="1"/>
  <c r="I129" i="41"/>
  <c r="I130" i="41" s="1"/>
  <c r="G129" i="41"/>
  <c r="G130" i="41" s="1"/>
  <c r="E129" i="41"/>
  <c r="C129" i="41"/>
  <c r="D129" i="41" s="1"/>
  <c r="B125" i="41"/>
  <c r="Q124" i="41"/>
  <c r="Q125" i="41" s="1"/>
  <c r="O124" i="41"/>
  <c r="O28" i="41" s="1"/>
  <c r="M124" i="41"/>
  <c r="M28" i="41" s="1"/>
  <c r="I124" i="41"/>
  <c r="I125" i="41" s="1"/>
  <c r="G124" i="41"/>
  <c r="G125" i="41" s="1"/>
  <c r="E124" i="41"/>
  <c r="C124" i="41"/>
  <c r="D124" i="41" s="1"/>
  <c r="B120" i="41"/>
  <c r="Q119" i="41"/>
  <c r="Q120" i="41" s="1"/>
  <c r="O119" i="41"/>
  <c r="O27" i="41" s="1"/>
  <c r="M119" i="41"/>
  <c r="M120" i="41" s="1"/>
  <c r="I119" i="41"/>
  <c r="I120" i="41" s="1"/>
  <c r="G119" i="41"/>
  <c r="G120" i="41" s="1"/>
  <c r="E119" i="41"/>
  <c r="C119" i="41"/>
  <c r="D119" i="41" s="1"/>
  <c r="B115" i="41"/>
  <c r="Q114" i="41"/>
  <c r="Q115" i="41" s="1"/>
  <c r="O114" i="41"/>
  <c r="O26" i="41" s="1"/>
  <c r="M114" i="41"/>
  <c r="M26" i="41" s="1"/>
  <c r="I114" i="41"/>
  <c r="I115" i="41" s="1"/>
  <c r="G114" i="41"/>
  <c r="G115" i="41" s="1"/>
  <c r="E114" i="41"/>
  <c r="C114" i="41"/>
  <c r="D114" i="41" s="1"/>
  <c r="B110" i="41"/>
  <c r="Q109" i="41"/>
  <c r="Q110" i="41" s="1"/>
  <c r="O109" i="41"/>
  <c r="O110" i="41" s="1"/>
  <c r="M109" i="41"/>
  <c r="M25" i="41" s="1"/>
  <c r="I109" i="41"/>
  <c r="I110" i="41" s="1"/>
  <c r="G109" i="41"/>
  <c r="G110" i="41" s="1"/>
  <c r="E109" i="41"/>
  <c r="C109" i="41"/>
  <c r="D109" i="41" s="1"/>
  <c r="B105" i="41"/>
  <c r="Q104" i="41"/>
  <c r="Q105" i="41" s="1"/>
  <c r="O104" i="41"/>
  <c r="O105" i="41" s="1"/>
  <c r="M104" i="41"/>
  <c r="M105" i="41" s="1"/>
  <c r="I104" i="41"/>
  <c r="I105" i="41" s="1"/>
  <c r="G104" i="41"/>
  <c r="G105" i="41" s="1"/>
  <c r="E104" i="41"/>
  <c r="C104" i="41"/>
  <c r="D104" i="41" s="1"/>
  <c r="B100" i="41"/>
  <c r="Q99" i="41"/>
  <c r="Q100" i="41" s="1"/>
  <c r="O99" i="41"/>
  <c r="O100" i="41" s="1"/>
  <c r="M99" i="41"/>
  <c r="M23" i="41" s="1"/>
  <c r="I99" i="41"/>
  <c r="I100" i="41" s="1"/>
  <c r="G99" i="41"/>
  <c r="G100" i="41" s="1"/>
  <c r="E99" i="41"/>
  <c r="C99" i="41"/>
  <c r="D99" i="41" s="1"/>
  <c r="D100" i="41" s="1"/>
  <c r="B95" i="41"/>
  <c r="Q94" i="41"/>
  <c r="Q95" i="41" s="1"/>
  <c r="O94" i="41"/>
  <c r="O95" i="41" s="1"/>
  <c r="M94" i="41"/>
  <c r="M22" i="41" s="1"/>
  <c r="I94" i="41"/>
  <c r="I22" i="41" s="1"/>
  <c r="G94" i="41"/>
  <c r="G95" i="41" s="1"/>
  <c r="E94" i="41"/>
  <c r="C94" i="41"/>
  <c r="D94" i="41" s="1"/>
  <c r="D95" i="41" s="1"/>
  <c r="B90" i="41"/>
  <c r="Q89" i="41"/>
  <c r="O89" i="41"/>
  <c r="M89" i="41"/>
  <c r="I89" i="41"/>
  <c r="G89" i="41"/>
  <c r="E89" i="41"/>
  <c r="C89" i="41"/>
  <c r="D89" i="41" s="1"/>
  <c r="Q88" i="41"/>
  <c r="O88" i="41"/>
  <c r="M88" i="41"/>
  <c r="I88" i="41"/>
  <c r="G88" i="41"/>
  <c r="E88" i="41"/>
  <c r="C88" i="41"/>
  <c r="D88" i="41" s="1"/>
  <c r="B84" i="41"/>
  <c r="Q83" i="41"/>
  <c r="Q19" i="41" s="1"/>
  <c r="O83" i="41"/>
  <c r="O19" i="41" s="1"/>
  <c r="M83" i="41"/>
  <c r="M19" i="41" s="1"/>
  <c r="I83" i="41"/>
  <c r="I19" i="41" s="1"/>
  <c r="G83" i="41"/>
  <c r="G19" i="41" s="1"/>
  <c r="E83" i="41"/>
  <c r="C83" i="41"/>
  <c r="D83" i="41" s="1"/>
  <c r="Q82" i="41"/>
  <c r="Q18" i="41" s="1"/>
  <c r="O82" i="41"/>
  <c r="O18" i="41" s="1"/>
  <c r="M82" i="41"/>
  <c r="M18" i="41" s="1"/>
  <c r="I82" i="41"/>
  <c r="I18" i="41" s="1"/>
  <c r="G82" i="41"/>
  <c r="G18" i="41" s="1"/>
  <c r="E82" i="41"/>
  <c r="C82" i="41"/>
  <c r="D82" i="41" s="1"/>
  <c r="B78" i="41"/>
  <c r="Q77" i="41"/>
  <c r="Q16" i="41" s="1"/>
  <c r="O77" i="41"/>
  <c r="O16" i="41" s="1"/>
  <c r="M77" i="41"/>
  <c r="M16" i="41" s="1"/>
  <c r="I77" i="41"/>
  <c r="I16" i="41" s="1"/>
  <c r="G77" i="41"/>
  <c r="G16" i="41" s="1"/>
  <c r="E77" i="41"/>
  <c r="C77" i="41"/>
  <c r="D77" i="41" s="1"/>
  <c r="Q76" i="41"/>
  <c r="Q15" i="41" s="1"/>
  <c r="O76" i="41"/>
  <c r="O15" i="41" s="1"/>
  <c r="M76" i="41"/>
  <c r="M15" i="41" s="1"/>
  <c r="I76" i="41"/>
  <c r="I15" i="41" s="1"/>
  <c r="G76" i="41"/>
  <c r="G15" i="41" s="1"/>
  <c r="E76" i="41"/>
  <c r="C76" i="41"/>
  <c r="D76" i="41" s="1"/>
  <c r="B72" i="41"/>
  <c r="Q71" i="41"/>
  <c r="O71" i="41"/>
  <c r="M71" i="41"/>
  <c r="I71" i="41"/>
  <c r="G71" i="41"/>
  <c r="E71" i="41"/>
  <c r="C71" i="41"/>
  <c r="D71" i="41" s="1"/>
  <c r="Q70" i="41"/>
  <c r="O70" i="41"/>
  <c r="M70" i="41"/>
  <c r="I70" i="41"/>
  <c r="G70" i="41"/>
  <c r="E70" i="41"/>
  <c r="C70" i="41"/>
  <c r="D70" i="41" s="1"/>
  <c r="Q69" i="41"/>
  <c r="O69" i="41"/>
  <c r="M69" i="41"/>
  <c r="I69" i="41"/>
  <c r="G69" i="41"/>
  <c r="E69" i="41"/>
  <c r="C69" i="41"/>
  <c r="D69" i="41" s="1"/>
  <c r="B65" i="41"/>
  <c r="Q64" i="41"/>
  <c r="O64" i="41"/>
  <c r="M64" i="41"/>
  <c r="I64" i="41"/>
  <c r="G64" i="41"/>
  <c r="E64" i="41"/>
  <c r="D64" i="41"/>
  <c r="Q63" i="41"/>
  <c r="O63" i="41"/>
  <c r="M63" i="41"/>
  <c r="I63" i="41"/>
  <c r="G63" i="41"/>
  <c r="E63" i="41"/>
  <c r="D63" i="41"/>
  <c r="Q62" i="41"/>
  <c r="O62" i="41"/>
  <c r="M62" i="41"/>
  <c r="I62" i="41"/>
  <c r="G62" i="41"/>
  <c r="E62" i="41"/>
  <c r="C62" i="41"/>
  <c r="D62" i="41" s="1"/>
  <c r="B58" i="41"/>
  <c r="Q57" i="41"/>
  <c r="O57" i="41"/>
  <c r="M57" i="41"/>
  <c r="I57" i="41"/>
  <c r="G57" i="41"/>
  <c r="E57" i="41"/>
  <c r="D57" i="41"/>
  <c r="Q56" i="41"/>
  <c r="O56" i="41"/>
  <c r="M56" i="41"/>
  <c r="I56" i="41"/>
  <c r="G56" i="41"/>
  <c r="D56" i="41"/>
  <c r="Q55" i="41"/>
  <c r="O55" i="41"/>
  <c r="M55" i="41"/>
  <c r="I55" i="41"/>
  <c r="G55" i="41"/>
  <c r="C55" i="41"/>
  <c r="D55" i="41" s="1"/>
  <c r="B51" i="41"/>
  <c r="Q50" i="41"/>
  <c r="Q9" i="41" s="1"/>
  <c r="O50" i="41"/>
  <c r="O9" i="41" s="1"/>
  <c r="M50" i="41"/>
  <c r="M9" i="41" s="1"/>
  <c r="I50" i="41"/>
  <c r="I9" i="41" s="1"/>
  <c r="G50" i="41"/>
  <c r="G9" i="41" s="1"/>
  <c r="E50" i="41"/>
  <c r="C50" i="41"/>
  <c r="D50" i="41" s="1"/>
  <c r="Q49" i="41"/>
  <c r="Q10" i="41" s="1"/>
  <c r="O49" i="41"/>
  <c r="O10" i="41" s="1"/>
  <c r="M49" i="41"/>
  <c r="M10" i="41" s="1"/>
  <c r="I49" i="41"/>
  <c r="I10" i="41" s="1"/>
  <c r="G49" i="41"/>
  <c r="G10" i="41" s="1"/>
  <c r="E49" i="41"/>
  <c r="C49" i="41"/>
  <c r="D49" i="41" s="1"/>
  <c r="B45" i="41"/>
  <c r="Q44" i="41"/>
  <c r="Q6" i="41" s="1"/>
  <c r="O44" i="41"/>
  <c r="O6" i="41" s="1"/>
  <c r="M44" i="41"/>
  <c r="M6" i="41" s="1"/>
  <c r="I44" i="41"/>
  <c r="I6" i="41" s="1"/>
  <c r="G44" i="41"/>
  <c r="G6" i="41" s="1"/>
  <c r="E44" i="41"/>
  <c r="C44" i="41"/>
  <c r="D44" i="41" s="1"/>
  <c r="Q43" i="41"/>
  <c r="Q7" i="41" s="1"/>
  <c r="O43" i="41"/>
  <c r="O7" i="41" s="1"/>
  <c r="M43" i="41"/>
  <c r="M7" i="41" s="1"/>
  <c r="I43" i="41"/>
  <c r="I7" i="41" s="1"/>
  <c r="G43" i="41"/>
  <c r="G7" i="41" s="1"/>
  <c r="E43" i="41"/>
  <c r="C43" i="41"/>
  <c r="D43" i="41" s="1"/>
  <c r="B48" i="40"/>
  <c r="B19" i="40"/>
  <c r="B32" i="40"/>
  <c r="B88" i="40"/>
  <c r="Q87" i="40"/>
  <c r="Q88" i="40" s="1"/>
  <c r="O87" i="40"/>
  <c r="O88" i="40" s="1"/>
  <c r="M87" i="40"/>
  <c r="M88" i="40" s="1"/>
  <c r="I87" i="40"/>
  <c r="I88" i="40" s="1"/>
  <c r="G87" i="40"/>
  <c r="G88" i="40" s="1"/>
  <c r="E87" i="40"/>
  <c r="C87" i="40"/>
  <c r="C88" i="40" s="1"/>
  <c r="B83" i="40"/>
  <c r="Q82" i="40"/>
  <c r="Q17" i="40" s="1"/>
  <c r="O82" i="40"/>
  <c r="O83" i="40" s="1"/>
  <c r="M82" i="40"/>
  <c r="M17" i="40" s="1"/>
  <c r="I82" i="40"/>
  <c r="I83" i="40" s="1"/>
  <c r="G82" i="40"/>
  <c r="G17" i="40" s="1"/>
  <c r="E82" i="40"/>
  <c r="C82" i="40"/>
  <c r="D82" i="40" s="1"/>
  <c r="B78" i="40"/>
  <c r="Q77" i="40"/>
  <c r="Q16" i="40" s="1"/>
  <c r="O77" i="40"/>
  <c r="O16" i="40" s="1"/>
  <c r="M77" i="40"/>
  <c r="M16" i="40" s="1"/>
  <c r="I77" i="40"/>
  <c r="I16" i="40" s="1"/>
  <c r="G77" i="40"/>
  <c r="G16" i="40" s="1"/>
  <c r="E77" i="40"/>
  <c r="C77" i="40"/>
  <c r="D77" i="40" s="1"/>
  <c r="B73" i="40"/>
  <c r="Q72" i="40"/>
  <c r="Q15" i="40" s="1"/>
  <c r="O72" i="40"/>
  <c r="O15" i="40" s="1"/>
  <c r="M72" i="40"/>
  <c r="M15" i="40" s="1"/>
  <c r="I72" i="40"/>
  <c r="I15" i="40" s="1"/>
  <c r="G72" i="40"/>
  <c r="G15" i="40" s="1"/>
  <c r="E72" i="40"/>
  <c r="C72" i="40"/>
  <c r="C15" i="40" s="1"/>
  <c r="D15" i="40" s="1"/>
  <c r="B68" i="40"/>
  <c r="Q67" i="40"/>
  <c r="Q14" i="40" s="1"/>
  <c r="O67" i="40"/>
  <c r="O68" i="40" s="1"/>
  <c r="M67" i="40"/>
  <c r="M68" i="40" s="1"/>
  <c r="I67" i="40"/>
  <c r="I68" i="40" s="1"/>
  <c r="G67" i="40"/>
  <c r="G68" i="40" s="1"/>
  <c r="E67" i="40"/>
  <c r="C67" i="40"/>
  <c r="C14" i="40" s="1"/>
  <c r="D14" i="40" s="1"/>
  <c r="B63" i="40"/>
  <c r="Q62" i="40"/>
  <c r="Q13" i="40" s="1"/>
  <c r="O62" i="40"/>
  <c r="O63" i="40" s="1"/>
  <c r="M62" i="40"/>
  <c r="M13" i="40" s="1"/>
  <c r="I62" i="40"/>
  <c r="I63" i="40" s="1"/>
  <c r="G62" i="40"/>
  <c r="G13" i="40" s="1"/>
  <c r="E62" i="40"/>
  <c r="C62" i="40"/>
  <c r="C13" i="40" s="1"/>
  <c r="D13" i="40" s="1"/>
  <c r="B58" i="40"/>
  <c r="Q57" i="40"/>
  <c r="Q12" i="40" s="1"/>
  <c r="O57" i="40"/>
  <c r="O12" i="40" s="1"/>
  <c r="M57" i="40"/>
  <c r="M12" i="40" s="1"/>
  <c r="I57" i="40"/>
  <c r="I12" i="40" s="1"/>
  <c r="G57" i="40"/>
  <c r="G12" i="40" s="1"/>
  <c r="E57" i="40"/>
  <c r="C57" i="40"/>
  <c r="D57" i="40" s="1"/>
  <c r="B53" i="40"/>
  <c r="Q52" i="40"/>
  <c r="Q53" i="40" s="1"/>
  <c r="O52" i="40"/>
  <c r="O11" i="40" s="1"/>
  <c r="M52" i="40"/>
  <c r="M53" i="40" s="1"/>
  <c r="I52" i="40"/>
  <c r="I11" i="40" s="1"/>
  <c r="G52" i="40"/>
  <c r="G53" i="40" s="1"/>
  <c r="E52" i="40"/>
  <c r="C52" i="40"/>
  <c r="C11" i="40" s="1"/>
  <c r="D11" i="40" s="1"/>
  <c r="Q47" i="40"/>
  <c r="O47" i="40"/>
  <c r="M47" i="40"/>
  <c r="I47" i="40"/>
  <c r="G47" i="40"/>
  <c r="E47" i="40"/>
  <c r="C47" i="40"/>
  <c r="D47" i="40" s="1"/>
  <c r="Q46" i="40"/>
  <c r="O46" i="40"/>
  <c r="M46" i="40"/>
  <c r="I46" i="40"/>
  <c r="G46" i="40"/>
  <c r="E46" i="40"/>
  <c r="C46" i="40"/>
  <c r="D46" i="40" s="1"/>
  <c r="Q45" i="40"/>
  <c r="O45" i="40"/>
  <c r="M45" i="40"/>
  <c r="I45" i="40"/>
  <c r="G45" i="40"/>
  <c r="E45" i="40"/>
  <c r="C45" i="40"/>
  <c r="D45" i="40" s="1"/>
  <c r="Q44" i="40"/>
  <c r="O44" i="40"/>
  <c r="M44" i="40"/>
  <c r="I44" i="40"/>
  <c r="G44" i="40"/>
  <c r="E44" i="40"/>
  <c r="C44" i="40"/>
  <c r="D44" i="40" s="1"/>
  <c r="Q43" i="40"/>
  <c r="O43" i="40"/>
  <c r="M43" i="40"/>
  <c r="I43" i="40"/>
  <c r="G43" i="40"/>
  <c r="E43" i="40"/>
  <c r="C43" i="40"/>
  <c r="D43" i="40" s="1"/>
  <c r="Q42" i="40"/>
  <c r="O42" i="40"/>
  <c r="M42" i="40"/>
  <c r="I42" i="40"/>
  <c r="G42" i="40"/>
  <c r="E42" i="40"/>
  <c r="C42" i="40"/>
  <c r="D42" i="40" s="1"/>
  <c r="Q41" i="40"/>
  <c r="O41" i="40"/>
  <c r="M41" i="40"/>
  <c r="I41" i="40"/>
  <c r="G41" i="40"/>
  <c r="E41" i="40"/>
  <c r="C41" i="40"/>
  <c r="B37" i="40"/>
  <c r="Q36" i="40"/>
  <c r="Q37" i="40" s="1"/>
  <c r="O36" i="40"/>
  <c r="O37" i="40" s="1"/>
  <c r="M36" i="40"/>
  <c r="M10" i="40" s="1"/>
  <c r="I36" i="40"/>
  <c r="I37" i="40" s="1"/>
  <c r="G36" i="40"/>
  <c r="G37" i="40" s="1"/>
  <c r="E36" i="40"/>
  <c r="C36" i="40"/>
  <c r="C37" i="40" s="1"/>
  <c r="Q31" i="40"/>
  <c r="Q9" i="40" s="1"/>
  <c r="O31" i="40"/>
  <c r="O9" i="40" s="1"/>
  <c r="M31" i="40"/>
  <c r="M9" i="40" s="1"/>
  <c r="I31" i="40"/>
  <c r="I9" i="40" s="1"/>
  <c r="G31" i="40"/>
  <c r="G9" i="40" s="1"/>
  <c r="E31" i="40"/>
  <c r="C31" i="40"/>
  <c r="D31" i="40" s="1"/>
  <c r="Q30" i="40"/>
  <c r="Q8" i="40" s="1"/>
  <c r="O30" i="40"/>
  <c r="M30" i="40"/>
  <c r="M8" i="40" s="1"/>
  <c r="I30" i="40"/>
  <c r="G30" i="40"/>
  <c r="G8" i="40" s="1"/>
  <c r="E30" i="40"/>
  <c r="C30" i="40"/>
  <c r="D30" i="40" s="1"/>
  <c r="Q24" i="40"/>
  <c r="O24" i="40"/>
  <c r="O26" i="40" s="1"/>
  <c r="M24" i="40"/>
  <c r="I24" i="40"/>
  <c r="I26" i="40" s="1"/>
  <c r="G24" i="40"/>
  <c r="E24" i="40"/>
  <c r="C24" i="40"/>
  <c r="R47" i="40" l="1"/>
  <c r="R43" i="40"/>
  <c r="M12" i="41"/>
  <c r="O12" i="41"/>
  <c r="F144" i="42"/>
  <c r="P144" i="42"/>
  <c r="P58" i="42"/>
  <c r="J116" i="42"/>
  <c r="P17" i="42"/>
  <c r="N17" i="42"/>
  <c r="P187" i="42"/>
  <c r="H108" i="42"/>
  <c r="F58" i="42"/>
  <c r="N78" i="42"/>
  <c r="F187" i="42"/>
  <c r="H16" i="42"/>
  <c r="I95" i="41"/>
  <c r="H178" i="42"/>
  <c r="R104" i="41"/>
  <c r="R105" i="41" s="1"/>
  <c r="R76" i="41"/>
  <c r="P13" i="42"/>
  <c r="R82" i="41"/>
  <c r="O120" i="41"/>
  <c r="O115" i="41"/>
  <c r="H15" i="42"/>
  <c r="J235" i="43"/>
  <c r="J35" i="43" s="1"/>
  <c r="G12" i="41"/>
  <c r="Q12" i="41"/>
  <c r="R89" i="41"/>
  <c r="H78" i="42"/>
  <c r="F16" i="42"/>
  <c r="N47" i="42"/>
  <c r="H47" i="42"/>
  <c r="P126" i="42"/>
  <c r="F126" i="42"/>
  <c r="F108" i="42"/>
  <c r="L99" i="42"/>
  <c r="I12" i="41"/>
  <c r="O125" i="41"/>
  <c r="R140" i="41"/>
  <c r="P7" i="42"/>
  <c r="C115" i="41"/>
  <c r="R129" i="41"/>
  <c r="R134" i="41"/>
  <c r="R152" i="43"/>
  <c r="R25" i="43" s="1"/>
  <c r="R39" i="43"/>
  <c r="J39" i="43"/>
  <c r="N88" i="42"/>
  <c r="L88" i="42"/>
  <c r="AF39" i="43"/>
  <c r="AB39" i="43"/>
  <c r="AD39" i="43"/>
  <c r="AH39" i="43"/>
  <c r="Q29" i="43"/>
  <c r="D17" i="42"/>
  <c r="P213" i="42"/>
  <c r="F213" i="42"/>
  <c r="N135" i="42"/>
  <c r="H135" i="42"/>
  <c r="P66" i="42"/>
  <c r="F66" i="42"/>
  <c r="F17" i="42"/>
  <c r="H7" i="42"/>
  <c r="L108" i="42"/>
  <c r="N33" i="42"/>
  <c r="D39" i="43"/>
  <c r="T39" i="43"/>
  <c r="V39" i="43"/>
  <c r="X39" i="43"/>
  <c r="Z39" i="43"/>
  <c r="L39" i="43"/>
  <c r="N39" i="43"/>
  <c r="H39" i="43"/>
  <c r="F39" i="43"/>
  <c r="N13" i="42"/>
  <c r="N156" i="42"/>
  <c r="H156" i="42"/>
  <c r="N144" i="42"/>
  <c r="H144" i="42"/>
  <c r="N187" i="42"/>
  <c r="H187" i="42"/>
  <c r="F99" i="42"/>
  <c r="P78" i="42"/>
  <c r="F78" i="42"/>
  <c r="N58" i="42"/>
  <c r="H58" i="42"/>
  <c r="R88" i="42"/>
  <c r="S88" i="42" s="1"/>
  <c r="F88" i="42"/>
  <c r="H9" i="42"/>
  <c r="Q16" i="42"/>
  <c r="S16" i="42" s="1"/>
  <c r="L10" i="42"/>
  <c r="H99" i="42"/>
  <c r="H88" i="42"/>
  <c r="P47" i="42"/>
  <c r="F47" i="42"/>
  <c r="J180" i="43"/>
  <c r="J18" i="43" s="1"/>
  <c r="P224" i="42"/>
  <c r="F224" i="42"/>
  <c r="P178" i="42"/>
  <c r="F178" i="42"/>
  <c r="D178" i="42"/>
  <c r="N178" i="42"/>
  <c r="D16" i="42"/>
  <c r="P16" i="42"/>
  <c r="L16" i="42"/>
  <c r="P9" i="42"/>
  <c r="N10" i="42"/>
  <c r="F9" i="42"/>
  <c r="P10" i="42"/>
  <c r="R8" i="42"/>
  <c r="S8" i="42" s="1"/>
  <c r="F7" i="42"/>
  <c r="P39" i="43"/>
  <c r="D15" i="42"/>
  <c r="I8" i="42"/>
  <c r="J8" i="42" s="1"/>
  <c r="D10" i="42"/>
  <c r="J223" i="43"/>
  <c r="J20" i="43" s="1"/>
  <c r="R116" i="42"/>
  <c r="S116" i="42" s="1"/>
  <c r="D116" i="42"/>
  <c r="F10" i="42"/>
  <c r="H8" i="42"/>
  <c r="F13" i="42"/>
  <c r="L8" i="42"/>
  <c r="N9" i="42"/>
  <c r="R6" i="42"/>
  <c r="S6" i="42" s="1"/>
  <c r="L13" i="42"/>
  <c r="I6" i="42"/>
  <c r="J6" i="42" s="1"/>
  <c r="Q27" i="43"/>
  <c r="L9" i="42"/>
  <c r="R108" i="42"/>
  <c r="S108" i="42" s="1"/>
  <c r="K45" i="40"/>
  <c r="L45" i="40" s="1"/>
  <c r="K47" i="40"/>
  <c r="L47" i="40" s="1"/>
  <c r="K57" i="41"/>
  <c r="L57" i="41" s="1"/>
  <c r="K62" i="41"/>
  <c r="L62" i="41" s="1"/>
  <c r="K71" i="41"/>
  <c r="L71" i="41" s="1"/>
  <c r="L7" i="42"/>
  <c r="I263" i="43"/>
  <c r="J253" i="43"/>
  <c r="J37" i="43" s="1"/>
  <c r="Q11" i="43"/>
  <c r="N224" i="42"/>
  <c r="H224" i="42"/>
  <c r="N99" i="42"/>
  <c r="H10" i="42"/>
  <c r="R12" i="42"/>
  <c r="R10" i="42"/>
  <c r="K89" i="41"/>
  <c r="L89" i="41" s="1"/>
  <c r="P99" i="42"/>
  <c r="P88" i="42"/>
  <c r="R33" i="42"/>
  <c r="S33" i="42" s="1"/>
  <c r="R7" i="42"/>
  <c r="K88" i="41"/>
  <c r="L88" i="41" s="1"/>
  <c r="O17" i="41"/>
  <c r="O32" i="40"/>
  <c r="I10" i="42"/>
  <c r="I88" i="42"/>
  <c r="J88" i="42" s="1"/>
  <c r="I99" i="42"/>
  <c r="J99" i="42" s="1"/>
  <c r="I17" i="41"/>
  <c r="I32" i="40"/>
  <c r="K69" i="41"/>
  <c r="L69" i="41" s="1"/>
  <c r="K64" i="41"/>
  <c r="L64" i="41" s="1"/>
  <c r="J162" i="43"/>
  <c r="J16" i="43" s="1"/>
  <c r="K24" i="40"/>
  <c r="K26" i="40" s="1"/>
  <c r="E26" i="40"/>
  <c r="S43" i="40"/>
  <c r="T43" i="40" s="1"/>
  <c r="D24" i="40"/>
  <c r="D26" i="40" s="1"/>
  <c r="C26" i="40"/>
  <c r="G6" i="40"/>
  <c r="G26" i="40"/>
  <c r="M6" i="40"/>
  <c r="M26" i="40"/>
  <c r="Q6" i="40"/>
  <c r="Q26" i="40"/>
  <c r="K44" i="40"/>
  <c r="L44" i="40" s="1"/>
  <c r="S42" i="40"/>
  <c r="T42" i="40" s="1"/>
  <c r="I14" i="42"/>
  <c r="D8" i="42"/>
  <c r="I33" i="42"/>
  <c r="J33" i="42" s="1"/>
  <c r="E6" i="41"/>
  <c r="K6" i="41" s="1"/>
  <c r="K44" i="41"/>
  <c r="L44" i="41" s="1"/>
  <c r="E10" i="41"/>
  <c r="K10" i="41" s="1"/>
  <c r="K49" i="41"/>
  <c r="E16" i="41"/>
  <c r="K16" i="41" s="1"/>
  <c r="K77" i="41"/>
  <c r="L77" i="41" s="1"/>
  <c r="E18" i="41"/>
  <c r="K18" i="41" s="1"/>
  <c r="K82" i="41"/>
  <c r="E22" i="41"/>
  <c r="K94" i="41"/>
  <c r="E23" i="41"/>
  <c r="K99" i="41"/>
  <c r="E105" i="41"/>
  <c r="K104" i="41"/>
  <c r="E110" i="41"/>
  <c r="K109" i="41"/>
  <c r="E26" i="41"/>
  <c r="K114" i="41"/>
  <c r="E125" i="41"/>
  <c r="K124" i="41"/>
  <c r="E29" i="41"/>
  <c r="K129" i="41"/>
  <c r="E30" i="41"/>
  <c r="K134" i="41"/>
  <c r="E32" i="41"/>
  <c r="K32" i="41" s="1"/>
  <c r="K139" i="41"/>
  <c r="E34" i="41"/>
  <c r="K34" i="41" s="1"/>
  <c r="K146" i="41"/>
  <c r="L146" i="41" s="1"/>
  <c r="K63" i="41"/>
  <c r="L63" i="41" s="1"/>
  <c r="K70" i="41"/>
  <c r="L70" i="41" s="1"/>
  <c r="K56" i="41"/>
  <c r="L56" i="41" s="1"/>
  <c r="E7" i="41"/>
  <c r="K7" i="41" s="1"/>
  <c r="K43" i="41"/>
  <c r="E9" i="41"/>
  <c r="K9" i="41" s="1"/>
  <c r="K50" i="41"/>
  <c r="L50" i="41" s="1"/>
  <c r="E15" i="41"/>
  <c r="K76" i="41"/>
  <c r="E19" i="41"/>
  <c r="K19" i="41" s="1"/>
  <c r="K83" i="41"/>
  <c r="L83" i="41" s="1"/>
  <c r="E27" i="41"/>
  <c r="K119" i="41"/>
  <c r="E31" i="41"/>
  <c r="K31" i="41" s="1"/>
  <c r="K140" i="41"/>
  <c r="L140" i="41" s="1"/>
  <c r="E35" i="41"/>
  <c r="K35" i="41" s="1"/>
  <c r="K145" i="41"/>
  <c r="K55" i="41"/>
  <c r="E32" i="40"/>
  <c r="K30" i="40"/>
  <c r="E37" i="40"/>
  <c r="K36" i="40"/>
  <c r="E48" i="40"/>
  <c r="K41" i="40"/>
  <c r="E11" i="40"/>
  <c r="F11" i="40" s="1"/>
  <c r="K52" i="40"/>
  <c r="E12" i="40"/>
  <c r="K12" i="40" s="1"/>
  <c r="K57" i="40"/>
  <c r="E13" i="40"/>
  <c r="F13" i="40" s="1"/>
  <c r="K62" i="40"/>
  <c r="E68" i="40"/>
  <c r="K67" i="40"/>
  <c r="E15" i="40"/>
  <c r="K15" i="40" s="1"/>
  <c r="L15" i="40" s="1"/>
  <c r="K72" i="40"/>
  <c r="E16" i="40"/>
  <c r="K16" i="40" s="1"/>
  <c r="K77" i="40"/>
  <c r="E83" i="40"/>
  <c r="K82" i="40"/>
  <c r="E88" i="40"/>
  <c r="K87" i="40"/>
  <c r="K46" i="40"/>
  <c r="L46" i="40" s="1"/>
  <c r="E9" i="40"/>
  <c r="K9" i="40" s="1"/>
  <c r="K31" i="40"/>
  <c r="L31" i="40" s="1"/>
  <c r="K42" i="40"/>
  <c r="L42" i="40" s="1"/>
  <c r="K43" i="40"/>
  <c r="L43" i="40" s="1"/>
  <c r="D7" i="42"/>
  <c r="I7" i="42"/>
  <c r="D13" i="42"/>
  <c r="I13" i="42"/>
  <c r="D9" i="42"/>
  <c r="I9" i="42"/>
  <c r="I224" i="42"/>
  <c r="J224" i="42" s="1"/>
  <c r="I194" i="42"/>
  <c r="I167" i="42"/>
  <c r="J167" i="42" s="1"/>
  <c r="I135" i="42"/>
  <c r="J135" i="42" s="1"/>
  <c r="I187" i="42"/>
  <c r="J187" i="42" s="1"/>
  <c r="I78" i="42"/>
  <c r="J78" i="42" s="1"/>
  <c r="I11" i="42"/>
  <c r="I178" i="42"/>
  <c r="J178" i="42" s="1"/>
  <c r="N213" i="42"/>
  <c r="H213" i="42"/>
  <c r="I213" i="42"/>
  <c r="J213" i="42" s="1"/>
  <c r="I199" i="42"/>
  <c r="J199" i="42" s="1"/>
  <c r="I162" i="42"/>
  <c r="J162" i="42" s="1"/>
  <c r="I156" i="42"/>
  <c r="J156" i="42" s="1"/>
  <c r="I144" i="42"/>
  <c r="J144" i="42" s="1"/>
  <c r="P135" i="42"/>
  <c r="F135" i="42"/>
  <c r="N126" i="42"/>
  <c r="H126" i="42"/>
  <c r="I126" i="42"/>
  <c r="J126" i="42" s="1"/>
  <c r="N108" i="42"/>
  <c r="F33" i="42"/>
  <c r="D108" i="42"/>
  <c r="R99" i="42"/>
  <c r="S99" i="42" s="1"/>
  <c r="P108" i="42"/>
  <c r="N66" i="42"/>
  <c r="H66" i="42"/>
  <c r="I66" i="42"/>
  <c r="J66" i="42" s="1"/>
  <c r="I58" i="42"/>
  <c r="J58" i="42" s="1"/>
  <c r="I47" i="42"/>
  <c r="J47" i="42" s="1"/>
  <c r="P33" i="42"/>
  <c r="H33" i="42"/>
  <c r="D99" i="42"/>
  <c r="D88" i="42"/>
  <c r="R9" i="42"/>
  <c r="F8" i="42"/>
  <c r="L17" i="42"/>
  <c r="N7" i="42"/>
  <c r="H13" i="42"/>
  <c r="N8" i="42"/>
  <c r="I108" i="42"/>
  <c r="J108" i="42" s="1"/>
  <c r="I12" i="42"/>
  <c r="J15" i="42"/>
  <c r="Q17" i="42"/>
  <c r="J17" i="42" s="1"/>
  <c r="Q13" i="42"/>
  <c r="Q9" i="42"/>
  <c r="Q7" i="42"/>
  <c r="Q10" i="42"/>
  <c r="P8" i="42"/>
  <c r="R90" i="43"/>
  <c r="R12" i="43" s="1"/>
  <c r="I17" i="43"/>
  <c r="J171" i="43"/>
  <c r="J17" i="43" s="1"/>
  <c r="I10" i="43"/>
  <c r="J68" i="43"/>
  <c r="J10" i="43" s="1"/>
  <c r="I19" i="43"/>
  <c r="J192" i="43"/>
  <c r="J19" i="43" s="1"/>
  <c r="I11" i="43"/>
  <c r="J82" i="43"/>
  <c r="J11" i="43" s="1"/>
  <c r="I33" i="43"/>
  <c r="J214" i="43"/>
  <c r="J33" i="43" s="1"/>
  <c r="I12" i="43"/>
  <c r="J90" i="43"/>
  <c r="J12" i="43" s="1"/>
  <c r="I13" i="43"/>
  <c r="J112" i="43"/>
  <c r="J13" i="43" s="1"/>
  <c r="I27" i="43"/>
  <c r="J198" i="43"/>
  <c r="J27" i="43" s="1"/>
  <c r="I29" i="43"/>
  <c r="J203" i="43"/>
  <c r="J29" i="43" s="1"/>
  <c r="J275" i="43"/>
  <c r="I21" i="43"/>
  <c r="I25" i="43"/>
  <c r="J152" i="43"/>
  <c r="J25" i="43" s="1"/>
  <c r="I15" i="43"/>
  <c r="J144" i="43"/>
  <c r="J15" i="43" s="1"/>
  <c r="I14" i="43"/>
  <c r="J124" i="43"/>
  <c r="J14" i="43" s="1"/>
  <c r="I23" i="43"/>
  <c r="J102" i="43"/>
  <c r="J23" i="43" s="1"/>
  <c r="J54" i="43"/>
  <c r="J9" i="43" s="1"/>
  <c r="L11" i="43"/>
  <c r="K11" i="43"/>
  <c r="L23" i="43"/>
  <c r="K23" i="43"/>
  <c r="L14" i="43"/>
  <c r="K14" i="43"/>
  <c r="L20" i="43"/>
  <c r="K20" i="43"/>
  <c r="L10" i="43"/>
  <c r="K10" i="43"/>
  <c r="L12" i="43"/>
  <c r="K12" i="43"/>
  <c r="L13" i="43"/>
  <c r="K13" i="43"/>
  <c r="L35" i="43"/>
  <c r="Q235" i="43"/>
  <c r="K35" i="43"/>
  <c r="K21" i="43"/>
  <c r="P16" i="43"/>
  <c r="P15" i="43"/>
  <c r="P11" i="43"/>
  <c r="P13" i="43"/>
  <c r="P33" i="43"/>
  <c r="P19" i="43"/>
  <c r="P20" i="43"/>
  <c r="P10" i="43"/>
  <c r="P12" i="43"/>
  <c r="P14" i="43"/>
  <c r="P23" i="43"/>
  <c r="R14" i="42"/>
  <c r="P156" i="42"/>
  <c r="F156" i="42"/>
  <c r="R13" i="42"/>
  <c r="C110" i="41"/>
  <c r="G36" i="41"/>
  <c r="D52" i="40"/>
  <c r="D53" i="40" s="1"/>
  <c r="D32" i="40"/>
  <c r="S34" i="41"/>
  <c r="R119" i="41"/>
  <c r="R120" i="41" s="1"/>
  <c r="M110" i="41"/>
  <c r="S16" i="40"/>
  <c r="S15" i="40"/>
  <c r="T15" i="40" s="1"/>
  <c r="S16" i="41"/>
  <c r="R275" i="43"/>
  <c r="R214" i="43"/>
  <c r="R33" i="43" s="1"/>
  <c r="Q33" i="43"/>
  <c r="R102" i="43"/>
  <c r="R23" i="43" s="1"/>
  <c r="Q23" i="43"/>
  <c r="R223" i="43"/>
  <c r="R20" i="43" s="1"/>
  <c r="Q20" i="43"/>
  <c r="R68" i="43"/>
  <c r="R10" i="43" s="1"/>
  <c r="Q10" i="43"/>
  <c r="R171" i="43"/>
  <c r="R17" i="43" s="1"/>
  <c r="Q17" i="43"/>
  <c r="R112" i="43"/>
  <c r="R13" i="43" s="1"/>
  <c r="Q13" i="43"/>
  <c r="R124" i="43"/>
  <c r="R14" i="43" s="1"/>
  <c r="Q14" i="43"/>
  <c r="R144" i="43"/>
  <c r="R15" i="43" s="1"/>
  <c r="Q15" i="43"/>
  <c r="R192" i="43"/>
  <c r="R19" i="43" s="1"/>
  <c r="Q19" i="43"/>
  <c r="R162" i="43"/>
  <c r="R16" i="43" s="1"/>
  <c r="Q16" i="43"/>
  <c r="Q21" i="43"/>
  <c r="R54" i="43"/>
  <c r="R9" i="43" s="1"/>
  <c r="R180" i="43"/>
  <c r="R18" i="43" s="1"/>
  <c r="Q18" i="43"/>
  <c r="Q21" i="41"/>
  <c r="R30" i="40"/>
  <c r="R11" i="42"/>
  <c r="F6" i="42"/>
  <c r="N15" i="42"/>
  <c r="R15" i="42"/>
  <c r="S15" i="42" s="1"/>
  <c r="L15" i="42"/>
  <c r="P15" i="42"/>
  <c r="H6" i="42"/>
  <c r="L6" i="42"/>
  <c r="F15" i="42"/>
  <c r="N6" i="42"/>
  <c r="D6" i="42"/>
  <c r="P6" i="42"/>
  <c r="L224" i="42"/>
  <c r="R224" i="42"/>
  <c r="S224" i="42" s="1"/>
  <c r="L213" i="42"/>
  <c r="R213" i="42"/>
  <c r="S213" i="42" s="1"/>
  <c r="L199" i="42"/>
  <c r="R199" i="42"/>
  <c r="S199" i="42" s="1"/>
  <c r="R194" i="42"/>
  <c r="L178" i="42"/>
  <c r="R178" i="42"/>
  <c r="S178" i="42" s="1"/>
  <c r="D167" i="42"/>
  <c r="D162" i="42"/>
  <c r="D156" i="42"/>
  <c r="D144" i="42"/>
  <c r="D135" i="42"/>
  <c r="D126" i="42"/>
  <c r="L78" i="42"/>
  <c r="R78" i="42"/>
  <c r="S78" i="42" s="1"/>
  <c r="L66" i="42"/>
  <c r="R66" i="42"/>
  <c r="S66" i="42" s="1"/>
  <c r="L58" i="42"/>
  <c r="R58" i="42"/>
  <c r="S58" i="42" s="1"/>
  <c r="L47" i="42"/>
  <c r="R47" i="42"/>
  <c r="S47" i="42" s="1"/>
  <c r="D224" i="42"/>
  <c r="D213" i="42"/>
  <c r="D199" i="42"/>
  <c r="L187" i="42"/>
  <c r="R187" i="42"/>
  <c r="S187" i="42" s="1"/>
  <c r="L167" i="42"/>
  <c r="R167" i="42"/>
  <c r="S167" i="42" s="1"/>
  <c r="L162" i="42"/>
  <c r="R162" i="42"/>
  <c r="S162" i="42" s="1"/>
  <c r="L156" i="42"/>
  <c r="R156" i="42"/>
  <c r="S156" i="42" s="1"/>
  <c r="L144" i="42"/>
  <c r="R144" i="42"/>
  <c r="S144" i="42" s="1"/>
  <c r="L135" i="42"/>
  <c r="R135" i="42"/>
  <c r="S135" i="42" s="1"/>
  <c r="L126" i="42"/>
  <c r="R126" i="42"/>
  <c r="S126" i="42" s="1"/>
  <c r="D187" i="42"/>
  <c r="L33" i="42"/>
  <c r="D78" i="42"/>
  <c r="D66" i="42"/>
  <c r="D58" i="42"/>
  <c r="D47" i="42"/>
  <c r="D33" i="42"/>
  <c r="S15" i="41"/>
  <c r="G17" i="41"/>
  <c r="M17" i="41"/>
  <c r="Q17" i="41"/>
  <c r="C16" i="41"/>
  <c r="D16" i="41" s="1"/>
  <c r="C15" i="41"/>
  <c r="D15" i="41" s="1"/>
  <c r="I30" i="41"/>
  <c r="Q30" i="41"/>
  <c r="G20" i="41"/>
  <c r="M20" i="41"/>
  <c r="Q20" i="41"/>
  <c r="E120" i="41"/>
  <c r="C30" i="41"/>
  <c r="D30" i="41" s="1"/>
  <c r="G30" i="41"/>
  <c r="O30" i="41"/>
  <c r="M30" i="41"/>
  <c r="G13" i="41"/>
  <c r="M13" i="41"/>
  <c r="Q13" i="41"/>
  <c r="G14" i="41"/>
  <c r="M14" i="41"/>
  <c r="Q14" i="41"/>
  <c r="I20" i="41"/>
  <c r="O20" i="41"/>
  <c r="I36" i="41"/>
  <c r="O36" i="41"/>
  <c r="Q36" i="41"/>
  <c r="G33" i="41"/>
  <c r="M33" i="41"/>
  <c r="Q33" i="41"/>
  <c r="M36" i="41"/>
  <c r="I33" i="41"/>
  <c r="O33" i="41"/>
  <c r="I8" i="41"/>
  <c r="O8" i="41"/>
  <c r="G11" i="41"/>
  <c r="M11" i="41"/>
  <c r="Q11" i="41"/>
  <c r="B37" i="41"/>
  <c r="G8" i="41"/>
  <c r="M8" i="41"/>
  <c r="Q8" i="41"/>
  <c r="I11" i="41"/>
  <c r="O11" i="41"/>
  <c r="S7" i="41"/>
  <c r="S10" i="41"/>
  <c r="E13" i="41"/>
  <c r="I13" i="41"/>
  <c r="O13" i="41"/>
  <c r="E14" i="41"/>
  <c r="I14" i="41"/>
  <c r="O14" i="41"/>
  <c r="C10" i="41"/>
  <c r="D10" i="41" s="1"/>
  <c r="P10" i="41" s="1"/>
  <c r="C135" i="41"/>
  <c r="C7" i="41"/>
  <c r="D7" i="41" s="1"/>
  <c r="N7" i="41" s="1"/>
  <c r="S19" i="41"/>
  <c r="S31" i="41"/>
  <c r="C14" i="41"/>
  <c r="D14" i="41" s="1"/>
  <c r="F14" i="41" s="1"/>
  <c r="G23" i="41"/>
  <c r="G25" i="41"/>
  <c r="G27" i="41"/>
  <c r="G29" i="41"/>
  <c r="I23" i="41"/>
  <c r="I25" i="41"/>
  <c r="I27" i="41"/>
  <c r="I29" i="41"/>
  <c r="M27" i="41"/>
  <c r="O23" i="41"/>
  <c r="O25" i="41"/>
  <c r="O29" i="41"/>
  <c r="Q23" i="41"/>
  <c r="Q25" i="41"/>
  <c r="Q27" i="41"/>
  <c r="Q29" i="41"/>
  <c r="G21" i="41"/>
  <c r="M21" i="41"/>
  <c r="G22" i="41"/>
  <c r="G24" i="41"/>
  <c r="G26" i="41"/>
  <c r="G28" i="41"/>
  <c r="I24" i="41"/>
  <c r="I26" i="41"/>
  <c r="I28" i="41"/>
  <c r="M24" i="41"/>
  <c r="O22" i="41"/>
  <c r="O24" i="41"/>
  <c r="Q22" i="41"/>
  <c r="Q24" i="41"/>
  <c r="Q26" i="41"/>
  <c r="S26" i="41" s="1"/>
  <c r="Q28" i="41"/>
  <c r="S28" i="41" s="1"/>
  <c r="E21" i="41"/>
  <c r="I21" i="41"/>
  <c r="O21" i="41"/>
  <c r="S35" i="41"/>
  <c r="S32" i="41"/>
  <c r="E12" i="41"/>
  <c r="C35" i="41"/>
  <c r="D35" i="41" s="1"/>
  <c r="J35" i="41" s="1"/>
  <c r="E25" i="41"/>
  <c r="C34" i="41"/>
  <c r="E24" i="41"/>
  <c r="E28" i="41"/>
  <c r="C32" i="41"/>
  <c r="D32" i="41" s="1"/>
  <c r="H32" i="41" s="1"/>
  <c r="C19" i="41"/>
  <c r="D19" i="41" s="1"/>
  <c r="P19" i="41" s="1"/>
  <c r="C22" i="41"/>
  <c r="D22" i="41" s="1"/>
  <c r="C24" i="41"/>
  <c r="D24" i="41" s="1"/>
  <c r="C26" i="41"/>
  <c r="D26" i="41" s="1"/>
  <c r="C28" i="41"/>
  <c r="D28" i="41" s="1"/>
  <c r="P28" i="41" s="1"/>
  <c r="C31" i="41"/>
  <c r="C21" i="41"/>
  <c r="D21" i="41" s="1"/>
  <c r="F21" i="41" s="1"/>
  <c r="C23" i="41"/>
  <c r="D23" i="41" s="1"/>
  <c r="C25" i="41"/>
  <c r="D25" i="41" s="1"/>
  <c r="C27" i="41"/>
  <c r="D27" i="41" s="1"/>
  <c r="C29" i="41"/>
  <c r="D29" i="41" s="1"/>
  <c r="C13" i="41"/>
  <c r="D13" i="41" s="1"/>
  <c r="C18" i="41"/>
  <c r="D18" i="41" s="1"/>
  <c r="C6" i="41"/>
  <c r="C9" i="41"/>
  <c r="C12" i="41"/>
  <c r="D12" i="41" s="1"/>
  <c r="C100" i="41"/>
  <c r="G58" i="41"/>
  <c r="G78" i="41"/>
  <c r="M78" i="41"/>
  <c r="Q78" i="41"/>
  <c r="Q147" i="41"/>
  <c r="Q45" i="41"/>
  <c r="C45" i="41"/>
  <c r="G51" i="41"/>
  <c r="Q58" i="41"/>
  <c r="G65" i="41"/>
  <c r="M65" i="41"/>
  <c r="Q65" i="41"/>
  <c r="E65" i="41"/>
  <c r="I65" i="41"/>
  <c r="O65" i="41"/>
  <c r="D72" i="41"/>
  <c r="C78" i="41"/>
  <c r="R109" i="41"/>
  <c r="R110" i="41" s="1"/>
  <c r="D110" i="41"/>
  <c r="C58" i="41"/>
  <c r="E58" i="41"/>
  <c r="I58" i="41"/>
  <c r="O58" i="41"/>
  <c r="S109" i="41"/>
  <c r="T109" i="41" s="1"/>
  <c r="O51" i="41"/>
  <c r="O84" i="41"/>
  <c r="O141" i="41"/>
  <c r="M58" i="41"/>
  <c r="I45" i="41"/>
  <c r="O45" i="41"/>
  <c r="C51" i="41"/>
  <c r="I51" i="41"/>
  <c r="S124" i="41"/>
  <c r="T124" i="41" s="1"/>
  <c r="C130" i="41"/>
  <c r="S134" i="41"/>
  <c r="T134" i="41" s="1"/>
  <c r="E141" i="41"/>
  <c r="I141" i="41"/>
  <c r="F145" i="41"/>
  <c r="O147" i="41"/>
  <c r="S76" i="41"/>
  <c r="T76" i="41" s="1"/>
  <c r="J145" i="41"/>
  <c r="G147" i="41"/>
  <c r="S146" i="41"/>
  <c r="T146" i="41" s="1"/>
  <c r="G84" i="41"/>
  <c r="M84" i="41"/>
  <c r="E84" i="41"/>
  <c r="E147" i="41"/>
  <c r="G45" i="41"/>
  <c r="F77" i="41"/>
  <c r="I84" i="41"/>
  <c r="G141" i="41"/>
  <c r="M141" i="41"/>
  <c r="Q141" i="41"/>
  <c r="I147" i="41"/>
  <c r="Q84" i="41"/>
  <c r="S9" i="41"/>
  <c r="R49" i="41"/>
  <c r="D51" i="41"/>
  <c r="S18" i="41"/>
  <c r="S43" i="41"/>
  <c r="T43" i="41" s="1"/>
  <c r="Q51" i="41"/>
  <c r="S49" i="41"/>
  <c r="T49" i="41" s="1"/>
  <c r="C65" i="41"/>
  <c r="F62" i="41"/>
  <c r="S70" i="41"/>
  <c r="T70" i="41" s="1"/>
  <c r="E78" i="41"/>
  <c r="I78" i="41"/>
  <c r="O78" i="41"/>
  <c r="C84" i="41"/>
  <c r="S82" i="41"/>
  <c r="T82" i="41" s="1"/>
  <c r="F83" i="41"/>
  <c r="J83" i="41"/>
  <c r="C95" i="41"/>
  <c r="S114" i="41"/>
  <c r="T114" i="41" s="1"/>
  <c r="C120" i="41"/>
  <c r="S119" i="41"/>
  <c r="T119" i="41" s="1"/>
  <c r="C125" i="41"/>
  <c r="M125" i="41"/>
  <c r="S129" i="41"/>
  <c r="T129" i="41" s="1"/>
  <c r="S140" i="41"/>
  <c r="T140" i="41" s="1"/>
  <c r="C147" i="41"/>
  <c r="M147" i="41"/>
  <c r="R43" i="41"/>
  <c r="D45" i="41"/>
  <c r="R124" i="41"/>
  <c r="D125" i="41"/>
  <c r="C141" i="41"/>
  <c r="J70" i="41"/>
  <c r="J77" i="41"/>
  <c r="D90" i="41"/>
  <c r="S89" i="41"/>
  <c r="T89" i="41" s="1"/>
  <c r="C105" i="41"/>
  <c r="S104" i="41"/>
  <c r="T104" i="41" s="1"/>
  <c r="M115" i="41"/>
  <c r="F44" i="41"/>
  <c r="F50" i="41"/>
  <c r="F56" i="41"/>
  <c r="J56" i="41"/>
  <c r="P56" i="41"/>
  <c r="H57" i="41"/>
  <c r="N57" i="41"/>
  <c r="R57" i="41"/>
  <c r="J62" i="41"/>
  <c r="H63" i="41"/>
  <c r="N63" i="41"/>
  <c r="R63" i="41"/>
  <c r="F64" i="41"/>
  <c r="J64" i="41"/>
  <c r="P64" i="41"/>
  <c r="P70" i="41"/>
  <c r="P77" i="41"/>
  <c r="F55" i="41"/>
  <c r="H56" i="41"/>
  <c r="N56" i="41"/>
  <c r="R56" i="41"/>
  <c r="F57" i="41"/>
  <c r="J57" i="41"/>
  <c r="P57" i="41"/>
  <c r="F63" i="41"/>
  <c r="J63" i="41"/>
  <c r="P63" i="41"/>
  <c r="H64" i="41"/>
  <c r="N64" i="41"/>
  <c r="R64" i="41"/>
  <c r="P83" i="41"/>
  <c r="F94" i="41"/>
  <c r="F139" i="41"/>
  <c r="P145" i="41"/>
  <c r="J44" i="41"/>
  <c r="P44" i="41"/>
  <c r="H50" i="41"/>
  <c r="N50" i="41"/>
  <c r="R50" i="41"/>
  <c r="H55" i="41"/>
  <c r="N55" i="41"/>
  <c r="R55" i="41"/>
  <c r="H62" i="41"/>
  <c r="N62" i="41"/>
  <c r="R62" i="41"/>
  <c r="H44" i="41"/>
  <c r="N44" i="41"/>
  <c r="R44" i="41"/>
  <c r="J50" i="41"/>
  <c r="P50" i="41"/>
  <c r="J55" i="41"/>
  <c r="P55" i="41"/>
  <c r="P62" i="41"/>
  <c r="F43" i="41"/>
  <c r="H43" i="41"/>
  <c r="J43" i="41"/>
  <c r="N43" i="41"/>
  <c r="P43" i="41"/>
  <c r="S44" i="41"/>
  <c r="T44" i="41" s="1"/>
  <c r="E45" i="41"/>
  <c r="M45" i="41"/>
  <c r="F49" i="41"/>
  <c r="H49" i="41"/>
  <c r="J49" i="41"/>
  <c r="N49" i="41"/>
  <c r="P49" i="41"/>
  <c r="S50" i="41"/>
  <c r="T50" i="41" s="1"/>
  <c r="E51" i="41"/>
  <c r="M51" i="41"/>
  <c r="S55" i="41"/>
  <c r="S56" i="41"/>
  <c r="T56" i="41" s="1"/>
  <c r="S57" i="41"/>
  <c r="T57" i="41" s="1"/>
  <c r="S62" i="41"/>
  <c r="S63" i="41"/>
  <c r="T63" i="41" s="1"/>
  <c r="S64" i="41"/>
  <c r="T64" i="41" s="1"/>
  <c r="H69" i="41"/>
  <c r="N69" i="41"/>
  <c r="R69" i="41"/>
  <c r="H71" i="41"/>
  <c r="N71" i="41"/>
  <c r="R71" i="41"/>
  <c r="H88" i="41"/>
  <c r="N88" i="41"/>
  <c r="R88" i="41"/>
  <c r="H94" i="41"/>
  <c r="N94" i="41"/>
  <c r="R94" i="41"/>
  <c r="R95" i="41" s="1"/>
  <c r="F99" i="41"/>
  <c r="J99" i="41"/>
  <c r="P99" i="41"/>
  <c r="D58" i="41"/>
  <c r="D65" i="41"/>
  <c r="F69" i="41"/>
  <c r="J69" i="41"/>
  <c r="P69" i="41"/>
  <c r="H70" i="41"/>
  <c r="R70" i="41"/>
  <c r="F71" i="41"/>
  <c r="J71" i="41"/>
  <c r="P71" i="41"/>
  <c r="D78" i="41"/>
  <c r="H77" i="41"/>
  <c r="N77" i="41"/>
  <c r="R77" i="41"/>
  <c r="R78" i="41" s="1"/>
  <c r="H83" i="41"/>
  <c r="N83" i="41"/>
  <c r="R83" i="41"/>
  <c r="F88" i="41"/>
  <c r="J88" i="41"/>
  <c r="P88" i="41"/>
  <c r="J94" i="41"/>
  <c r="P94" i="41"/>
  <c r="H99" i="41"/>
  <c r="N99" i="41"/>
  <c r="R99" i="41"/>
  <c r="R100" i="41" s="1"/>
  <c r="S69" i="41"/>
  <c r="F70" i="41"/>
  <c r="N70" i="41"/>
  <c r="S71" i="41"/>
  <c r="T71" i="41" s="1"/>
  <c r="C72" i="41"/>
  <c r="E72" i="41"/>
  <c r="G72" i="41"/>
  <c r="I72" i="41"/>
  <c r="M72" i="41"/>
  <c r="O72" i="41"/>
  <c r="Q72" i="41"/>
  <c r="F76" i="41"/>
  <c r="H76" i="41"/>
  <c r="J76" i="41"/>
  <c r="N76" i="41"/>
  <c r="P76" i="41"/>
  <c r="S77" i="41"/>
  <c r="T77" i="41" s="1"/>
  <c r="F82" i="41"/>
  <c r="H82" i="41"/>
  <c r="J82" i="41"/>
  <c r="N82" i="41"/>
  <c r="P82" i="41"/>
  <c r="S83" i="41"/>
  <c r="T83" i="41" s="1"/>
  <c r="S88" i="41"/>
  <c r="F89" i="41"/>
  <c r="H89" i="41"/>
  <c r="J89" i="41"/>
  <c r="N89" i="41"/>
  <c r="P89" i="41"/>
  <c r="C90" i="41"/>
  <c r="E90" i="41"/>
  <c r="G90" i="41"/>
  <c r="I90" i="41"/>
  <c r="M90" i="41"/>
  <c r="O90" i="41"/>
  <c r="Q90" i="41"/>
  <c r="S94" i="41"/>
  <c r="T94" i="41" s="1"/>
  <c r="E95" i="41"/>
  <c r="M95" i="41"/>
  <c r="S99" i="41"/>
  <c r="T99" i="41" s="1"/>
  <c r="E100" i="41"/>
  <c r="M100" i="41"/>
  <c r="D105" i="41"/>
  <c r="D115" i="41"/>
  <c r="J114" i="41"/>
  <c r="P114" i="41"/>
  <c r="E115" i="41"/>
  <c r="D84" i="41"/>
  <c r="F104" i="41"/>
  <c r="H104" i="41"/>
  <c r="J104" i="41"/>
  <c r="N104" i="41"/>
  <c r="P104" i="41"/>
  <c r="F109" i="41"/>
  <c r="H109" i="41"/>
  <c r="J109" i="41"/>
  <c r="N109" i="41"/>
  <c r="P109" i="41"/>
  <c r="H114" i="41"/>
  <c r="R114" i="41"/>
  <c r="F114" i="41"/>
  <c r="N114" i="41"/>
  <c r="D120" i="41"/>
  <c r="D130" i="41"/>
  <c r="E130" i="41"/>
  <c r="M130" i="41"/>
  <c r="D135" i="41"/>
  <c r="H139" i="41"/>
  <c r="N139" i="41"/>
  <c r="R139" i="41"/>
  <c r="R141" i="41" s="1"/>
  <c r="H145" i="41"/>
  <c r="N145" i="41"/>
  <c r="R145" i="41"/>
  <c r="J146" i="41"/>
  <c r="P146" i="41"/>
  <c r="E135" i="41"/>
  <c r="F119" i="41"/>
  <c r="H119" i="41"/>
  <c r="J119" i="41"/>
  <c r="N119" i="41"/>
  <c r="P119" i="41"/>
  <c r="R125" i="41"/>
  <c r="F124" i="41"/>
  <c r="H124" i="41"/>
  <c r="J124" i="41"/>
  <c r="N124" i="41"/>
  <c r="P124" i="41"/>
  <c r="F129" i="41"/>
  <c r="H129" i="41"/>
  <c r="J129" i="41"/>
  <c r="N129" i="41"/>
  <c r="P129" i="41"/>
  <c r="J139" i="41"/>
  <c r="P139" i="41"/>
  <c r="H146" i="41"/>
  <c r="R146" i="41"/>
  <c r="F134" i="41"/>
  <c r="H134" i="41"/>
  <c r="J134" i="41"/>
  <c r="N134" i="41"/>
  <c r="P134" i="41"/>
  <c r="S139" i="41"/>
  <c r="T139" i="41" s="1"/>
  <c r="F140" i="41"/>
  <c r="H140" i="41"/>
  <c r="J140" i="41"/>
  <c r="N140" i="41"/>
  <c r="P140" i="41"/>
  <c r="S145" i="41"/>
  <c r="T145" i="41" s="1"/>
  <c r="F146" i="41"/>
  <c r="N146" i="41"/>
  <c r="D147" i="41"/>
  <c r="D141" i="41"/>
  <c r="S9" i="40"/>
  <c r="S12" i="40"/>
  <c r="R14" i="40"/>
  <c r="C8" i="40"/>
  <c r="D8" i="40" s="1"/>
  <c r="N8" i="40" s="1"/>
  <c r="C10" i="40"/>
  <c r="D10" i="40" s="1"/>
  <c r="C12" i="40"/>
  <c r="D12" i="40" s="1"/>
  <c r="C16" i="40"/>
  <c r="D16" i="40" s="1"/>
  <c r="P16" i="40" s="1"/>
  <c r="C18" i="40"/>
  <c r="D18" i="40" s="1"/>
  <c r="E8" i="40"/>
  <c r="E10" i="40"/>
  <c r="E14" i="40"/>
  <c r="E18" i="40"/>
  <c r="G10" i="40"/>
  <c r="G14" i="40"/>
  <c r="H14" i="40" s="1"/>
  <c r="G18" i="40"/>
  <c r="I8" i="40"/>
  <c r="I10" i="40"/>
  <c r="I14" i="40"/>
  <c r="J14" i="40" s="1"/>
  <c r="I18" i="40"/>
  <c r="M14" i="40"/>
  <c r="N14" i="40" s="1"/>
  <c r="M18" i="40"/>
  <c r="O8" i="40"/>
  <c r="S8" i="40" s="1"/>
  <c r="O10" i="40"/>
  <c r="O14" i="40"/>
  <c r="P14" i="40" s="1"/>
  <c r="O18" i="40"/>
  <c r="Q10" i="40"/>
  <c r="Q18" i="40"/>
  <c r="C6" i="40"/>
  <c r="D6" i="40" s="1"/>
  <c r="C9" i="40"/>
  <c r="D9" i="40" s="1"/>
  <c r="H9" i="40" s="1"/>
  <c r="C17" i="40"/>
  <c r="D17" i="40" s="1"/>
  <c r="H17" i="40" s="1"/>
  <c r="E6" i="40"/>
  <c r="E17" i="40"/>
  <c r="G11" i="40"/>
  <c r="H11" i="40" s="1"/>
  <c r="I6" i="40"/>
  <c r="I13" i="40"/>
  <c r="J13" i="40" s="1"/>
  <c r="I17" i="40"/>
  <c r="M11" i="40"/>
  <c r="N11" i="40" s="1"/>
  <c r="O6" i="40"/>
  <c r="O13" i="40"/>
  <c r="S13" i="40" s="1"/>
  <c r="T13" i="40" s="1"/>
  <c r="O17" i="40"/>
  <c r="S17" i="40" s="1"/>
  <c r="Q11" i="40"/>
  <c r="R11" i="40" s="1"/>
  <c r="H15" i="40"/>
  <c r="N15" i="40"/>
  <c r="R15" i="40"/>
  <c r="J15" i="40"/>
  <c r="P15" i="40"/>
  <c r="H13" i="40"/>
  <c r="N13" i="40"/>
  <c r="R13" i="40"/>
  <c r="P11" i="40"/>
  <c r="J11" i="40"/>
  <c r="G32" i="40"/>
  <c r="M32" i="40"/>
  <c r="Q32" i="40"/>
  <c r="C32" i="40"/>
  <c r="F57" i="40"/>
  <c r="S30" i="40"/>
  <c r="T30" i="40" s="1"/>
  <c r="J57" i="40"/>
  <c r="D36" i="40"/>
  <c r="F36" i="40" s="1"/>
  <c r="S36" i="40"/>
  <c r="F31" i="40"/>
  <c r="P57" i="40"/>
  <c r="J31" i="40"/>
  <c r="C63" i="40"/>
  <c r="G63" i="40"/>
  <c r="D83" i="40"/>
  <c r="C48" i="40"/>
  <c r="S24" i="40"/>
  <c r="P31" i="40"/>
  <c r="D41" i="40"/>
  <c r="D48" i="40" s="1"/>
  <c r="G48" i="40"/>
  <c r="S44" i="40"/>
  <c r="T44" i="40" s="1"/>
  <c r="S46" i="40"/>
  <c r="T46" i="40" s="1"/>
  <c r="S47" i="40"/>
  <c r="T47" i="40" s="1"/>
  <c r="C53" i="40"/>
  <c r="E53" i="40"/>
  <c r="I53" i="40"/>
  <c r="O53" i="40"/>
  <c r="S62" i="40"/>
  <c r="Q63" i="40"/>
  <c r="C68" i="40"/>
  <c r="Q68" i="40"/>
  <c r="D78" i="40"/>
  <c r="H31" i="40"/>
  <c r="N31" i="40"/>
  <c r="R31" i="40"/>
  <c r="F30" i="40"/>
  <c r="H30" i="40"/>
  <c r="J30" i="40"/>
  <c r="N30" i="40"/>
  <c r="P30" i="40"/>
  <c r="S31" i="40"/>
  <c r="T31" i="40" s="1"/>
  <c r="M37" i="40"/>
  <c r="H42" i="40"/>
  <c r="R42" i="40"/>
  <c r="J44" i="40"/>
  <c r="P44" i="40"/>
  <c r="H45" i="40"/>
  <c r="N45" i="40"/>
  <c r="R45" i="40"/>
  <c r="J46" i="40"/>
  <c r="P46" i="40"/>
  <c r="J42" i="40"/>
  <c r="P42" i="40"/>
  <c r="H44" i="40"/>
  <c r="R44" i="40"/>
  <c r="F45" i="40"/>
  <c r="J45" i="40"/>
  <c r="P45" i="40"/>
  <c r="H46" i="40"/>
  <c r="R46" i="40"/>
  <c r="D58" i="40"/>
  <c r="H57" i="40"/>
  <c r="N57" i="40"/>
  <c r="R57" i="40"/>
  <c r="E73" i="40"/>
  <c r="I73" i="40"/>
  <c r="O73" i="40"/>
  <c r="S41" i="40"/>
  <c r="F42" i="40"/>
  <c r="N42" i="40"/>
  <c r="F44" i="40"/>
  <c r="N44" i="40"/>
  <c r="S45" i="40"/>
  <c r="T45" i="40" s="1"/>
  <c r="F46" i="40"/>
  <c r="N46" i="40"/>
  <c r="I48" i="40"/>
  <c r="M48" i="40"/>
  <c r="O48" i="40"/>
  <c r="Q48" i="40"/>
  <c r="S57" i="40"/>
  <c r="C58" i="40"/>
  <c r="E58" i="40"/>
  <c r="G58" i="40"/>
  <c r="I58" i="40"/>
  <c r="M58" i="40"/>
  <c r="O58" i="40"/>
  <c r="Q58" i="40"/>
  <c r="D62" i="40"/>
  <c r="D63" i="40" s="1"/>
  <c r="E63" i="40"/>
  <c r="M63" i="40"/>
  <c r="S67" i="40"/>
  <c r="S72" i="40"/>
  <c r="H77" i="40"/>
  <c r="N77" i="40"/>
  <c r="R77" i="40"/>
  <c r="C78" i="40"/>
  <c r="G78" i="40"/>
  <c r="M78" i="40"/>
  <c r="Q78" i="40"/>
  <c r="F82" i="40"/>
  <c r="H82" i="40"/>
  <c r="J82" i="40"/>
  <c r="N82" i="40"/>
  <c r="P82" i="40"/>
  <c r="R82" i="40"/>
  <c r="C73" i="40"/>
  <c r="D72" i="40"/>
  <c r="D73" i="40" s="1"/>
  <c r="G73" i="40"/>
  <c r="M73" i="40"/>
  <c r="Q73" i="40"/>
  <c r="F43" i="40"/>
  <c r="H43" i="40"/>
  <c r="J43" i="40"/>
  <c r="N43" i="40"/>
  <c r="P43" i="40"/>
  <c r="F47" i="40"/>
  <c r="H47" i="40"/>
  <c r="J47" i="40"/>
  <c r="N47" i="40"/>
  <c r="P47" i="40"/>
  <c r="S52" i="40"/>
  <c r="D67" i="40"/>
  <c r="D68" i="40" s="1"/>
  <c r="F77" i="40"/>
  <c r="J77" i="40"/>
  <c r="P77" i="40"/>
  <c r="S77" i="40"/>
  <c r="E78" i="40"/>
  <c r="I78" i="40"/>
  <c r="O78" i="40"/>
  <c r="C83" i="40"/>
  <c r="G83" i="40"/>
  <c r="M83" i="40"/>
  <c r="Q83" i="40"/>
  <c r="S87" i="40"/>
  <c r="S82" i="40"/>
  <c r="D87" i="40"/>
  <c r="D88" i="40" s="1"/>
  <c r="B23" i="39"/>
  <c r="B18" i="39"/>
  <c r="B27" i="39"/>
  <c r="B28" i="39"/>
  <c r="B29" i="39"/>
  <c r="B30" i="39"/>
  <c r="B31" i="39"/>
  <c r="B32" i="39"/>
  <c r="B33" i="39"/>
  <c r="B34" i="39"/>
  <c r="B35" i="39"/>
  <c r="B26" i="39"/>
  <c r="B208" i="39"/>
  <c r="Q207" i="39"/>
  <c r="O207" i="39"/>
  <c r="M207" i="39"/>
  <c r="I207" i="39"/>
  <c r="G207" i="39"/>
  <c r="E207" i="39"/>
  <c r="C207" i="39"/>
  <c r="D207" i="39" s="1"/>
  <c r="Q206" i="39"/>
  <c r="O206" i="39"/>
  <c r="M206" i="39"/>
  <c r="I206" i="39"/>
  <c r="G206" i="39"/>
  <c r="E206" i="39"/>
  <c r="C206" i="39"/>
  <c r="B202" i="39"/>
  <c r="Q201" i="39"/>
  <c r="O201" i="39"/>
  <c r="M201" i="39"/>
  <c r="I201" i="39"/>
  <c r="G201" i="39"/>
  <c r="E201" i="39"/>
  <c r="C201" i="39"/>
  <c r="D201" i="39" s="1"/>
  <c r="Q200" i="39"/>
  <c r="O200" i="39"/>
  <c r="M200" i="39"/>
  <c r="I200" i="39"/>
  <c r="G200" i="39"/>
  <c r="E200" i="39"/>
  <c r="C200" i="39"/>
  <c r="B196" i="39"/>
  <c r="Q195" i="39"/>
  <c r="O195" i="39"/>
  <c r="M195" i="39"/>
  <c r="I195" i="39"/>
  <c r="G195" i="39"/>
  <c r="E195" i="39"/>
  <c r="C195" i="39"/>
  <c r="D195" i="39" s="1"/>
  <c r="Q194" i="39"/>
  <c r="O194" i="39"/>
  <c r="M194" i="39"/>
  <c r="I194" i="39"/>
  <c r="G194" i="39"/>
  <c r="E194" i="39"/>
  <c r="C194" i="39"/>
  <c r="B190" i="39"/>
  <c r="Q189" i="39"/>
  <c r="O189" i="39"/>
  <c r="M189" i="39"/>
  <c r="I189" i="39"/>
  <c r="G189" i="39"/>
  <c r="E189" i="39"/>
  <c r="C189" i="39"/>
  <c r="D189" i="39" s="1"/>
  <c r="Q188" i="39"/>
  <c r="O188" i="39"/>
  <c r="M188" i="39"/>
  <c r="I188" i="39"/>
  <c r="G188" i="39"/>
  <c r="E188" i="39"/>
  <c r="C188" i="39"/>
  <c r="D188" i="39" s="1"/>
  <c r="Q187" i="39"/>
  <c r="O187" i="39"/>
  <c r="M187" i="39"/>
  <c r="I187" i="39"/>
  <c r="G187" i="39"/>
  <c r="E187" i="39"/>
  <c r="C187" i="39"/>
  <c r="D187" i="39" s="1"/>
  <c r="Q186" i="39"/>
  <c r="O186" i="39"/>
  <c r="M186" i="39"/>
  <c r="I186" i="39"/>
  <c r="G186" i="39"/>
  <c r="E186" i="39"/>
  <c r="C186" i="39"/>
  <c r="D186" i="39" s="1"/>
  <c r="Q185" i="39"/>
  <c r="O185" i="39"/>
  <c r="M185" i="39"/>
  <c r="I185" i="39"/>
  <c r="G185" i="39"/>
  <c r="E185" i="39"/>
  <c r="C185" i="39"/>
  <c r="D185" i="39" s="1"/>
  <c r="B181" i="39"/>
  <c r="Q180" i="39"/>
  <c r="O180" i="39"/>
  <c r="M180" i="39"/>
  <c r="I180" i="39"/>
  <c r="G180" i="39"/>
  <c r="E180" i="39"/>
  <c r="C180" i="39"/>
  <c r="D180" i="39" s="1"/>
  <c r="Q179" i="39"/>
  <c r="O179" i="39"/>
  <c r="M179" i="39"/>
  <c r="I179" i="39"/>
  <c r="G179" i="39"/>
  <c r="E179" i="39"/>
  <c r="C179" i="39"/>
  <c r="D179" i="39" s="1"/>
  <c r="Q178" i="39"/>
  <c r="Q35" i="39" s="1"/>
  <c r="O178" i="39"/>
  <c r="O35" i="39" s="1"/>
  <c r="M178" i="39"/>
  <c r="M35" i="39" s="1"/>
  <c r="I178" i="39"/>
  <c r="I35" i="39" s="1"/>
  <c r="G178" i="39"/>
  <c r="G35" i="39" s="1"/>
  <c r="E178" i="39"/>
  <c r="C178" i="39"/>
  <c r="D178" i="39" s="1"/>
  <c r="Q177" i="39"/>
  <c r="Q34" i="39" s="1"/>
  <c r="O177" i="39"/>
  <c r="O34" i="39" s="1"/>
  <c r="M177" i="39"/>
  <c r="M34" i="39" s="1"/>
  <c r="I177" i="39"/>
  <c r="I34" i="39" s="1"/>
  <c r="G177" i="39"/>
  <c r="G34" i="39" s="1"/>
  <c r="E177" i="39"/>
  <c r="C177" i="39"/>
  <c r="D177" i="39" s="1"/>
  <c r="D34" i="39" s="1"/>
  <c r="Q176" i="39"/>
  <c r="Q33" i="39" s="1"/>
  <c r="O176" i="39"/>
  <c r="O33" i="39" s="1"/>
  <c r="M176" i="39"/>
  <c r="M33" i="39" s="1"/>
  <c r="I176" i="39"/>
  <c r="I33" i="39" s="1"/>
  <c r="G176" i="39"/>
  <c r="G33" i="39" s="1"/>
  <c r="E176" i="39"/>
  <c r="C176" i="39"/>
  <c r="D176" i="39" s="1"/>
  <c r="Q175" i="39"/>
  <c r="Q32" i="39" s="1"/>
  <c r="O175" i="39"/>
  <c r="O32" i="39" s="1"/>
  <c r="M175" i="39"/>
  <c r="M32" i="39" s="1"/>
  <c r="I175" i="39"/>
  <c r="I32" i="39" s="1"/>
  <c r="G175" i="39"/>
  <c r="G32" i="39" s="1"/>
  <c r="E175" i="39"/>
  <c r="C175" i="39"/>
  <c r="D175" i="39" s="1"/>
  <c r="D32" i="39" s="1"/>
  <c r="Q174" i="39"/>
  <c r="Q31" i="39" s="1"/>
  <c r="O174" i="39"/>
  <c r="O31" i="39" s="1"/>
  <c r="M174" i="39"/>
  <c r="M31" i="39" s="1"/>
  <c r="I174" i="39"/>
  <c r="I31" i="39" s="1"/>
  <c r="G174" i="39"/>
  <c r="G31" i="39" s="1"/>
  <c r="E174" i="39"/>
  <c r="C174" i="39"/>
  <c r="D174" i="39" s="1"/>
  <c r="Q173" i="39"/>
  <c r="Q30" i="39" s="1"/>
  <c r="O173" i="39"/>
  <c r="O30" i="39" s="1"/>
  <c r="M173" i="39"/>
  <c r="M30" i="39" s="1"/>
  <c r="I173" i="39"/>
  <c r="I30" i="39" s="1"/>
  <c r="G173" i="39"/>
  <c r="G30" i="39" s="1"/>
  <c r="E173" i="39"/>
  <c r="C173" i="39"/>
  <c r="D173" i="39" s="1"/>
  <c r="D30" i="39" s="1"/>
  <c r="Q172" i="39"/>
  <c r="Q29" i="39" s="1"/>
  <c r="O172" i="39"/>
  <c r="O29" i="39" s="1"/>
  <c r="M172" i="39"/>
  <c r="M29" i="39" s="1"/>
  <c r="I172" i="39"/>
  <c r="I29" i="39" s="1"/>
  <c r="G172" i="39"/>
  <c r="G29" i="39" s="1"/>
  <c r="E172" i="39"/>
  <c r="C172" i="39"/>
  <c r="D172" i="39" s="1"/>
  <c r="Q171" i="39"/>
  <c r="Q28" i="39" s="1"/>
  <c r="O171" i="39"/>
  <c r="O28" i="39" s="1"/>
  <c r="M171" i="39"/>
  <c r="M28" i="39" s="1"/>
  <c r="I171" i="39"/>
  <c r="I28" i="39" s="1"/>
  <c r="G171" i="39"/>
  <c r="G28" i="39" s="1"/>
  <c r="E171" i="39"/>
  <c r="C171" i="39"/>
  <c r="D171" i="39" s="1"/>
  <c r="D28" i="39" s="1"/>
  <c r="Q170" i="39"/>
  <c r="Q27" i="39" s="1"/>
  <c r="O170" i="39"/>
  <c r="O27" i="39" s="1"/>
  <c r="M170" i="39"/>
  <c r="M27" i="39" s="1"/>
  <c r="I170" i="39"/>
  <c r="I27" i="39" s="1"/>
  <c r="G170" i="39"/>
  <c r="G27" i="39" s="1"/>
  <c r="E170" i="39"/>
  <c r="C170" i="39"/>
  <c r="D170" i="39" s="1"/>
  <c r="Q169" i="39"/>
  <c r="Q26" i="39" s="1"/>
  <c r="O169" i="39"/>
  <c r="O26" i="39" s="1"/>
  <c r="M169" i="39"/>
  <c r="I169" i="39"/>
  <c r="I26" i="39" s="1"/>
  <c r="G169" i="39"/>
  <c r="E169" i="39"/>
  <c r="C169" i="39"/>
  <c r="C26" i="39" s="1"/>
  <c r="B165" i="39"/>
  <c r="Q164" i="39"/>
  <c r="O164" i="39"/>
  <c r="M164" i="39"/>
  <c r="I164" i="39"/>
  <c r="G164" i="39"/>
  <c r="E164" i="39"/>
  <c r="C164" i="39"/>
  <c r="B160" i="39"/>
  <c r="Q159" i="39"/>
  <c r="O159" i="39"/>
  <c r="M159" i="39"/>
  <c r="I159" i="39"/>
  <c r="G159" i="39"/>
  <c r="E159" i="39"/>
  <c r="C159" i="39"/>
  <c r="D159" i="39" s="1"/>
  <c r="Q158" i="39"/>
  <c r="O158" i="39"/>
  <c r="M158" i="39"/>
  <c r="I158" i="39"/>
  <c r="G158" i="39"/>
  <c r="E158" i="39"/>
  <c r="C158" i="39"/>
  <c r="D158" i="39" s="1"/>
  <c r="Q157" i="39"/>
  <c r="O157" i="39"/>
  <c r="M157" i="39"/>
  <c r="I157" i="39"/>
  <c r="G157" i="39"/>
  <c r="E157" i="39"/>
  <c r="C157" i="39"/>
  <c r="B153" i="39"/>
  <c r="Q152" i="39"/>
  <c r="O152" i="39"/>
  <c r="M152" i="39"/>
  <c r="I152" i="39"/>
  <c r="G152" i="39"/>
  <c r="E152" i="39"/>
  <c r="C152" i="39"/>
  <c r="D152" i="39" s="1"/>
  <c r="Q151" i="39"/>
  <c r="O151" i="39"/>
  <c r="M151" i="39"/>
  <c r="I151" i="39"/>
  <c r="G151" i="39"/>
  <c r="E151" i="39"/>
  <c r="C151" i="39"/>
  <c r="D151" i="39" s="1"/>
  <c r="Q150" i="39"/>
  <c r="O150" i="39"/>
  <c r="M150" i="39"/>
  <c r="I150" i="39"/>
  <c r="G150" i="39"/>
  <c r="E150" i="39"/>
  <c r="C150" i="39"/>
  <c r="D150" i="39" s="1"/>
  <c r="B146" i="39"/>
  <c r="Q145" i="39"/>
  <c r="Q17" i="39" s="1"/>
  <c r="O145" i="39"/>
  <c r="O17" i="39" s="1"/>
  <c r="M145" i="39"/>
  <c r="M17" i="39" s="1"/>
  <c r="I145" i="39"/>
  <c r="I17" i="39" s="1"/>
  <c r="G145" i="39"/>
  <c r="G17" i="39" s="1"/>
  <c r="E145" i="39"/>
  <c r="C145" i="39"/>
  <c r="C17" i="39" s="1"/>
  <c r="B141" i="39"/>
  <c r="Q140" i="39"/>
  <c r="Q16" i="39" s="1"/>
  <c r="O140" i="39"/>
  <c r="O16" i="39" s="1"/>
  <c r="M140" i="39"/>
  <c r="M16" i="39" s="1"/>
  <c r="I140" i="39"/>
  <c r="I16" i="39" s="1"/>
  <c r="G140" i="39"/>
  <c r="G16" i="39" s="1"/>
  <c r="E140" i="39"/>
  <c r="C140" i="39"/>
  <c r="D140" i="39" s="1"/>
  <c r="D16" i="39" s="1"/>
  <c r="Q139" i="39"/>
  <c r="Q15" i="39" s="1"/>
  <c r="O139" i="39"/>
  <c r="O15" i="39" s="1"/>
  <c r="M139" i="39"/>
  <c r="M15" i="39" s="1"/>
  <c r="I139" i="39"/>
  <c r="I15" i="39" s="1"/>
  <c r="G139" i="39"/>
  <c r="G15" i="39" s="1"/>
  <c r="E139" i="39"/>
  <c r="C139" i="39"/>
  <c r="D139" i="39" s="1"/>
  <c r="Q138" i="39"/>
  <c r="Q14" i="39" s="1"/>
  <c r="O138" i="39"/>
  <c r="O14" i="39" s="1"/>
  <c r="M138" i="39"/>
  <c r="M14" i="39" s="1"/>
  <c r="I138" i="39"/>
  <c r="I14" i="39" s="1"/>
  <c r="G138" i="39"/>
  <c r="G14" i="39" s="1"/>
  <c r="E138" i="39"/>
  <c r="C138" i="39"/>
  <c r="C14" i="39" s="1"/>
  <c r="B134" i="39"/>
  <c r="Q133" i="39"/>
  <c r="Q13" i="39" s="1"/>
  <c r="O133" i="39"/>
  <c r="O13" i="39" s="1"/>
  <c r="M133" i="39"/>
  <c r="M13" i="39" s="1"/>
  <c r="I133" i="39"/>
  <c r="I13" i="39" s="1"/>
  <c r="G133" i="39"/>
  <c r="G13" i="39" s="1"/>
  <c r="E133" i="39"/>
  <c r="C133" i="39"/>
  <c r="D133" i="39" s="1"/>
  <c r="Q132" i="39"/>
  <c r="O132" i="39"/>
  <c r="M132" i="39"/>
  <c r="I132" i="39"/>
  <c r="G132" i="39"/>
  <c r="E132" i="39"/>
  <c r="C132" i="39"/>
  <c r="D132" i="39" s="1"/>
  <c r="Q131" i="39"/>
  <c r="Q12" i="39" s="1"/>
  <c r="O131" i="39"/>
  <c r="O12" i="39" s="1"/>
  <c r="M131" i="39"/>
  <c r="M12" i="39" s="1"/>
  <c r="I131" i="39"/>
  <c r="I12" i="39" s="1"/>
  <c r="G131" i="39"/>
  <c r="G12" i="39" s="1"/>
  <c r="E131" i="39"/>
  <c r="C131" i="39"/>
  <c r="D131" i="39" s="1"/>
  <c r="Q130" i="39"/>
  <c r="O130" i="39"/>
  <c r="M130" i="39"/>
  <c r="I130" i="39"/>
  <c r="G130" i="39"/>
  <c r="E130" i="39"/>
  <c r="C130" i="39"/>
  <c r="D130" i="39" s="1"/>
  <c r="Q129" i="39"/>
  <c r="O129" i="39"/>
  <c r="M129" i="39"/>
  <c r="I129" i="39"/>
  <c r="G129" i="39"/>
  <c r="E129" i="39"/>
  <c r="C129" i="39"/>
  <c r="D129" i="39" s="1"/>
  <c r="Q128" i="39"/>
  <c r="O128" i="39"/>
  <c r="M128" i="39"/>
  <c r="I128" i="39"/>
  <c r="G128" i="39"/>
  <c r="E128" i="39"/>
  <c r="C128" i="39"/>
  <c r="D128" i="39" s="1"/>
  <c r="B124" i="39"/>
  <c r="Q123" i="39"/>
  <c r="O123" i="39"/>
  <c r="M123" i="39"/>
  <c r="I123" i="39"/>
  <c r="G123" i="39"/>
  <c r="E123" i="39"/>
  <c r="C123" i="39"/>
  <c r="D123" i="39" s="1"/>
  <c r="Q122" i="39"/>
  <c r="O122" i="39"/>
  <c r="M122" i="39"/>
  <c r="I122" i="39"/>
  <c r="G122" i="39"/>
  <c r="E122" i="39"/>
  <c r="C122" i="39"/>
  <c r="D122" i="39" s="1"/>
  <c r="Q121" i="39"/>
  <c r="O121" i="39"/>
  <c r="M121" i="39"/>
  <c r="I121" i="39"/>
  <c r="G121" i="39"/>
  <c r="E121" i="39"/>
  <c r="C121" i="39"/>
  <c r="D121" i="39" s="1"/>
  <c r="B117" i="39"/>
  <c r="Q116" i="39"/>
  <c r="O116" i="39"/>
  <c r="M116" i="39"/>
  <c r="I116" i="39"/>
  <c r="G116" i="39"/>
  <c r="E116" i="39"/>
  <c r="C116" i="39"/>
  <c r="D116" i="39" s="1"/>
  <c r="Q115" i="39"/>
  <c r="O115" i="39"/>
  <c r="M115" i="39"/>
  <c r="I115" i="39"/>
  <c r="G115" i="39"/>
  <c r="E115" i="39"/>
  <c r="C115" i="39"/>
  <c r="D115" i="39" s="1"/>
  <c r="Q114" i="39"/>
  <c r="O114" i="39"/>
  <c r="M114" i="39"/>
  <c r="I114" i="39"/>
  <c r="G114" i="39"/>
  <c r="E114" i="39"/>
  <c r="C114" i="39"/>
  <c r="D114" i="39" s="1"/>
  <c r="B110" i="39"/>
  <c r="Q109" i="39"/>
  <c r="O109" i="39"/>
  <c r="M109" i="39"/>
  <c r="I109" i="39"/>
  <c r="G109" i="39"/>
  <c r="E109" i="39"/>
  <c r="C109" i="39"/>
  <c r="D109" i="39" s="1"/>
  <c r="Q108" i="39"/>
  <c r="O108" i="39"/>
  <c r="M108" i="39"/>
  <c r="I108" i="39"/>
  <c r="G108" i="39"/>
  <c r="E108" i="39"/>
  <c r="C108" i="39"/>
  <c r="D108" i="39" s="1"/>
  <c r="Q107" i="39"/>
  <c r="O107" i="39"/>
  <c r="M107" i="39"/>
  <c r="I107" i="39"/>
  <c r="G107" i="39"/>
  <c r="E107" i="39"/>
  <c r="C107" i="39"/>
  <c r="D107" i="39" s="1"/>
  <c r="B103" i="39"/>
  <c r="Q102" i="39"/>
  <c r="O102" i="39"/>
  <c r="M102" i="39"/>
  <c r="I102" i="39"/>
  <c r="G102" i="39"/>
  <c r="E102" i="39"/>
  <c r="C102" i="39"/>
  <c r="D102" i="39" s="1"/>
  <c r="B98" i="39"/>
  <c r="Q97" i="39"/>
  <c r="O97" i="39"/>
  <c r="M97" i="39"/>
  <c r="I97" i="39"/>
  <c r="G97" i="39"/>
  <c r="E97" i="39"/>
  <c r="C97" i="39"/>
  <c r="D97" i="39" s="1"/>
  <c r="Q96" i="39"/>
  <c r="O96" i="39"/>
  <c r="M96" i="39"/>
  <c r="I96" i="39"/>
  <c r="G96" i="39"/>
  <c r="E96" i="39"/>
  <c r="C96" i="39"/>
  <c r="D96" i="39" s="1"/>
  <c r="Q95" i="39"/>
  <c r="O95" i="39"/>
  <c r="M95" i="39"/>
  <c r="I95" i="39"/>
  <c r="G95" i="39"/>
  <c r="E95" i="39"/>
  <c r="C95" i="39"/>
  <c r="D95" i="39" s="1"/>
  <c r="B91" i="39"/>
  <c r="Q90" i="39"/>
  <c r="O90" i="39"/>
  <c r="M90" i="39"/>
  <c r="I90" i="39"/>
  <c r="G90" i="39"/>
  <c r="E90" i="39"/>
  <c r="C90" i="39"/>
  <c r="D90" i="39" s="1"/>
  <c r="Q89" i="39"/>
  <c r="Q11" i="39" s="1"/>
  <c r="O89" i="39"/>
  <c r="O11" i="39" s="1"/>
  <c r="M89" i="39"/>
  <c r="M11" i="39" s="1"/>
  <c r="I89" i="39"/>
  <c r="I11" i="39" s="1"/>
  <c r="G89" i="39"/>
  <c r="G11" i="39" s="1"/>
  <c r="E89" i="39"/>
  <c r="C89" i="39"/>
  <c r="D89" i="39" s="1"/>
  <c r="D11" i="39" s="1"/>
  <c r="Q88" i="39"/>
  <c r="O88" i="39"/>
  <c r="M88" i="39"/>
  <c r="I88" i="39"/>
  <c r="G88" i="39"/>
  <c r="E88" i="39"/>
  <c r="C88" i="39"/>
  <c r="D88" i="39" s="1"/>
  <c r="Q87" i="39"/>
  <c r="O87" i="39"/>
  <c r="M87" i="39"/>
  <c r="I87" i="39"/>
  <c r="G87" i="39"/>
  <c r="E87" i="39"/>
  <c r="C87" i="39"/>
  <c r="D87" i="39" s="1"/>
  <c r="B83" i="39"/>
  <c r="Q82" i="39"/>
  <c r="O82" i="39"/>
  <c r="M82" i="39"/>
  <c r="I82" i="39"/>
  <c r="G82" i="39"/>
  <c r="E82" i="39"/>
  <c r="C82" i="39"/>
  <c r="D82" i="39" s="1"/>
  <c r="Q81" i="39"/>
  <c r="O81" i="39"/>
  <c r="M81" i="39"/>
  <c r="I81" i="39"/>
  <c r="G81" i="39"/>
  <c r="E81" i="39"/>
  <c r="C81" i="39"/>
  <c r="D81" i="39" s="1"/>
  <c r="Q80" i="39"/>
  <c r="O80" i="39"/>
  <c r="M80" i="39"/>
  <c r="I80" i="39"/>
  <c r="G80" i="39"/>
  <c r="E80" i="39"/>
  <c r="C80" i="39"/>
  <c r="D80" i="39" s="1"/>
  <c r="Q79" i="39"/>
  <c r="O79" i="39"/>
  <c r="M79" i="39"/>
  <c r="I79" i="39"/>
  <c r="G79" i="39"/>
  <c r="E79" i="39"/>
  <c r="C79" i="39"/>
  <c r="D79" i="39" s="1"/>
  <c r="B75" i="39"/>
  <c r="Q74" i="39"/>
  <c r="O74" i="39"/>
  <c r="M74" i="39"/>
  <c r="I74" i="39"/>
  <c r="G74" i="39"/>
  <c r="E74" i="39"/>
  <c r="C74" i="39"/>
  <c r="D74" i="39" s="1"/>
  <c r="Q73" i="39"/>
  <c r="O73" i="39"/>
  <c r="M73" i="39"/>
  <c r="I73" i="39"/>
  <c r="G73" i="39"/>
  <c r="E73" i="39"/>
  <c r="C73" i="39"/>
  <c r="D73" i="39" s="1"/>
  <c r="Q72" i="39"/>
  <c r="O72" i="39"/>
  <c r="M72" i="39"/>
  <c r="I72" i="39"/>
  <c r="G72" i="39"/>
  <c r="E72" i="39"/>
  <c r="C72" i="39"/>
  <c r="D72" i="39" s="1"/>
  <c r="Q71" i="39"/>
  <c r="O71" i="39"/>
  <c r="M71" i="39"/>
  <c r="I71" i="39"/>
  <c r="G71" i="39"/>
  <c r="E71" i="39"/>
  <c r="C71" i="39"/>
  <c r="D71" i="39" s="1"/>
  <c r="Q70" i="39"/>
  <c r="O70" i="39"/>
  <c r="M70" i="39"/>
  <c r="I70" i="39"/>
  <c r="G70" i="39"/>
  <c r="E70" i="39"/>
  <c r="C70" i="39"/>
  <c r="B66" i="39"/>
  <c r="Q65" i="39"/>
  <c r="O65" i="39"/>
  <c r="M65" i="39"/>
  <c r="I65" i="39"/>
  <c r="G65" i="39"/>
  <c r="E65" i="39"/>
  <c r="C65" i="39"/>
  <c r="D65" i="39" s="1"/>
  <c r="Q64" i="39"/>
  <c r="O64" i="39"/>
  <c r="M64" i="39"/>
  <c r="I64" i="39"/>
  <c r="G64" i="39"/>
  <c r="E64" i="39"/>
  <c r="C64" i="39"/>
  <c r="D64" i="39" s="1"/>
  <c r="Q63" i="39"/>
  <c r="O63" i="39"/>
  <c r="M63" i="39"/>
  <c r="I63" i="39"/>
  <c r="G63" i="39"/>
  <c r="E63" i="39"/>
  <c r="C63" i="39"/>
  <c r="D63" i="39" s="1"/>
  <c r="Q62" i="39"/>
  <c r="O62" i="39"/>
  <c r="M62" i="39"/>
  <c r="I62" i="39"/>
  <c r="G62" i="39"/>
  <c r="E62" i="39"/>
  <c r="C62" i="39"/>
  <c r="D62" i="39" s="1"/>
  <c r="B58" i="39"/>
  <c r="Q57" i="39"/>
  <c r="O57" i="39"/>
  <c r="M57" i="39"/>
  <c r="I57" i="39"/>
  <c r="G57" i="39"/>
  <c r="E57" i="39"/>
  <c r="C57" i="39"/>
  <c r="D57" i="39" s="1"/>
  <c r="D58" i="39" s="1"/>
  <c r="B53" i="39"/>
  <c r="Q52" i="39"/>
  <c r="O52" i="39"/>
  <c r="M52" i="39"/>
  <c r="I52" i="39"/>
  <c r="G52" i="39"/>
  <c r="E52" i="39"/>
  <c r="C52" i="39"/>
  <c r="D52" i="39" s="1"/>
  <c r="Q51" i="39"/>
  <c r="O51" i="39"/>
  <c r="M51" i="39"/>
  <c r="I51" i="39"/>
  <c r="G51" i="39"/>
  <c r="E51" i="39"/>
  <c r="C51" i="39"/>
  <c r="D51" i="39" s="1"/>
  <c r="Q50" i="39"/>
  <c r="O50" i="39"/>
  <c r="M50" i="39"/>
  <c r="I50" i="39"/>
  <c r="G50" i="39"/>
  <c r="E50" i="39"/>
  <c r="C50" i="39"/>
  <c r="D50" i="39" s="1"/>
  <c r="Q49" i="39"/>
  <c r="O49" i="39"/>
  <c r="M49" i="39"/>
  <c r="I49" i="39"/>
  <c r="G49" i="39"/>
  <c r="E49" i="39"/>
  <c r="C49" i="39"/>
  <c r="D49" i="39" s="1"/>
  <c r="B45" i="39"/>
  <c r="Q44" i="39"/>
  <c r="O44" i="39"/>
  <c r="M44" i="39"/>
  <c r="I44" i="39"/>
  <c r="G44" i="39"/>
  <c r="E44" i="39"/>
  <c r="C44" i="39"/>
  <c r="D44" i="39" s="1"/>
  <c r="Q43" i="39"/>
  <c r="O43" i="39"/>
  <c r="M43" i="39"/>
  <c r="I43" i="39"/>
  <c r="G43" i="39"/>
  <c r="E43" i="39"/>
  <c r="C43" i="39"/>
  <c r="D43" i="39" s="1"/>
  <c r="Q42" i="39"/>
  <c r="O42" i="39"/>
  <c r="M42" i="39"/>
  <c r="I42" i="39"/>
  <c r="G42" i="39"/>
  <c r="E42" i="39"/>
  <c r="C42" i="39"/>
  <c r="D42" i="39" s="1"/>
  <c r="Q41" i="39"/>
  <c r="O41" i="39"/>
  <c r="M41" i="39"/>
  <c r="I41" i="39"/>
  <c r="G41" i="39"/>
  <c r="E41" i="39"/>
  <c r="C41" i="39"/>
  <c r="D41" i="39" s="1"/>
  <c r="Q40" i="39"/>
  <c r="O40" i="39"/>
  <c r="M40" i="39"/>
  <c r="I40" i="39"/>
  <c r="G40" i="39"/>
  <c r="E40" i="39"/>
  <c r="C40" i="39"/>
  <c r="D40" i="39" s="1"/>
  <c r="E56" i="34"/>
  <c r="F56" i="34" s="1"/>
  <c r="G56" i="34"/>
  <c r="H56" i="34" s="1"/>
  <c r="I56" i="34"/>
  <c r="J56" i="34" s="1"/>
  <c r="K56" i="34"/>
  <c r="L56" i="34" s="1"/>
  <c r="M56" i="34"/>
  <c r="N56" i="34" s="1"/>
  <c r="C56" i="34"/>
  <c r="D56" i="34" s="1"/>
  <c r="Q57" i="38"/>
  <c r="O57" i="38"/>
  <c r="M57" i="38"/>
  <c r="I57" i="38"/>
  <c r="G57" i="38"/>
  <c r="E57" i="38"/>
  <c r="D57" i="38"/>
  <c r="M69" i="34"/>
  <c r="N69" i="34" s="1"/>
  <c r="M70" i="34"/>
  <c r="N70" i="34" s="1"/>
  <c r="K69" i="34"/>
  <c r="L69" i="34" s="1"/>
  <c r="K70" i="34"/>
  <c r="I69" i="34"/>
  <c r="I70" i="34"/>
  <c r="J70" i="34" s="1"/>
  <c r="G69" i="34"/>
  <c r="H69" i="34" s="1"/>
  <c r="G70" i="34"/>
  <c r="H70" i="34" s="1"/>
  <c r="E69" i="34"/>
  <c r="F69" i="34" s="1"/>
  <c r="E70" i="34"/>
  <c r="F70" i="34" s="1"/>
  <c r="C69" i="34"/>
  <c r="D69" i="34" s="1"/>
  <c r="C70" i="34"/>
  <c r="Q71" i="38"/>
  <c r="Q72" i="38"/>
  <c r="O71" i="38"/>
  <c r="O72" i="38"/>
  <c r="M71" i="38"/>
  <c r="M72" i="38"/>
  <c r="I71" i="38"/>
  <c r="I72" i="38"/>
  <c r="G71" i="38"/>
  <c r="G72" i="38"/>
  <c r="E71" i="38"/>
  <c r="E72" i="38"/>
  <c r="D71" i="38"/>
  <c r="D72" i="38"/>
  <c r="R84" i="41" l="1"/>
  <c r="F27" i="41"/>
  <c r="S12" i="41"/>
  <c r="J10" i="40"/>
  <c r="I6" i="39"/>
  <c r="Q6" i="39"/>
  <c r="J8" i="40"/>
  <c r="M6" i="39"/>
  <c r="O6" i="39"/>
  <c r="D6" i="39"/>
  <c r="G6" i="39"/>
  <c r="H43" i="39"/>
  <c r="T21" i="41"/>
  <c r="F15" i="41"/>
  <c r="F17" i="41" s="1"/>
  <c r="R52" i="40"/>
  <c r="R53" i="40" s="1"/>
  <c r="P52" i="40"/>
  <c r="P53" i="40" s="1"/>
  <c r="N52" i="40"/>
  <c r="N53" i="40" s="1"/>
  <c r="J52" i="40"/>
  <c r="J53" i="40" s="1"/>
  <c r="H52" i="40"/>
  <c r="F52" i="40"/>
  <c r="R12" i="41"/>
  <c r="R32" i="40"/>
  <c r="E11" i="41"/>
  <c r="N6" i="40"/>
  <c r="F26" i="41"/>
  <c r="K12" i="41"/>
  <c r="H10" i="40"/>
  <c r="R109" i="39"/>
  <c r="R152" i="39"/>
  <c r="F22" i="41"/>
  <c r="S71" i="38"/>
  <c r="N72" i="40"/>
  <c r="R188" i="39"/>
  <c r="P9" i="40"/>
  <c r="R114" i="39"/>
  <c r="K72" i="38"/>
  <c r="L72" i="38" s="1"/>
  <c r="Q70" i="34"/>
  <c r="N96" i="39"/>
  <c r="R129" i="39"/>
  <c r="P84" i="41"/>
  <c r="C36" i="41"/>
  <c r="Q69" i="34"/>
  <c r="K71" i="38"/>
  <c r="L71" i="38" s="1"/>
  <c r="K25" i="41"/>
  <c r="L25" i="41" s="1"/>
  <c r="K90" i="41"/>
  <c r="N32" i="40"/>
  <c r="O69" i="34"/>
  <c r="P69" i="34" s="1"/>
  <c r="R174" i="39"/>
  <c r="R178" i="39"/>
  <c r="S72" i="38"/>
  <c r="T72" i="38" s="1"/>
  <c r="R131" i="39"/>
  <c r="R150" i="39"/>
  <c r="R72" i="40"/>
  <c r="R73" i="40" s="1"/>
  <c r="H72" i="40"/>
  <c r="F17" i="40"/>
  <c r="T17" i="40"/>
  <c r="J17" i="40"/>
  <c r="R107" i="39"/>
  <c r="R116" i="39"/>
  <c r="R121" i="39"/>
  <c r="R139" i="39"/>
  <c r="R158" i="39"/>
  <c r="N9" i="40"/>
  <c r="P10" i="40"/>
  <c r="R172" i="39"/>
  <c r="R176" i="39"/>
  <c r="R186" i="39"/>
  <c r="P6" i="40"/>
  <c r="J6" i="40"/>
  <c r="T8" i="40"/>
  <c r="S17" i="41"/>
  <c r="J16" i="42"/>
  <c r="K70" i="39"/>
  <c r="J24" i="40"/>
  <c r="J26" i="40" s="1"/>
  <c r="F15" i="40"/>
  <c r="F16" i="40"/>
  <c r="L13" i="41"/>
  <c r="E20" i="41"/>
  <c r="H23" i="41"/>
  <c r="N24" i="40"/>
  <c r="N26" i="40" s="1"/>
  <c r="P24" i="40"/>
  <c r="P26" i="40" s="1"/>
  <c r="P13" i="40"/>
  <c r="R170" i="39"/>
  <c r="K88" i="39"/>
  <c r="L88" i="39" s="1"/>
  <c r="F12" i="40"/>
  <c r="K81" i="39"/>
  <c r="L81" i="39" s="1"/>
  <c r="K49" i="39"/>
  <c r="L49" i="39" s="1"/>
  <c r="K51" i="39"/>
  <c r="L51" i="39" s="1"/>
  <c r="F9" i="40"/>
  <c r="S13" i="42"/>
  <c r="J10" i="42"/>
  <c r="S7" i="42"/>
  <c r="K90" i="39"/>
  <c r="L90" i="39" s="1"/>
  <c r="K95" i="39"/>
  <c r="L95" i="39" s="1"/>
  <c r="K97" i="39"/>
  <c r="L97" i="39" s="1"/>
  <c r="K109" i="39"/>
  <c r="L109" i="39" s="1"/>
  <c r="K116" i="39"/>
  <c r="L116" i="39" s="1"/>
  <c r="K128" i="39"/>
  <c r="L128" i="39" s="1"/>
  <c r="K130" i="39"/>
  <c r="L130" i="39" s="1"/>
  <c r="N41" i="40"/>
  <c r="N48" i="40" s="1"/>
  <c r="P41" i="40"/>
  <c r="P48" i="40" s="1"/>
  <c r="F41" i="40"/>
  <c r="F48" i="40" s="1"/>
  <c r="J36" i="40"/>
  <c r="J37" i="40" s="1"/>
  <c r="J32" i="40"/>
  <c r="F32" i="40"/>
  <c r="H41" i="40"/>
  <c r="H48" i="40" s="1"/>
  <c r="R41" i="40"/>
  <c r="R48" i="40" s="1"/>
  <c r="J41" i="40"/>
  <c r="J48" i="40" s="1"/>
  <c r="K132" i="39"/>
  <c r="L132" i="39" s="1"/>
  <c r="I21" i="39"/>
  <c r="D22" i="39"/>
  <c r="G22" i="39"/>
  <c r="M22" i="39"/>
  <c r="J12" i="40"/>
  <c r="K201" i="39"/>
  <c r="L201" i="39" s="1"/>
  <c r="B36" i="39"/>
  <c r="C19" i="40"/>
  <c r="K24" i="41"/>
  <c r="L24" i="41" s="1"/>
  <c r="K42" i="39"/>
  <c r="L42" i="39" s="1"/>
  <c r="K44" i="39"/>
  <c r="L44" i="39" s="1"/>
  <c r="H24" i="40"/>
  <c r="H26" i="40" s="1"/>
  <c r="R24" i="40"/>
  <c r="R26" i="40" s="1"/>
  <c r="F24" i="40"/>
  <c r="F26" i="40" s="1"/>
  <c r="R6" i="40"/>
  <c r="E8" i="41"/>
  <c r="K65" i="39"/>
  <c r="L65" i="39" s="1"/>
  <c r="K180" i="39"/>
  <c r="L180" i="39" s="1"/>
  <c r="K185" i="39"/>
  <c r="L185" i="39" s="1"/>
  <c r="S36" i="41"/>
  <c r="L90" i="41"/>
  <c r="N17" i="40"/>
  <c r="O70" i="34"/>
  <c r="P70" i="34" s="1"/>
  <c r="H8" i="40"/>
  <c r="P12" i="40"/>
  <c r="H12" i="40"/>
  <c r="P17" i="40"/>
  <c r="R17" i="40"/>
  <c r="R18" i="40"/>
  <c r="P18" i="40"/>
  <c r="J18" i="40"/>
  <c r="S30" i="41"/>
  <c r="T30" i="41" s="1"/>
  <c r="D70" i="34"/>
  <c r="L70" i="34"/>
  <c r="K52" i="39"/>
  <c r="L52" i="39" s="1"/>
  <c r="K64" i="39"/>
  <c r="L64" i="39" s="1"/>
  <c r="K96" i="39"/>
  <c r="L96" i="39" s="1"/>
  <c r="K108" i="39"/>
  <c r="L108" i="39" s="1"/>
  <c r="K152" i="39"/>
  <c r="L152" i="39" s="1"/>
  <c r="K207" i="39"/>
  <c r="L207" i="39" s="1"/>
  <c r="J9" i="40"/>
  <c r="R9" i="40"/>
  <c r="J16" i="40"/>
  <c r="H16" i="40"/>
  <c r="N16" i="40"/>
  <c r="R10" i="40"/>
  <c r="S10" i="42"/>
  <c r="S9" i="42"/>
  <c r="O21" i="39"/>
  <c r="S14" i="41"/>
  <c r="P32" i="40"/>
  <c r="F12" i="41"/>
  <c r="J12" i="41"/>
  <c r="H12" i="41"/>
  <c r="N12" i="41"/>
  <c r="P12" i="41"/>
  <c r="F84" i="41"/>
  <c r="N58" i="41"/>
  <c r="F18" i="41"/>
  <c r="S11" i="41"/>
  <c r="C11" i="41"/>
  <c r="E33" i="41"/>
  <c r="E36" i="41"/>
  <c r="R30" i="41"/>
  <c r="R51" i="41"/>
  <c r="L18" i="41"/>
  <c r="S29" i="41"/>
  <c r="T29" i="41" s="1"/>
  <c r="T15" i="41"/>
  <c r="L19" i="41"/>
  <c r="J69" i="34"/>
  <c r="K14" i="41"/>
  <c r="J147" i="41"/>
  <c r="K200" i="39"/>
  <c r="K202" i="39" s="1"/>
  <c r="K194" i="39"/>
  <c r="K189" i="39"/>
  <c r="L189" i="39" s="1"/>
  <c r="K187" i="39"/>
  <c r="L187" i="39" s="1"/>
  <c r="K179" i="39"/>
  <c r="L179" i="39" s="1"/>
  <c r="K164" i="39"/>
  <c r="K165" i="39" s="1"/>
  <c r="K159" i="39"/>
  <c r="L159" i="39" s="1"/>
  <c r="K158" i="39"/>
  <c r="L158" i="39" s="1"/>
  <c r="K157" i="39"/>
  <c r="K151" i="39"/>
  <c r="L151" i="39" s="1"/>
  <c r="K150" i="39"/>
  <c r="L150" i="39" s="1"/>
  <c r="K123" i="39"/>
  <c r="L123" i="39" s="1"/>
  <c r="K122" i="39"/>
  <c r="L122" i="39" s="1"/>
  <c r="K115" i="39"/>
  <c r="L115" i="39" s="1"/>
  <c r="K107" i="39"/>
  <c r="K102" i="39"/>
  <c r="L102" i="39" s="1"/>
  <c r="L103" i="39" s="1"/>
  <c r="L72" i="41"/>
  <c r="K82" i="39"/>
  <c r="L82" i="39" s="1"/>
  <c r="K80" i="39"/>
  <c r="L80" i="39" s="1"/>
  <c r="K79" i="39"/>
  <c r="L79" i="39" s="1"/>
  <c r="K74" i="39"/>
  <c r="L74" i="39" s="1"/>
  <c r="K73" i="39"/>
  <c r="L73" i="39" s="1"/>
  <c r="K72" i="39"/>
  <c r="L72" i="39" s="1"/>
  <c r="K71" i="39"/>
  <c r="L71" i="39" s="1"/>
  <c r="K57" i="38"/>
  <c r="L57" i="38" s="1"/>
  <c r="K63" i="39"/>
  <c r="L63" i="39" s="1"/>
  <c r="K62" i="39"/>
  <c r="L62" i="39" s="1"/>
  <c r="K57" i="39"/>
  <c r="K58" i="39" s="1"/>
  <c r="K43" i="39"/>
  <c r="L43" i="39" s="1"/>
  <c r="H6" i="40"/>
  <c r="K72" i="41"/>
  <c r="D19" i="40"/>
  <c r="P8" i="40"/>
  <c r="R8" i="40"/>
  <c r="L24" i="40"/>
  <c r="L26" i="40" s="1"/>
  <c r="T24" i="40"/>
  <c r="T26" i="40" s="1"/>
  <c r="S26" i="40"/>
  <c r="T12" i="40"/>
  <c r="L12" i="40"/>
  <c r="K11" i="40"/>
  <c r="L11" i="40" s="1"/>
  <c r="T16" i="40"/>
  <c r="K10" i="40"/>
  <c r="L10" i="40" s="1"/>
  <c r="K6" i="40"/>
  <c r="L6" i="40" s="1"/>
  <c r="K8" i="40"/>
  <c r="L8" i="40" s="1"/>
  <c r="T9" i="40"/>
  <c r="L9" i="40"/>
  <c r="K41" i="39"/>
  <c r="L41" i="39" s="1"/>
  <c r="K58" i="41"/>
  <c r="L12" i="41"/>
  <c r="L55" i="41"/>
  <c r="L58" i="41" s="1"/>
  <c r="K33" i="41"/>
  <c r="K78" i="41"/>
  <c r="L76" i="41"/>
  <c r="L78" i="41" s="1"/>
  <c r="K45" i="41"/>
  <c r="L43" i="41"/>
  <c r="L45" i="41" s="1"/>
  <c r="K36" i="41"/>
  <c r="K20" i="41"/>
  <c r="K8" i="41"/>
  <c r="J141" i="41"/>
  <c r="H84" i="41"/>
  <c r="H58" i="41"/>
  <c r="K28" i="41"/>
  <c r="L28" i="41" s="1"/>
  <c r="R14" i="41"/>
  <c r="N14" i="41"/>
  <c r="K21" i="41"/>
  <c r="K13" i="41"/>
  <c r="L35" i="41"/>
  <c r="K27" i="41"/>
  <c r="L27" i="41" s="1"/>
  <c r="L32" i="41"/>
  <c r="K30" i="41"/>
  <c r="L30" i="41" s="1"/>
  <c r="K29" i="41"/>
  <c r="L29" i="41" s="1"/>
  <c r="K26" i="41"/>
  <c r="L26" i="41" s="1"/>
  <c r="K23" i="41"/>
  <c r="L23" i="41" s="1"/>
  <c r="K22" i="41"/>
  <c r="L22" i="41" s="1"/>
  <c r="L10" i="41"/>
  <c r="K147" i="41"/>
  <c r="L145" i="41"/>
  <c r="L147" i="41" s="1"/>
  <c r="K120" i="41"/>
  <c r="L119" i="41"/>
  <c r="L120" i="41" s="1"/>
  <c r="E17" i="41"/>
  <c r="K15" i="41"/>
  <c r="L15" i="41" s="1"/>
  <c r="K11" i="41"/>
  <c r="K141" i="41"/>
  <c r="L139" i="41"/>
  <c r="L141" i="41" s="1"/>
  <c r="K135" i="41"/>
  <c r="L134" i="41"/>
  <c r="L135" i="41" s="1"/>
  <c r="K130" i="41"/>
  <c r="L129" i="41"/>
  <c r="L130" i="41" s="1"/>
  <c r="K125" i="41"/>
  <c r="L124" i="41"/>
  <c r="L125" i="41" s="1"/>
  <c r="K115" i="41"/>
  <c r="L114" i="41"/>
  <c r="L115" i="41" s="1"/>
  <c r="K110" i="41"/>
  <c r="L109" i="41"/>
  <c r="L110" i="41" s="1"/>
  <c r="K105" i="41"/>
  <c r="L104" i="41"/>
  <c r="L105" i="41" s="1"/>
  <c r="K100" i="41"/>
  <c r="L99" i="41"/>
  <c r="L100" i="41" s="1"/>
  <c r="K95" i="41"/>
  <c r="L94" i="41"/>
  <c r="L95" i="41" s="1"/>
  <c r="K84" i="41"/>
  <c r="L82" i="41"/>
  <c r="L84" i="41" s="1"/>
  <c r="K51" i="41"/>
  <c r="L49" i="41"/>
  <c r="L51" i="41" s="1"/>
  <c r="L21" i="41"/>
  <c r="L14" i="41"/>
  <c r="L65" i="41"/>
  <c r="K65" i="41"/>
  <c r="L7" i="41"/>
  <c r="F6" i="40"/>
  <c r="F14" i="40"/>
  <c r="K14" i="40"/>
  <c r="L14" i="40" s="1"/>
  <c r="L16" i="40"/>
  <c r="K13" i="40"/>
  <c r="L13" i="40" s="1"/>
  <c r="K88" i="40"/>
  <c r="L87" i="40"/>
  <c r="L88" i="40" s="1"/>
  <c r="K83" i="40"/>
  <c r="L82" i="40"/>
  <c r="L83" i="40" s="1"/>
  <c r="K78" i="40"/>
  <c r="L77" i="40"/>
  <c r="L78" i="40" s="1"/>
  <c r="K73" i="40"/>
  <c r="L72" i="40"/>
  <c r="L73" i="40" s="1"/>
  <c r="K68" i="40"/>
  <c r="L67" i="40"/>
  <c r="L68" i="40" s="1"/>
  <c r="K63" i="40"/>
  <c r="L62" i="40"/>
  <c r="L63" i="40" s="1"/>
  <c r="K58" i="40"/>
  <c r="L57" i="40"/>
  <c r="L58" i="40" s="1"/>
  <c r="K53" i="40"/>
  <c r="L52" i="40"/>
  <c r="L53" i="40" s="1"/>
  <c r="K48" i="40"/>
  <c r="L41" i="40"/>
  <c r="L48" i="40" s="1"/>
  <c r="K37" i="40"/>
  <c r="L36" i="40"/>
  <c r="L37" i="40" s="1"/>
  <c r="K32" i="40"/>
  <c r="L30" i="40"/>
  <c r="L32" i="40" s="1"/>
  <c r="K17" i="40"/>
  <c r="L17" i="40" s="1"/>
  <c r="K18" i="40"/>
  <c r="L18" i="40" s="1"/>
  <c r="H81" i="39"/>
  <c r="H80" i="39"/>
  <c r="E11" i="39"/>
  <c r="K11" i="39" s="1"/>
  <c r="L11" i="39" s="1"/>
  <c r="K89" i="39"/>
  <c r="L89" i="39" s="1"/>
  <c r="E13" i="39"/>
  <c r="K13" i="39" s="1"/>
  <c r="K133" i="39"/>
  <c r="L133" i="39" s="1"/>
  <c r="E14" i="39"/>
  <c r="K14" i="39" s="1"/>
  <c r="K138" i="39"/>
  <c r="E16" i="39"/>
  <c r="K16" i="39" s="1"/>
  <c r="L16" i="39" s="1"/>
  <c r="K140" i="39"/>
  <c r="L140" i="39" s="1"/>
  <c r="E17" i="39"/>
  <c r="K17" i="39" s="1"/>
  <c r="K145" i="39"/>
  <c r="E26" i="39"/>
  <c r="K169" i="39"/>
  <c r="E28" i="39"/>
  <c r="K28" i="39" s="1"/>
  <c r="L28" i="39" s="1"/>
  <c r="K171" i="39"/>
  <c r="L171" i="39" s="1"/>
  <c r="E30" i="39"/>
  <c r="K30" i="39" s="1"/>
  <c r="L30" i="39" s="1"/>
  <c r="K173" i="39"/>
  <c r="L173" i="39" s="1"/>
  <c r="E32" i="39"/>
  <c r="K32" i="39" s="1"/>
  <c r="L32" i="39" s="1"/>
  <c r="K175" i="39"/>
  <c r="L175" i="39" s="1"/>
  <c r="E34" i="39"/>
  <c r="K34" i="39" s="1"/>
  <c r="L34" i="39" s="1"/>
  <c r="K177" i="39"/>
  <c r="L177" i="39" s="1"/>
  <c r="K50" i="39"/>
  <c r="L50" i="39" s="1"/>
  <c r="K87" i="39"/>
  <c r="K129" i="39"/>
  <c r="L129" i="39" s="1"/>
  <c r="K131" i="39"/>
  <c r="L131" i="39" s="1"/>
  <c r="K186" i="39"/>
  <c r="L186" i="39" s="1"/>
  <c r="K188" i="39"/>
  <c r="L188" i="39" s="1"/>
  <c r="K195" i="39"/>
  <c r="L195" i="39" s="1"/>
  <c r="E6" i="39"/>
  <c r="K6" i="39" s="1"/>
  <c r="K40" i="39"/>
  <c r="E15" i="39"/>
  <c r="K15" i="39" s="1"/>
  <c r="K139" i="39"/>
  <c r="L139" i="39" s="1"/>
  <c r="E27" i="39"/>
  <c r="K27" i="39" s="1"/>
  <c r="K170" i="39"/>
  <c r="L170" i="39" s="1"/>
  <c r="E29" i="39"/>
  <c r="K29" i="39" s="1"/>
  <c r="K172" i="39"/>
  <c r="L172" i="39" s="1"/>
  <c r="E31" i="39"/>
  <c r="K31" i="39" s="1"/>
  <c r="K174" i="39"/>
  <c r="L174" i="39" s="1"/>
  <c r="E33" i="39"/>
  <c r="K33" i="39" s="1"/>
  <c r="K176" i="39"/>
  <c r="L176" i="39" s="1"/>
  <c r="E35" i="39"/>
  <c r="K35" i="39" s="1"/>
  <c r="K178" i="39"/>
  <c r="L178" i="39" s="1"/>
  <c r="K114" i="39"/>
  <c r="K121" i="39"/>
  <c r="K206" i="39"/>
  <c r="S17" i="42"/>
  <c r="J9" i="42"/>
  <c r="J13" i="42"/>
  <c r="J7" i="42"/>
  <c r="R235" i="43"/>
  <c r="R35" i="43" s="1"/>
  <c r="Q35" i="43"/>
  <c r="S25" i="41"/>
  <c r="T25" i="41" s="1"/>
  <c r="S10" i="40"/>
  <c r="T10" i="40" s="1"/>
  <c r="J30" i="41"/>
  <c r="F30" i="41"/>
  <c r="H18" i="40"/>
  <c r="H15" i="41"/>
  <c r="H17" i="41" s="1"/>
  <c r="R15" i="41"/>
  <c r="R17" i="41" s="1"/>
  <c r="J15" i="41"/>
  <c r="J17" i="41" s="1"/>
  <c r="E21" i="39"/>
  <c r="I19" i="40"/>
  <c r="S21" i="41"/>
  <c r="O19" i="40"/>
  <c r="Q22" i="39"/>
  <c r="Q36" i="39"/>
  <c r="J58" i="41"/>
  <c r="C20" i="41"/>
  <c r="F19" i="41"/>
  <c r="H14" i="41"/>
  <c r="N30" i="41"/>
  <c r="N15" i="41"/>
  <c r="N17" i="41" s="1"/>
  <c r="P15" i="41"/>
  <c r="D17" i="41"/>
  <c r="P30" i="41"/>
  <c r="H30" i="41"/>
  <c r="C17" i="41"/>
  <c r="N84" i="41"/>
  <c r="N65" i="41"/>
  <c r="S13" i="41"/>
  <c r="R58" i="41"/>
  <c r="D9" i="41"/>
  <c r="D11" i="41" s="1"/>
  <c r="S20" i="41"/>
  <c r="J29" i="41"/>
  <c r="P24" i="41"/>
  <c r="T35" i="41"/>
  <c r="P14" i="41"/>
  <c r="J14" i="41"/>
  <c r="S23" i="41"/>
  <c r="T23" i="41" s="1"/>
  <c r="D34" i="41"/>
  <c r="N34" i="41" s="1"/>
  <c r="S33" i="41"/>
  <c r="D31" i="41"/>
  <c r="D33" i="41" s="1"/>
  <c r="C33" i="41"/>
  <c r="D20" i="41"/>
  <c r="D6" i="41"/>
  <c r="N6" i="41" s="1"/>
  <c r="N8" i="41" s="1"/>
  <c r="C8" i="41"/>
  <c r="F35" i="41"/>
  <c r="P35" i="41"/>
  <c r="T28" i="41"/>
  <c r="N21" i="41"/>
  <c r="J21" i="41"/>
  <c r="H10" i="41"/>
  <c r="J7" i="41"/>
  <c r="N10" i="41"/>
  <c r="J10" i="41"/>
  <c r="H7" i="41"/>
  <c r="F10" i="41"/>
  <c r="T7" i="41"/>
  <c r="T26" i="41"/>
  <c r="S22" i="41"/>
  <c r="T22" i="41" s="1"/>
  <c r="S27" i="41"/>
  <c r="T27" i="41" s="1"/>
  <c r="T19" i="41"/>
  <c r="R10" i="41"/>
  <c r="P7" i="41"/>
  <c r="T10" i="41"/>
  <c r="F7" i="41"/>
  <c r="R7" i="41"/>
  <c r="P141" i="41"/>
  <c r="P58" i="41"/>
  <c r="F25" i="41"/>
  <c r="S24" i="41"/>
  <c r="T24" i="41" s="1"/>
  <c r="H21" i="41"/>
  <c r="P21" i="41"/>
  <c r="T62" i="41"/>
  <c r="T65" i="41" s="1"/>
  <c r="T13" i="41"/>
  <c r="T55" i="41"/>
  <c r="T58" i="41" s="1"/>
  <c r="T12" i="41"/>
  <c r="R13" i="41"/>
  <c r="P13" i="41"/>
  <c r="F13" i="41"/>
  <c r="N13" i="41"/>
  <c r="J13" i="41"/>
  <c r="H13" i="41"/>
  <c r="R35" i="41"/>
  <c r="R29" i="41"/>
  <c r="R25" i="41"/>
  <c r="R21" i="41"/>
  <c r="P32" i="41"/>
  <c r="P27" i="41"/>
  <c r="P23" i="41"/>
  <c r="P18" i="41"/>
  <c r="P20" i="41" s="1"/>
  <c r="N28" i="41"/>
  <c r="N24" i="41"/>
  <c r="N19" i="41"/>
  <c r="J28" i="41"/>
  <c r="J24" i="41"/>
  <c r="J19" i="41"/>
  <c r="H28" i="41"/>
  <c r="H24" i="41"/>
  <c r="H19" i="41"/>
  <c r="R28" i="41"/>
  <c r="R24" i="41"/>
  <c r="R19" i="41"/>
  <c r="N35" i="41"/>
  <c r="N29" i="41"/>
  <c r="N25" i="41"/>
  <c r="J32" i="41"/>
  <c r="J27" i="41"/>
  <c r="J23" i="41"/>
  <c r="J18" i="41"/>
  <c r="H35" i="41"/>
  <c r="H29" i="41"/>
  <c r="H25" i="41"/>
  <c r="T69" i="41"/>
  <c r="T72" i="41" s="1"/>
  <c r="T14" i="41"/>
  <c r="R32" i="41"/>
  <c r="R27" i="41"/>
  <c r="R23" i="41"/>
  <c r="R18" i="41"/>
  <c r="P29" i="41"/>
  <c r="P25" i="41"/>
  <c r="N26" i="41"/>
  <c r="N22" i="41"/>
  <c r="J26" i="41"/>
  <c r="J22" i="41"/>
  <c r="H26" i="41"/>
  <c r="H22" i="41"/>
  <c r="R26" i="41"/>
  <c r="R22" i="41"/>
  <c r="P26" i="41"/>
  <c r="P22" i="41"/>
  <c r="N32" i="41"/>
  <c r="N27" i="41"/>
  <c r="N23" i="41"/>
  <c r="N18" i="41"/>
  <c r="J25" i="41"/>
  <c r="H27" i="41"/>
  <c r="H18" i="41"/>
  <c r="T32" i="41"/>
  <c r="F32" i="41"/>
  <c r="F23" i="41"/>
  <c r="F28" i="41"/>
  <c r="F24" i="41"/>
  <c r="F29" i="41"/>
  <c r="P147" i="41"/>
  <c r="F141" i="41"/>
  <c r="F147" i="41"/>
  <c r="R65" i="41"/>
  <c r="H65" i="41"/>
  <c r="F58" i="41"/>
  <c r="J84" i="41"/>
  <c r="T18" i="41"/>
  <c r="G37" i="41"/>
  <c r="O37" i="41"/>
  <c r="Q37" i="41"/>
  <c r="M37" i="41"/>
  <c r="S6" i="41"/>
  <c r="S8" i="41" s="1"/>
  <c r="I37" i="41"/>
  <c r="R147" i="41"/>
  <c r="S135" i="41"/>
  <c r="T135" i="41"/>
  <c r="S120" i="41"/>
  <c r="T120" i="41"/>
  <c r="S105" i="41"/>
  <c r="T105" i="41"/>
  <c r="S84" i="41"/>
  <c r="T84" i="41"/>
  <c r="S72" i="41"/>
  <c r="P125" i="41"/>
  <c r="J125" i="41"/>
  <c r="F125" i="41"/>
  <c r="P135" i="41"/>
  <c r="J135" i="41"/>
  <c r="P130" i="41"/>
  <c r="J130" i="41"/>
  <c r="F130" i="41"/>
  <c r="N120" i="41"/>
  <c r="H120" i="41"/>
  <c r="N110" i="41"/>
  <c r="H110" i="41"/>
  <c r="R115" i="41"/>
  <c r="N115" i="41"/>
  <c r="H115" i="41"/>
  <c r="N105" i="41"/>
  <c r="H105" i="41"/>
  <c r="N100" i="41"/>
  <c r="H100" i="41"/>
  <c r="P95" i="41"/>
  <c r="J95" i="41"/>
  <c r="F95" i="41"/>
  <c r="N78" i="41"/>
  <c r="H78" i="41"/>
  <c r="S130" i="41"/>
  <c r="J90" i="41"/>
  <c r="P72" i="41"/>
  <c r="F72" i="41"/>
  <c r="T95" i="41"/>
  <c r="N90" i="41"/>
  <c r="R72" i="41"/>
  <c r="H72" i="41"/>
  <c r="N51" i="41"/>
  <c r="H51" i="41"/>
  <c r="P45" i="41"/>
  <c r="J45" i="41"/>
  <c r="F45" i="41"/>
  <c r="S100" i="41"/>
  <c r="S51" i="41"/>
  <c r="S45" i="41"/>
  <c r="S147" i="41"/>
  <c r="T147" i="41"/>
  <c r="S141" i="41"/>
  <c r="T141" i="41"/>
  <c r="T125" i="41"/>
  <c r="S125" i="41"/>
  <c r="S115" i="41"/>
  <c r="T115" i="41"/>
  <c r="S78" i="41"/>
  <c r="T78" i="41"/>
  <c r="T110" i="41"/>
  <c r="S110" i="41"/>
  <c r="T88" i="41"/>
  <c r="T90" i="41" s="1"/>
  <c r="S90" i="41"/>
  <c r="S65" i="41"/>
  <c r="S58" i="41"/>
  <c r="N147" i="41"/>
  <c r="H147" i="41"/>
  <c r="N141" i="41"/>
  <c r="H141" i="41"/>
  <c r="N125" i="41"/>
  <c r="H125" i="41"/>
  <c r="R135" i="41"/>
  <c r="N135" i="41"/>
  <c r="H135" i="41"/>
  <c r="R130" i="41"/>
  <c r="N130" i="41"/>
  <c r="H130" i="41"/>
  <c r="P120" i="41"/>
  <c r="J120" i="41"/>
  <c r="F120" i="41"/>
  <c r="F135" i="41"/>
  <c r="P110" i="41"/>
  <c r="J110" i="41"/>
  <c r="F110" i="41"/>
  <c r="P115" i="41"/>
  <c r="J115" i="41"/>
  <c r="P105" i="41"/>
  <c r="J105" i="41"/>
  <c r="F105" i="41"/>
  <c r="P100" i="41"/>
  <c r="J100" i="41"/>
  <c r="F100" i="41"/>
  <c r="N95" i="41"/>
  <c r="H95" i="41"/>
  <c r="P78" i="41"/>
  <c r="J78" i="41"/>
  <c r="F78" i="41"/>
  <c r="T130" i="41"/>
  <c r="P90" i="41"/>
  <c r="F90" i="41"/>
  <c r="J72" i="41"/>
  <c r="P65" i="41"/>
  <c r="J65" i="41"/>
  <c r="F65" i="41"/>
  <c r="S95" i="41"/>
  <c r="F115" i="41"/>
  <c r="R90" i="41"/>
  <c r="H90" i="41"/>
  <c r="N72" i="41"/>
  <c r="P51" i="41"/>
  <c r="J51" i="41"/>
  <c r="F51" i="41"/>
  <c r="R45" i="41"/>
  <c r="N45" i="41"/>
  <c r="H45" i="41"/>
  <c r="T100" i="41"/>
  <c r="T51" i="41"/>
  <c r="T45" i="41"/>
  <c r="S14" i="40"/>
  <c r="T14" i="40" s="1"/>
  <c r="F18" i="40"/>
  <c r="F8" i="40"/>
  <c r="R16" i="40"/>
  <c r="R12" i="40"/>
  <c r="G19" i="40"/>
  <c r="S6" i="40"/>
  <c r="T6" i="40" s="1"/>
  <c r="N18" i="40"/>
  <c r="S18" i="40"/>
  <c r="T18" i="40" s="1"/>
  <c r="S11" i="40"/>
  <c r="T11" i="40" s="1"/>
  <c r="F10" i="40"/>
  <c r="Q19" i="40"/>
  <c r="N12" i="40"/>
  <c r="N10" i="40"/>
  <c r="E19" i="40"/>
  <c r="M19" i="40"/>
  <c r="P36" i="40"/>
  <c r="P37" i="40" s="1"/>
  <c r="H32" i="40"/>
  <c r="T36" i="40"/>
  <c r="T37" i="40" s="1"/>
  <c r="N67" i="40"/>
  <c r="N68" i="40" s="1"/>
  <c r="T32" i="40"/>
  <c r="S32" i="40"/>
  <c r="N87" i="40"/>
  <c r="N88" i="40" s="1"/>
  <c r="R67" i="40"/>
  <c r="R68" i="40" s="1"/>
  <c r="H67" i="40"/>
  <c r="H68" i="40" s="1"/>
  <c r="R36" i="40"/>
  <c r="R37" i="40" s="1"/>
  <c r="N36" i="40"/>
  <c r="N37" i="40" s="1"/>
  <c r="H36" i="40"/>
  <c r="H37" i="40" s="1"/>
  <c r="D37" i="40"/>
  <c r="N62" i="40"/>
  <c r="N63" i="40" s="1"/>
  <c r="R87" i="40"/>
  <c r="R88" i="40" s="1"/>
  <c r="H87" i="40"/>
  <c r="H88" i="40" s="1"/>
  <c r="R62" i="40"/>
  <c r="R63" i="40" s="1"/>
  <c r="H62" i="40"/>
  <c r="H63" i="40" s="1"/>
  <c r="F58" i="40"/>
  <c r="P58" i="40"/>
  <c r="P62" i="40"/>
  <c r="P63" i="40" s="1"/>
  <c r="J62" i="40"/>
  <c r="J63" i="40" s="1"/>
  <c r="F62" i="40"/>
  <c r="F63" i="40" s="1"/>
  <c r="J58" i="40"/>
  <c r="S83" i="40"/>
  <c r="T82" i="40"/>
  <c r="T83" i="40" s="1"/>
  <c r="T77" i="40"/>
  <c r="T78" i="40" s="1"/>
  <c r="S78" i="40"/>
  <c r="T57" i="40"/>
  <c r="T58" i="40" s="1"/>
  <c r="S58" i="40"/>
  <c r="T41" i="40"/>
  <c r="T48" i="40" s="1"/>
  <c r="S48" i="40"/>
  <c r="P87" i="40"/>
  <c r="P88" i="40" s="1"/>
  <c r="J87" i="40"/>
  <c r="J88" i="40" s="1"/>
  <c r="F87" i="40"/>
  <c r="F88" i="40" s="1"/>
  <c r="J78" i="40"/>
  <c r="P67" i="40"/>
  <c r="P68" i="40" s="1"/>
  <c r="J67" i="40"/>
  <c r="J68" i="40" s="1"/>
  <c r="F67" i="40"/>
  <c r="F68" i="40" s="1"/>
  <c r="N73" i="40"/>
  <c r="H73" i="40"/>
  <c r="P83" i="40"/>
  <c r="J83" i="40"/>
  <c r="F83" i="40"/>
  <c r="N78" i="40"/>
  <c r="H53" i="40"/>
  <c r="N58" i="40"/>
  <c r="T62" i="40"/>
  <c r="T63" i="40" s="1"/>
  <c r="S88" i="40"/>
  <c r="T87" i="40"/>
  <c r="T88" i="40" s="1"/>
  <c r="S53" i="40"/>
  <c r="T52" i="40"/>
  <c r="T53" i="40" s="1"/>
  <c r="S73" i="40"/>
  <c r="T72" i="40"/>
  <c r="T73" i="40" s="1"/>
  <c r="S68" i="40"/>
  <c r="T67" i="40"/>
  <c r="T68" i="40" s="1"/>
  <c r="P78" i="40"/>
  <c r="F78" i="40"/>
  <c r="R83" i="40"/>
  <c r="N83" i="40"/>
  <c r="H83" i="40"/>
  <c r="R78" i="40"/>
  <c r="H78" i="40"/>
  <c r="F53" i="40"/>
  <c r="P72" i="40"/>
  <c r="P73" i="40" s="1"/>
  <c r="J72" i="40"/>
  <c r="J73" i="40" s="1"/>
  <c r="F72" i="40"/>
  <c r="F73" i="40" s="1"/>
  <c r="R58" i="40"/>
  <c r="H58" i="40"/>
  <c r="S63" i="40"/>
  <c r="F37" i="40"/>
  <c r="S37" i="40"/>
  <c r="E7" i="39"/>
  <c r="O7" i="39"/>
  <c r="D8" i="39"/>
  <c r="G8" i="39"/>
  <c r="M8" i="39"/>
  <c r="Q8" i="39"/>
  <c r="E9" i="39"/>
  <c r="I9" i="39"/>
  <c r="O9" i="39"/>
  <c r="D10" i="39"/>
  <c r="G10" i="39"/>
  <c r="M10" i="39"/>
  <c r="Q10" i="39"/>
  <c r="I36" i="39"/>
  <c r="O36" i="39"/>
  <c r="C9" i="39"/>
  <c r="E22" i="39"/>
  <c r="G53" i="39"/>
  <c r="G83" i="39"/>
  <c r="Q83" i="39"/>
  <c r="I22" i="39"/>
  <c r="I23" i="39" s="1"/>
  <c r="I7" i="39"/>
  <c r="H28" i="39"/>
  <c r="R28" i="39"/>
  <c r="H30" i="39"/>
  <c r="R30" i="39"/>
  <c r="H32" i="39"/>
  <c r="R32" i="39"/>
  <c r="H34" i="39"/>
  <c r="R34" i="39"/>
  <c r="O22" i="39"/>
  <c r="O23" i="39" s="1"/>
  <c r="J28" i="39"/>
  <c r="P28" i="39"/>
  <c r="J30" i="39"/>
  <c r="P30" i="39"/>
  <c r="J32" i="39"/>
  <c r="P32" i="39"/>
  <c r="J34" i="39"/>
  <c r="P34" i="39"/>
  <c r="C196" i="39"/>
  <c r="N28" i="39"/>
  <c r="S28" i="39"/>
  <c r="T28" i="39" s="1"/>
  <c r="S30" i="39"/>
  <c r="T30" i="39" s="1"/>
  <c r="N30" i="39"/>
  <c r="N32" i="39"/>
  <c r="S32" i="39"/>
  <c r="T32" i="39" s="1"/>
  <c r="S34" i="39"/>
  <c r="T34" i="39" s="1"/>
  <c r="N34" i="39"/>
  <c r="H22" i="39"/>
  <c r="N22" i="39"/>
  <c r="R22" i="39"/>
  <c r="S27" i="39"/>
  <c r="S29" i="39"/>
  <c r="S31" i="39"/>
  <c r="S33" i="39"/>
  <c r="S35" i="39"/>
  <c r="C22" i="39"/>
  <c r="C27" i="39"/>
  <c r="C29" i="39"/>
  <c r="C31" i="39"/>
  <c r="C33" i="39"/>
  <c r="C35" i="39"/>
  <c r="G7" i="39"/>
  <c r="M7" i="39"/>
  <c r="Q7" i="39"/>
  <c r="E8" i="39"/>
  <c r="I8" i="39"/>
  <c r="O8" i="39"/>
  <c r="G9" i="39"/>
  <c r="M9" i="39"/>
  <c r="Q9" i="39"/>
  <c r="E10" i="39"/>
  <c r="I10" i="39"/>
  <c r="O10" i="39"/>
  <c r="F133" i="39"/>
  <c r="C160" i="39"/>
  <c r="G160" i="39"/>
  <c r="M160" i="39"/>
  <c r="Q160" i="39"/>
  <c r="G181" i="39"/>
  <c r="M181" i="39"/>
  <c r="D194" i="39"/>
  <c r="G196" i="39"/>
  <c r="S194" i="39"/>
  <c r="Q196" i="39"/>
  <c r="I202" i="39"/>
  <c r="O202" i="39"/>
  <c r="C208" i="39"/>
  <c r="G208" i="39"/>
  <c r="S206" i="39"/>
  <c r="Q208" i="39"/>
  <c r="C21" i="39"/>
  <c r="G21" i="39"/>
  <c r="G23" i="39" s="1"/>
  <c r="M21" i="39"/>
  <c r="M23" i="39" s="1"/>
  <c r="Q21" i="39"/>
  <c r="Q23" i="39" s="1"/>
  <c r="D27" i="39"/>
  <c r="P27" i="39" s="1"/>
  <c r="C28" i="39"/>
  <c r="D29" i="39"/>
  <c r="R29" i="39" s="1"/>
  <c r="C30" i="39"/>
  <c r="D31" i="39"/>
  <c r="P31" i="39" s="1"/>
  <c r="C32" i="39"/>
  <c r="D33" i="39"/>
  <c r="R33" i="39" s="1"/>
  <c r="C34" i="39"/>
  <c r="D35" i="39"/>
  <c r="P35" i="39" s="1"/>
  <c r="G26" i="39"/>
  <c r="G36" i="39" s="1"/>
  <c r="M26" i="39"/>
  <c r="S22" i="39"/>
  <c r="T22" i="39" s="1"/>
  <c r="S17" i="39"/>
  <c r="S12" i="39"/>
  <c r="S14" i="39"/>
  <c r="N16" i="39"/>
  <c r="S16" i="39"/>
  <c r="T16" i="39" s="1"/>
  <c r="N11" i="39"/>
  <c r="S11" i="39"/>
  <c r="S13" i="39"/>
  <c r="H16" i="39"/>
  <c r="R16" i="39"/>
  <c r="S15" i="39"/>
  <c r="H11" i="39"/>
  <c r="C7" i="39"/>
  <c r="C11" i="39"/>
  <c r="D12" i="39"/>
  <c r="R12" i="39" s="1"/>
  <c r="C13" i="39"/>
  <c r="C15" i="39"/>
  <c r="C6" i="39"/>
  <c r="C8" i="39"/>
  <c r="C10" i="39"/>
  <c r="C12" i="39"/>
  <c r="E12" i="39"/>
  <c r="K12" i="39" s="1"/>
  <c r="D13" i="39"/>
  <c r="P13" i="39" s="1"/>
  <c r="D15" i="39"/>
  <c r="C16" i="39"/>
  <c r="R11" i="39"/>
  <c r="P16" i="39"/>
  <c r="J16" i="39"/>
  <c r="P11" i="39"/>
  <c r="J11" i="39"/>
  <c r="N6" i="39"/>
  <c r="J6" i="39"/>
  <c r="P6" i="39"/>
  <c r="S159" i="39"/>
  <c r="T159" i="39" s="1"/>
  <c r="S133" i="39"/>
  <c r="T133" i="39" s="1"/>
  <c r="C141" i="39"/>
  <c r="G141" i="39"/>
  <c r="Q141" i="39"/>
  <c r="S140" i="39"/>
  <c r="T140" i="39" s="1"/>
  <c r="E146" i="39"/>
  <c r="I146" i="39"/>
  <c r="O146" i="39"/>
  <c r="C153" i="39"/>
  <c r="G153" i="39"/>
  <c r="Q153" i="39"/>
  <c r="S150" i="39"/>
  <c r="T150" i="39" s="1"/>
  <c r="F123" i="39"/>
  <c r="F207" i="39"/>
  <c r="F79" i="39"/>
  <c r="J79" i="39"/>
  <c r="M83" i="39"/>
  <c r="S82" i="39"/>
  <c r="T82" i="39" s="1"/>
  <c r="E103" i="39"/>
  <c r="I103" i="39"/>
  <c r="O103" i="39"/>
  <c r="F102" i="39"/>
  <c r="J102" i="39"/>
  <c r="P102" i="39"/>
  <c r="S109" i="39"/>
  <c r="T109" i="39" s="1"/>
  <c r="S123" i="39"/>
  <c r="T123" i="39" s="1"/>
  <c r="E134" i="39"/>
  <c r="I134" i="39"/>
  <c r="O134" i="39"/>
  <c r="J207" i="39"/>
  <c r="E45" i="39"/>
  <c r="O45" i="39"/>
  <c r="C66" i="39"/>
  <c r="C75" i="39"/>
  <c r="G75" i="39"/>
  <c r="M75" i="39"/>
  <c r="S74" i="39"/>
  <c r="T74" i="39" s="1"/>
  <c r="C83" i="39"/>
  <c r="I45" i="39"/>
  <c r="P41" i="39"/>
  <c r="E181" i="39"/>
  <c r="I181" i="39"/>
  <c r="O181" i="39"/>
  <c r="I208" i="39"/>
  <c r="O208" i="39"/>
  <c r="G45" i="39"/>
  <c r="S40" i="39"/>
  <c r="T40" i="39" s="1"/>
  <c r="Q45" i="39"/>
  <c r="S41" i="39"/>
  <c r="T41" i="39" s="1"/>
  <c r="Q53" i="39"/>
  <c r="I141" i="39"/>
  <c r="O141" i="39"/>
  <c r="I153" i="39"/>
  <c r="O153" i="39"/>
  <c r="P207" i="39"/>
  <c r="E165" i="39"/>
  <c r="I165" i="39"/>
  <c r="O165" i="39"/>
  <c r="S172" i="39"/>
  <c r="T172" i="39" s="1"/>
  <c r="I196" i="39"/>
  <c r="O196" i="39"/>
  <c r="C202" i="39"/>
  <c r="G202" i="39"/>
  <c r="S129" i="39"/>
  <c r="T129" i="39" s="1"/>
  <c r="F173" i="39"/>
  <c r="J49" i="39"/>
  <c r="P49" i="39"/>
  <c r="S50" i="39"/>
  <c r="T50" i="39" s="1"/>
  <c r="F51" i="39"/>
  <c r="J51" i="39"/>
  <c r="P51" i="39"/>
  <c r="S52" i="39"/>
  <c r="T52" i="39" s="1"/>
  <c r="G66" i="39"/>
  <c r="Q66" i="39"/>
  <c r="F62" i="39"/>
  <c r="F63" i="39"/>
  <c r="F65" i="39"/>
  <c r="S65" i="39"/>
  <c r="T65" i="39" s="1"/>
  <c r="J71" i="39"/>
  <c r="E117" i="39"/>
  <c r="I117" i="39"/>
  <c r="O117" i="39"/>
  <c r="C146" i="39"/>
  <c r="G146" i="39"/>
  <c r="M146" i="39"/>
  <c r="Q146" i="39"/>
  <c r="E160" i="39"/>
  <c r="I160" i="39"/>
  <c r="O160" i="39"/>
  <c r="S176" i="39"/>
  <c r="T176" i="39" s="1"/>
  <c r="F177" i="39"/>
  <c r="J177" i="39"/>
  <c r="F180" i="39"/>
  <c r="S200" i="39"/>
  <c r="Q202" i="39"/>
  <c r="J62" i="39"/>
  <c r="P62" i="39"/>
  <c r="Q75" i="39"/>
  <c r="J72" i="39"/>
  <c r="P72" i="39"/>
  <c r="S87" i="39"/>
  <c r="T87" i="39" s="1"/>
  <c r="F88" i="39"/>
  <c r="J88" i="39"/>
  <c r="P88" i="39"/>
  <c r="F89" i="39"/>
  <c r="F130" i="39"/>
  <c r="J130" i="39"/>
  <c r="P130" i="39"/>
  <c r="J173" i="39"/>
  <c r="S188" i="39"/>
  <c r="T188" i="39" s="1"/>
  <c r="F195" i="39"/>
  <c r="C53" i="39"/>
  <c r="M53" i="39"/>
  <c r="P79" i="39"/>
  <c r="G98" i="39"/>
  <c r="Q98" i="39"/>
  <c r="F95" i="39"/>
  <c r="J95" i="39"/>
  <c r="P95" i="39"/>
  <c r="C103" i="39"/>
  <c r="E110" i="39"/>
  <c r="I110" i="39"/>
  <c r="O110" i="39"/>
  <c r="C117" i="39"/>
  <c r="G117" i="39"/>
  <c r="M117" i="39"/>
  <c r="Q117" i="39"/>
  <c r="S114" i="39"/>
  <c r="T114" i="39" s="1"/>
  <c r="F115" i="39"/>
  <c r="J115" i="39"/>
  <c r="P115" i="39"/>
  <c r="C134" i="39"/>
  <c r="C165" i="39"/>
  <c r="P177" i="39"/>
  <c r="S180" i="39"/>
  <c r="T180" i="39" s="1"/>
  <c r="F201" i="39"/>
  <c r="C45" i="39"/>
  <c r="M45" i="39"/>
  <c r="S42" i="39"/>
  <c r="T42" i="39" s="1"/>
  <c r="N43" i="39"/>
  <c r="R43" i="39"/>
  <c r="H44" i="39"/>
  <c r="S44" i="39"/>
  <c r="T44" i="39" s="1"/>
  <c r="R44" i="39"/>
  <c r="E53" i="39"/>
  <c r="I53" i="39"/>
  <c r="O53" i="39"/>
  <c r="S49" i="39"/>
  <c r="T49" i="39" s="1"/>
  <c r="I66" i="39"/>
  <c r="O66" i="39"/>
  <c r="H63" i="39"/>
  <c r="S63" i="39"/>
  <c r="T63" i="39" s="1"/>
  <c r="R63" i="39"/>
  <c r="J65" i="39"/>
  <c r="P65" i="39"/>
  <c r="I75" i="39"/>
  <c r="O75" i="39"/>
  <c r="P71" i="39"/>
  <c r="S72" i="39"/>
  <c r="T72" i="39" s="1"/>
  <c r="H73" i="39"/>
  <c r="N73" i="39"/>
  <c r="R73" i="39"/>
  <c r="E83" i="39"/>
  <c r="I83" i="39"/>
  <c r="O83" i="39"/>
  <c r="S80" i="39"/>
  <c r="T80" i="39" s="1"/>
  <c r="R80" i="39"/>
  <c r="N81" i="39"/>
  <c r="R81" i="39"/>
  <c r="D91" i="39"/>
  <c r="H89" i="39"/>
  <c r="S89" i="39"/>
  <c r="T89" i="39" s="1"/>
  <c r="R89" i="39"/>
  <c r="C98" i="39"/>
  <c r="I98" i="39"/>
  <c r="O98" i="39"/>
  <c r="S96" i="39"/>
  <c r="T96" i="39" s="1"/>
  <c r="R96" i="39"/>
  <c r="G103" i="39"/>
  <c r="M103" i="39"/>
  <c r="Q103" i="39"/>
  <c r="C110" i="39"/>
  <c r="G110" i="39"/>
  <c r="M110" i="39"/>
  <c r="Q110" i="39"/>
  <c r="S107" i="39"/>
  <c r="T107" i="39" s="1"/>
  <c r="S116" i="39"/>
  <c r="T116" i="39" s="1"/>
  <c r="D124" i="39"/>
  <c r="S121" i="39"/>
  <c r="T121" i="39" s="1"/>
  <c r="J123" i="39"/>
  <c r="P123" i="39"/>
  <c r="G134" i="39"/>
  <c r="M134" i="39"/>
  <c r="S131" i="39"/>
  <c r="T131" i="39" s="1"/>
  <c r="J133" i="39"/>
  <c r="P133" i="39"/>
  <c r="D145" i="39"/>
  <c r="D17" i="39" s="1"/>
  <c r="R17" i="39" s="1"/>
  <c r="S151" i="39"/>
  <c r="T151" i="39" s="1"/>
  <c r="S152" i="39"/>
  <c r="T152" i="39" s="1"/>
  <c r="S158" i="39"/>
  <c r="T158" i="39" s="1"/>
  <c r="D164" i="39"/>
  <c r="R164" i="39" s="1"/>
  <c r="G165" i="39"/>
  <c r="M165" i="39"/>
  <c r="Q165" i="39"/>
  <c r="C181" i="39"/>
  <c r="Q181" i="39"/>
  <c r="S170" i="39"/>
  <c r="T170" i="39" s="1"/>
  <c r="S174" i="39"/>
  <c r="T174" i="39" s="1"/>
  <c r="S178" i="39"/>
  <c r="T178" i="39" s="1"/>
  <c r="J180" i="39"/>
  <c r="P180" i="39"/>
  <c r="J195" i="39"/>
  <c r="D200" i="39"/>
  <c r="D202" i="39" s="1"/>
  <c r="J201" i="39"/>
  <c r="P201" i="39"/>
  <c r="D206" i="39"/>
  <c r="D208" i="39" s="1"/>
  <c r="R41" i="39"/>
  <c r="J43" i="39"/>
  <c r="P43" i="39"/>
  <c r="J44" i="39"/>
  <c r="P44" i="39"/>
  <c r="D66" i="39"/>
  <c r="J63" i="39"/>
  <c r="P63" i="39"/>
  <c r="H65" i="39"/>
  <c r="R65" i="39"/>
  <c r="N71" i="39"/>
  <c r="R71" i="39"/>
  <c r="F73" i="39"/>
  <c r="J73" i="39"/>
  <c r="P73" i="39"/>
  <c r="J80" i="39"/>
  <c r="P80" i="39"/>
  <c r="J81" i="39"/>
  <c r="P81" i="39"/>
  <c r="J89" i="39"/>
  <c r="P89" i="39"/>
  <c r="D98" i="39"/>
  <c r="P96" i="39"/>
  <c r="H123" i="39"/>
  <c r="R123" i="39"/>
  <c r="H133" i="39"/>
  <c r="R133" i="39"/>
  <c r="S138" i="39"/>
  <c r="S139" i="39"/>
  <c r="T139" i="39" s="1"/>
  <c r="H180" i="39"/>
  <c r="R180" i="39"/>
  <c r="D190" i="39"/>
  <c r="S186" i="39"/>
  <c r="T186" i="39" s="1"/>
  <c r="J40" i="39"/>
  <c r="P40" i="39"/>
  <c r="J42" i="39"/>
  <c r="P42" i="39"/>
  <c r="H49" i="39"/>
  <c r="R49" i="39"/>
  <c r="J50" i="39"/>
  <c r="P50" i="39"/>
  <c r="H51" i="39"/>
  <c r="N51" i="39"/>
  <c r="R51" i="39"/>
  <c r="J52" i="39"/>
  <c r="P52" i="39"/>
  <c r="F57" i="39"/>
  <c r="J57" i="39"/>
  <c r="P57" i="39"/>
  <c r="H62" i="39"/>
  <c r="N62" i="39"/>
  <c r="R62" i="39"/>
  <c r="F64" i="39"/>
  <c r="J64" i="39"/>
  <c r="P64" i="39"/>
  <c r="H72" i="39"/>
  <c r="R72" i="39"/>
  <c r="J74" i="39"/>
  <c r="P74" i="39"/>
  <c r="H40" i="39"/>
  <c r="R40" i="39"/>
  <c r="H42" i="39"/>
  <c r="R42" i="39"/>
  <c r="H50" i="39"/>
  <c r="R50" i="39"/>
  <c r="H52" i="39"/>
  <c r="R52" i="39"/>
  <c r="H57" i="39"/>
  <c r="N57" i="39"/>
  <c r="R57" i="39"/>
  <c r="H64" i="39"/>
  <c r="N64" i="39"/>
  <c r="R64" i="39"/>
  <c r="H74" i="39"/>
  <c r="R74" i="39"/>
  <c r="F40" i="39"/>
  <c r="N40" i="39"/>
  <c r="F42" i="39"/>
  <c r="N42" i="39"/>
  <c r="S43" i="39"/>
  <c r="T43" i="39" s="1"/>
  <c r="F44" i="39"/>
  <c r="N44" i="39"/>
  <c r="D45" i="39"/>
  <c r="F49" i="39"/>
  <c r="N49" i="39"/>
  <c r="F50" i="39"/>
  <c r="N50" i="39"/>
  <c r="S51" i="39"/>
  <c r="T51" i="39" s="1"/>
  <c r="F52" i="39"/>
  <c r="N52" i="39"/>
  <c r="D53" i="39"/>
  <c r="S57" i="39"/>
  <c r="T57" i="39" s="1"/>
  <c r="C58" i="39"/>
  <c r="E58" i="39"/>
  <c r="G58" i="39"/>
  <c r="I58" i="39"/>
  <c r="M58" i="39"/>
  <c r="O58" i="39"/>
  <c r="Q58" i="39"/>
  <c r="S62" i="39"/>
  <c r="T62" i="39" s="1"/>
  <c r="N63" i="39"/>
  <c r="S64" i="39"/>
  <c r="T64" i="39" s="1"/>
  <c r="N65" i="39"/>
  <c r="E66" i="39"/>
  <c r="M66" i="39"/>
  <c r="D70" i="39"/>
  <c r="D75" i="39" s="1"/>
  <c r="S71" i="39"/>
  <c r="T71" i="39" s="1"/>
  <c r="F72" i="39"/>
  <c r="N72" i="39"/>
  <c r="S73" i="39"/>
  <c r="T73" i="39" s="1"/>
  <c r="F74" i="39"/>
  <c r="N74" i="39"/>
  <c r="E75" i="39"/>
  <c r="H79" i="39"/>
  <c r="N79" i="39"/>
  <c r="R79" i="39"/>
  <c r="J82" i="39"/>
  <c r="P82" i="39"/>
  <c r="J87" i="39"/>
  <c r="P87" i="39"/>
  <c r="H88" i="39"/>
  <c r="N88" i="39"/>
  <c r="R88" i="39"/>
  <c r="F90" i="39"/>
  <c r="J90" i="39"/>
  <c r="P90" i="39"/>
  <c r="H95" i="39"/>
  <c r="N95" i="39"/>
  <c r="R95" i="39"/>
  <c r="F97" i="39"/>
  <c r="J97" i="39"/>
  <c r="P97" i="39"/>
  <c r="D103" i="39"/>
  <c r="H102" i="39"/>
  <c r="N102" i="39"/>
  <c r="R102" i="39"/>
  <c r="F108" i="39"/>
  <c r="J108" i="39"/>
  <c r="P108" i="39"/>
  <c r="H115" i="39"/>
  <c r="N115" i="39"/>
  <c r="R115" i="39"/>
  <c r="F122" i="39"/>
  <c r="J122" i="39"/>
  <c r="P122" i="39"/>
  <c r="F128" i="39"/>
  <c r="J128" i="39"/>
  <c r="P128" i="39"/>
  <c r="H130" i="39"/>
  <c r="N130" i="39"/>
  <c r="R130" i="39"/>
  <c r="F132" i="39"/>
  <c r="J132" i="39"/>
  <c r="P132" i="39"/>
  <c r="F41" i="39"/>
  <c r="H41" i="39"/>
  <c r="J41" i="39"/>
  <c r="N41" i="39"/>
  <c r="F43" i="39"/>
  <c r="S70" i="39"/>
  <c r="F71" i="39"/>
  <c r="H71" i="39"/>
  <c r="H82" i="39"/>
  <c r="R82" i="39"/>
  <c r="H87" i="39"/>
  <c r="R87" i="39"/>
  <c r="H90" i="39"/>
  <c r="N90" i="39"/>
  <c r="R90" i="39"/>
  <c r="H97" i="39"/>
  <c r="N97" i="39"/>
  <c r="R97" i="39"/>
  <c r="H108" i="39"/>
  <c r="N108" i="39"/>
  <c r="R108" i="39"/>
  <c r="H122" i="39"/>
  <c r="N122" i="39"/>
  <c r="R122" i="39"/>
  <c r="H128" i="39"/>
  <c r="N128" i="39"/>
  <c r="R128" i="39"/>
  <c r="H132" i="39"/>
  <c r="N132" i="39"/>
  <c r="R132" i="39"/>
  <c r="D83" i="39"/>
  <c r="S79" i="39"/>
  <c r="T79" i="39" s="1"/>
  <c r="F80" i="39"/>
  <c r="N80" i="39"/>
  <c r="S81" i="39"/>
  <c r="T81" i="39" s="1"/>
  <c r="F82" i="39"/>
  <c r="N82" i="39"/>
  <c r="F87" i="39"/>
  <c r="N87" i="39"/>
  <c r="S88" i="39"/>
  <c r="T88" i="39" s="1"/>
  <c r="N89" i="39"/>
  <c r="S90" i="39"/>
  <c r="T90" i="39" s="1"/>
  <c r="C91" i="39"/>
  <c r="E91" i="39"/>
  <c r="G91" i="39"/>
  <c r="I91" i="39"/>
  <c r="M91" i="39"/>
  <c r="O91" i="39"/>
  <c r="Q91" i="39"/>
  <c r="S95" i="39"/>
  <c r="T95" i="39" s="1"/>
  <c r="F96" i="39"/>
  <c r="H96" i="39"/>
  <c r="J96" i="39"/>
  <c r="S97" i="39"/>
  <c r="T97" i="39" s="1"/>
  <c r="E98" i="39"/>
  <c r="M98" i="39"/>
  <c r="S102" i="39"/>
  <c r="T102" i="39" s="1"/>
  <c r="F107" i="39"/>
  <c r="H107" i="39"/>
  <c r="J107" i="39"/>
  <c r="N107" i="39"/>
  <c r="P107" i="39"/>
  <c r="S108" i="39"/>
  <c r="T108" i="39" s="1"/>
  <c r="F109" i="39"/>
  <c r="H109" i="39"/>
  <c r="J109" i="39"/>
  <c r="N109" i="39"/>
  <c r="P109" i="39"/>
  <c r="F114" i="39"/>
  <c r="H114" i="39"/>
  <c r="J114" i="39"/>
  <c r="N114" i="39"/>
  <c r="P114" i="39"/>
  <c r="S115" i="39"/>
  <c r="T115" i="39" s="1"/>
  <c r="F116" i="39"/>
  <c r="H116" i="39"/>
  <c r="J116" i="39"/>
  <c r="N116" i="39"/>
  <c r="P116" i="39"/>
  <c r="F121" i="39"/>
  <c r="H121" i="39"/>
  <c r="J121" i="39"/>
  <c r="N121" i="39"/>
  <c r="P121" i="39"/>
  <c r="S122" i="39"/>
  <c r="T122" i="39" s="1"/>
  <c r="N123" i="39"/>
  <c r="C124" i="39"/>
  <c r="E124" i="39"/>
  <c r="G124" i="39"/>
  <c r="I124" i="39"/>
  <c r="M124" i="39"/>
  <c r="O124" i="39"/>
  <c r="Q124" i="39"/>
  <c r="D134" i="39"/>
  <c r="S128" i="39"/>
  <c r="T128" i="39" s="1"/>
  <c r="F129" i="39"/>
  <c r="H129" i="39"/>
  <c r="J129" i="39"/>
  <c r="N129" i="39"/>
  <c r="P129" i="39"/>
  <c r="S130" i="39"/>
  <c r="T130" i="39" s="1"/>
  <c r="F131" i="39"/>
  <c r="H131" i="39"/>
  <c r="J131" i="39"/>
  <c r="N131" i="39"/>
  <c r="P131" i="39"/>
  <c r="S132" i="39"/>
  <c r="T132" i="39" s="1"/>
  <c r="N133" i="39"/>
  <c r="H140" i="39"/>
  <c r="R140" i="39"/>
  <c r="H151" i="39"/>
  <c r="R151" i="39"/>
  <c r="F81" i="39"/>
  <c r="D110" i="39"/>
  <c r="D117" i="39"/>
  <c r="Q134" i="39"/>
  <c r="J140" i="39"/>
  <c r="P140" i="39"/>
  <c r="J151" i="39"/>
  <c r="P151" i="39"/>
  <c r="T194" i="39"/>
  <c r="D138" i="39"/>
  <c r="F140" i="39"/>
  <c r="N140" i="39"/>
  <c r="E141" i="39"/>
  <c r="M141" i="39"/>
  <c r="S145" i="39"/>
  <c r="D153" i="39"/>
  <c r="F151" i="39"/>
  <c r="N151" i="39"/>
  <c r="E153" i="39"/>
  <c r="M153" i="39"/>
  <c r="J159" i="39"/>
  <c r="P159" i="39"/>
  <c r="F171" i="39"/>
  <c r="J171" i="39"/>
  <c r="P171" i="39"/>
  <c r="H173" i="39"/>
  <c r="N173" i="39"/>
  <c r="R173" i="39"/>
  <c r="F175" i="39"/>
  <c r="J175" i="39"/>
  <c r="P175" i="39"/>
  <c r="H177" i="39"/>
  <c r="N177" i="39"/>
  <c r="R177" i="39"/>
  <c r="F179" i="39"/>
  <c r="J179" i="39"/>
  <c r="P179" i="39"/>
  <c r="F185" i="39"/>
  <c r="J185" i="39"/>
  <c r="P185" i="39"/>
  <c r="H187" i="39"/>
  <c r="N187" i="39"/>
  <c r="R187" i="39"/>
  <c r="F189" i="39"/>
  <c r="J189" i="39"/>
  <c r="P189" i="39"/>
  <c r="P195" i="39"/>
  <c r="F139" i="39"/>
  <c r="H139" i="39"/>
  <c r="J139" i="39"/>
  <c r="N139" i="39"/>
  <c r="P139" i="39"/>
  <c r="F150" i="39"/>
  <c r="H150" i="39"/>
  <c r="J150" i="39"/>
  <c r="N150" i="39"/>
  <c r="P150" i="39"/>
  <c r="F152" i="39"/>
  <c r="H152" i="39"/>
  <c r="J152" i="39"/>
  <c r="N152" i="39"/>
  <c r="P152" i="39"/>
  <c r="H159" i="39"/>
  <c r="R159" i="39"/>
  <c r="H171" i="39"/>
  <c r="N171" i="39"/>
  <c r="R171" i="39"/>
  <c r="P173" i="39"/>
  <c r="H175" i="39"/>
  <c r="N175" i="39"/>
  <c r="R175" i="39"/>
  <c r="H179" i="39"/>
  <c r="N179" i="39"/>
  <c r="R179" i="39"/>
  <c r="H185" i="39"/>
  <c r="N185" i="39"/>
  <c r="R185" i="39"/>
  <c r="F187" i="39"/>
  <c r="J187" i="39"/>
  <c r="P187" i="39"/>
  <c r="H189" i="39"/>
  <c r="N189" i="39"/>
  <c r="R189" i="39"/>
  <c r="H195" i="39"/>
  <c r="N195" i="39"/>
  <c r="R195" i="39"/>
  <c r="H201" i="39"/>
  <c r="N201" i="39"/>
  <c r="R201" i="39"/>
  <c r="H207" i="39"/>
  <c r="N207" i="39"/>
  <c r="R207" i="39"/>
  <c r="D157" i="39"/>
  <c r="D160" i="39" s="1"/>
  <c r="F159" i="39"/>
  <c r="N159" i="39"/>
  <c r="S164" i="39"/>
  <c r="S169" i="39"/>
  <c r="F170" i="39"/>
  <c r="H170" i="39"/>
  <c r="J170" i="39"/>
  <c r="N170" i="39"/>
  <c r="P170" i="39"/>
  <c r="S171" i="39"/>
  <c r="T171" i="39" s="1"/>
  <c r="F172" i="39"/>
  <c r="H172" i="39"/>
  <c r="J172" i="39"/>
  <c r="N172" i="39"/>
  <c r="P172" i="39"/>
  <c r="S173" i="39"/>
  <c r="T173" i="39" s="1"/>
  <c r="F174" i="39"/>
  <c r="H174" i="39"/>
  <c r="J174" i="39"/>
  <c r="N174" i="39"/>
  <c r="P174" i="39"/>
  <c r="S175" i="39"/>
  <c r="T175" i="39" s="1"/>
  <c r="F176" i="39"/>
  <c r="H176" i="39"/>
  <c r="J176" i="39"/>
  <c r="N176" i="39"/>
  <c r="P176" i="39"/>
  <c r="S177" i="39"/>
  <c r="T177" i="39" s="1"/>
  <c r="F178" i="39"/>
  <c r="H178" i="39"/>
  <c r="J178" i="39"/>
  <c r="N178" i="39"/>
  <c r="P178" i="39"/>
  <c r="S179" i="39"/>
  <c r="T179" i="39" s="1"/>
  <c r="N180" i="39"/>
  <c r="S185" i="39"/>
  <c r="F186" i="39"/>
  <c r="H186" i="39"/>
  <c r="J186" i="39"/>
  <c r="N186" i="39"/>
  <c r="P186" i="39"/>
  <c r="S187" i="39"/>
  <c r="T187" i="39" s="1"/>
  <c r="F188" i="39"/>
  <c r="H188" i="39"/>
  <c r="J188" i="39"/>
  <c r="N188" i="39"/>
  <c r="P188" i="39"/>
  <c r="S189" i="39"/>
  <c r="T189" i="39" s="1"/>
  <c r="C190" i="39"/>
  <c r="E190" i="39"/>
  <c r="G190" i="39"/>
  <c r="I190" i="39"/>
  <c r="M190" i="39"/>
  <c r="O190" i="39"/>
  <c r="Q190" i="39"/>
  <c r="F194" i="39"/>
  <c r="F196" i="39" s="1"/>
  <c r="H194" i="39"/>
  <c r="J194" i="39"/>
  <c r="N194" i="39"/>
  <c r="P194" i="39"/>
  <c r="R194" i="39"/>
  <c r="S195" i="39"/>
  <c r="T195" i="39" s="1"/>
  <c r="E196" i="39"/>
  <c r="M196" i="39"/>
  <c r="J200" i="39"/>
  <c r="S201" i="39"/>
  <c r="T201" i="39" s="1"/>
  <c r="E202" i="39"/>
  <c r="M202" i="39"/>
  <c r="S207" i="39"/>
  <c r="T207" i="39" s="1"/>
  <c r="E208" i="39"/>
  <c r="M208" i="39"/>
  <c r="S157" i="39"/>
  <c r="F158" i="39"/>
  <c r="H158" i="39"/>
  <c r="J158" i="39"/>
  <c r="N158" i="39"/>
  <c r="P158" i="39"/>
  <c r="D169" i="39"/>
  <c r="O56" i="34"/>
  <c r="P56" i="34" s="1"/>
  <c r="Q56" i="34"/>
  <c r="N72" i="38"/>
  <c r="H57" i="38"/>
  <c r="N57" i="38"/>
  <c r="R57" i="38"/>
  <c r="J57" i="38"/>
  <c r="P57" i="38"/>
  <c r="S57" i="38"/>
  <c r="T57" i="38" s="1"/>
  <c r="F57" i="38"/>
  <c r="N71" i="38"/>
  <c r="R71" i="38"/>
  <c r="F72" i="38"/>
  <c r="P72" i="38"/>
  <c r="T71" i="38"/>
  <c r="R72" i="38"/>
  <c r="H72" i="38"/>
  <c r="J72" i="38"/>
  <c r="F71" i="38"/>
  <c r="H71" i="38"/>
  <c r="J71" i="38"/>
  <c r="P71" i="38"/>
  <c r="R6" i="39" l="1"/>
  <c r="H6" i="39"/>
  <c r="L6" i="39"/>
  <c r="F15" i="39"/>
  <c r="S6" i="39"/>
  <c r="T6" i="39" s="1"/>
  <c r="J9" i="41"/>
  <c r="J11" i="41" s="1"/>
  <c r="J6" i="41"/>
  <c r="J8" i="41" s="1"/>
  <c r="J164" i="39"/>
  <c r="J165" i="39" s="1"/>
  <c r="F164" i="39"/>
  <c r="F165" i="39" s="1"/>
  <c r="P164" i="39"/>
  <c r="P165" i="39" s="1"/>
  <c r="F11" i="39"/>
  <c r="L57" i="39"/>
  <c r="L58" i="39" s="1"/>
  <c r="J10" i="39"/>
  <c r="N10" i="39"/>
  <c r="K103" i="39"/>
  <c r="T9" i="41"/>
  <c r="T11" i="41" s="1"/>
  <c r="F34" i="39"/>
  <c r="F30" i="39"/>
  <c r="F32" i="39"/>
  <c r="F28" i="39"/>
  <c r="N8" i="39"/>
  <c r="R31" i="41"/>
  <c r="R33" i="41" s="1"/>
  <c r="R20" i="41"/>
  <c r="J206" i="39"/>
  <c r="J208" i="39" s="1"/>
  <c r="F13" i="39"/>
  <c r="F16" i="39"/>
  <c r="L194" i="39"/>
  <c r="K110" i="39"/>
  <c r="F8" i="39"/>
  <c r="F6" i="39"/>
  <c r="P145" i="39"/>
  <c r="P146" i="39" s="1"/>
  <c r="K83" i="39"/>
  <c r="J19" i="40"/>
  <c r="P19" i="40"/>
  <c r="L107" i="39"/>
  <c r="L110" i="39" s="1"/>
  <c r="E37" i="41"/>
  <c r="P10" i="39"/>
  <c r="F10" i="39"/>
  <c r="R10" i="39"/>
  <c r="J12" i="39"/>
  <c r="J8" i="39"/>
  <c r="F31" i="41"/>
  <c r="F33" i="41" s="1"/>
  <c r="P31" i="41"/>
  <c r="P33" i="41" s="1"/>
  <c r="K160" i="39"/>
  <c r="K153" i="39"/>
  <c r="K75" i="39"/>
  <c r="L153" i="39"/>
  <c r="T200" i="39"/>
  <c r="K53" i="39"/>
  <c r="C23" i="39"/>
  <c r="L196" i="39"/>
  <c r="P8" i="39"/>
  <c r="E36" i="39"/>
  <c r="F20" i="41"/>
  <c r="K98" i="39"/>
  <c r="L98" i="39"/>
  <c r="P12" i="39"/>
  <c r="H10" i="39"/>
  <c r="C37" i="41"/>
  <c r="L134" i="39"/>
  <c r="K190" i="39"/>
  <c r="L190" i="39"/>
  <c r="H19" i="40"/>
  <c r="K134" i="39"/>
  <c r="K66" i="39"/>
  <c r="L53" i="39"/>
  <c r="K10" i="39"/>
  <c r="L10" i="39" s="1"/>
  <c r="K17" i="41"/>
  <c r="K37" i="41" s="1"/>
  <c r="L17" i="41"/>
  <c r="L6" i="41"/>
  <c r="L20" i="41"/>
  <c r="L34" i="41"/>
  <c r="L36" i="41" s="1"/>
  <c r="L31" i="41"/>
  <c r="L33" i="41" s="1"/>
  <c r="L9" i="41"/>
  <c r="L11" i="41" s="1"/>
  <c r="N19" i="40"/>
  <c r="K19" i="40"/>
  <c r="L19" i="40"/>
  <c r="K196" i="39"/>
  <c r="K8" i="39"/>
  <c r="L8" i="39" s="1"/>
  <c r="L15" i="39"/>
  <c r="L12" i="39"/>
  <c r="K9" i="39"/>
  <c r="K7" i="39"/>
  <c r="L13" i="39"/>
  <c r="E23" i="39"/>
  <c r="K22" i="39"/>
  <c r="L22" i="39" s="1"/>
  <c r="K208" i="39"/>
  <c r="L206" i="39"/>
  <c r="L208" i="39" s="1"/>
  <c r="K21" i="39"/>
  <c r="L35" i="39"/>
  <c r="L33" i="39"/>
  <c r="L31" i="39"/>
  <c r="L29" i="39"/>
  <c r="L27" i="39"/>
  <c r="K26" i="39"/>
  <c r="L17" i="39"/>
  <c r="K124" i="39"/>
  <c r="L121" i="39"/>
  <c r="L124" i="39" s="1"/>
  <c r="K117" i="39"/>
  <c r="L114" i="39"/>
  <c r="L117" i="39" s="1"/>
  <c r="K45" i="39"/>
  <c r="L40" i="39"/>
  <c r="L45" i="39" s="1"/>
  <c r="K91" i="39"/>
  <c r="L87" i="39"/>
  <c r="L91" i="39" s="1"/>
  <c r="K181" i="39"/>
  <c r="L169" i="39"/>
  <c r="L181" i="39" s="1"/>
  <c r="K146" i="39"/>
  <c r="L145" i="39"/>
  <c r="L146" i="39" s="1"/>
  <c r="K141" i="39"/>
  <c r="L138" i="39"/>
  <c r="L141" i="39" s="1"/>
  <c r="P206" i="39"/>
  <c r="P208" i="39" s="1"/>
  <c r="F206" i="39"/>
  <c r="F208" i="39" s="1"/>
  <c r="J202" i="39"/>
  <c r="J124" i="39"/>
  <c r="L83" i="39"/>
  <c r="L70" i="39"/>
  <c r="L75" i="39" s="1"/>
  <c r="L200" i="39"/>
  <c r="L202" i="39" s="1"/>
  <c r="L164" i="39"/>
  <c r="L165" i="39" s="1"/>
  <c r="L157" i="39"/>
  <c r="L160" i="39" s="1"/>
  <c r="L66" i="39"/>
  <c r="R8" i="39"/>
  <c r="H8" i="39"/>
  <c r="R19" i="40"/>
  <c r="H13" i="39"/>
  <c r="J13" i="39"/>
  <c r="P22" i="39"/>
  <c r="J22" i="39"/>
  <c r="N196" i="39"/>
  <c r="S9" i="39"/>
  <c r="S7" i="39"/>
  <c r="R9" i="41"/>
  <c r="R11" i="41" s="1"/>
  <c r="N20" i="41"/>
  <c r="P9" i="41"/>
  <c r="P11" i="41" s="1"/>
  <c r="F34" i="41"/>
  <c r="F36" i="41" s="1"/>
  <c r="T17" i="41"/>
  <c r="F9" i="41"/>
  <c r="F11" i="41" s="1"/>
  <c r="F6" i="41"/>
  <c r="F8" i="41" s="1"/>
  <c r="T20" i="41"/>
  <c r="T34" i="41"/>
  <c r="T36" i="41" s="1"/>
  <c r="H20" i="41"/>
  <c r="H6" i="41"/>
  <c r="H8" i="41" s="1"/>
  <c r="P6" i="41"/>
  <c r="P8" i="41" s="1"/>
  <c r="N9" i="41"/>
  <c r="N11" i="41" s="1"/>
  <c r="R34" i="41"/>
  <c r="R36" i="41" s="1"/>
  <c r="H34" i="41"/>
  <c r="H36" i="41" s="1"/>
  <c r="J34" i="41"/>
  <c r="J36" i="41" s="1"/>
  <c r="H9" i="41"/>
  <c r="H11" i="41" s="1"/>
  <c r="P17" i="41"/>
  <c r="H31" i="41"/>
  <c r="H33" i="41" s="1"/>
  <c r="J31" i="41"/>
  <c r="J33" i="41" s="1"/>
  <c r="N31" i="41"/>
  <c r="N33" i="41" s="1"/>
  <c r="P34" i="41"/>
  <c r="P36" i="41" s="1"/>
  <c r="D36" i="41"/>
  <c r="N36" i="41"/>
  <c r="J20" i="41"/>
  <c r="T31" i="41"/>
  <c r="T33" i="41" s="1"/>
  <c r="R6" i="41"/>
  <c r="R8" i="41" s="1"/>
  <c r="D8" i="41"/>
  <c r="D37" i="41" s="1"/>
  <c r="S37" i="41"/>
  <c r="T6" i="41"/>
  <c r="S19" i="40"/>
  <c r="T19" i="40"/>
  <c r="F19" i="40"/>
  <c r="N164" i="39"/>
  <c r="N165" i="39" s="1"/>
  <c r="H164" i="39"/>
  <c r="H165" i="39" s="1"/>
  <c r="P200" i="39"/>
  <c r="P202" i="39" s="1"/>
  <c r="F200" i="39"/>
  <c r="F202" i="39" s="1"/>
  <c r="D165" i="39"/>
  <c r="F145" i="39"/>
  <c r="F146" i="39" s="1"/>
  <c r="S10" i="39"/>
  <c r="T10" i="39" s="1"/>
  <c r="S8" i="39"/>
  <c r="T8" i="39" s="1"/>
  <c r="P15" i="39"/>
  <c r="C36" i="39"/>
  <c r="F22" i="39"/>
  <c r="S26" i="39"/>
  <c r="S36" i="39" s="1"/>
  <c r="M36" i="39"/>
  <c r="T11" i="39"/>
  <c r="O18" i="39"/>
  <c r="E18" i="39"/>
  <c r="M18" i="39"/>
  <c r="Q18" i="39"/>
  <c r="G18" i="39"/>
  <c r="I18" i="39"/>
  <c r="R98" i="39"/>
  <c r="J15" i="39"/>
  <c r="T15" i="39"/>
  <c r="H12" i="39"/>
  <c r="C18" i="39"/>
  <c r="D181" i="39"/>
  <c r="D26" i="39"/>
  <c r="D36" i="39" s="1"/>
  <c r="S21" i="39"/>
  <c r="S23" i="39" s="1"/>
  <c r="D196" i="39"/>
  <c r="D21" i="39"/>
  <c r="R21" i="39" s="1"/>
  <c r="R23" i="39" s="1"/>
  <c r="P33" i="39"/>
  <c r="J31" i="39"/>
  <c r="N35" i="39"/>
  <c r="N33" i="39"/>
  <c r="N31" i="39"/>
  <c r="N29" i="39"/>
  <c r="N27" i="39"/>
  <c r="R35" i="39"/>
  <c r="R31" i="39"/>
  <c r="R27" i="39"/>
  <c r="F27" i="39"/>
  <c r="F35" i="39"/>
  <c r="J35" i="39"/>
  <c r="F33" i="39"/>
  <c r="J33" i="39"/>
  <c r="F29" i="39"/>
  <c r="J29" i="39"/>
  <c r="P29" i="39"/>
  <c r="J27" i="39"/>
  <c r="H35" i="39"/>
  <c r="H33" i="39"/>
  <c r="H31" i="39"/>
  <c r="H29" i="39"/>
  <c r="H27" i="39"/>
  <c r="T35" i="39"/>
  <c r="T33" i="39"/>
  <c r="T31" i="39"/>
  <c r="T29" i="39"/>
  <c r="T27" i="39"/>
  <c r="F31" i="39"/>
  <c r="T13" i="39"/>
  <c r="R13" i="39"/>
  <c r="N13" i="39"/>
  <c r="J17" i="39"/>
  <c r="F17" i="39"/>
  <c r="H17" i="39"/>
  <c r="N17" i="39"/>
  <c r="P17" i="39"/>
  <c r="T17" i="39"/>
  <c r="D146" i="39"/>
  <c r="R15" i="39"/>
  <c r="D9" i="39"/>
  <c r="N15" i="39"/>
  <c r="D7" i="39"/>
  <c r="N12" i="39"/>
  <c r="D141" i="39"/>
  <c r="D14" i="39"/>
  <c r="T14" i="39" s="1"/>
  <c r="F12" i="39"/>
  <c r="H15" i="39"/>
  <c r="T12" i="39"/>
  <c r="P53" i="39"/>
  <c r="P66" i="39"/>
  <c r="J53" i="39"/>
  <c r="J91" i="39"/>
  <c r="P45" i="39"/>
  <c r="N138" i="39"/>
  <c r="N141" i="39" s="1"/>
  <c r="R206" i="39"/>
  <c r="R208" i="39" s="1"/>
  <c r="N206" i="39"/>
  <c r="N208" i="39" s="1"/>
  <c r="H206" i="39"/>
  <c r="H208" i="39" s="1"/>
  <c r="P196" i="39"/>
  <c r="J196" i="39"/>
  <c r="J145" i="39"/>
  <c r="J146" i="39" s="1"/>
  <c r="R138" i="39"/>
  <c r="R141" i="39" s="1"/>
  <c r="H138" i="39"/>
  <c r="H141" i="39" s="1"/>
  <c r="T206" i="39"/>
  <c r="T208" i="39" s="1"/>
  <c r="N53" i="39"/>
  <c r="H66" i="39"/>
  <c r="R45" i="39"/>
  <c r="R66" i="39"/>
  <c r="R53" i="39"/>
  <c r="S141" i="39"/>
  <c r="J66" i="39"/>
  <c r="F53" i="39"/>
  <c r="P98" i="39"/>
  <c r="P91" i="39"/>
  <c r="R200" i="39"/>
  <c r="R202" i="39" s="1"/>
  <c r="N200" i="39"/>
  <c r="N202" i="39" s="1"/>
  <c r="H200" i="39"/>
  <c r="H202" i="39" s="1"/>
  <c r="R196" i="39"/>
  <c r="H196" i="39"/>
  <c r="R145" i="39"/>
  <c r="R146" i="39" s="1"/>
  <c r="N145" i="39"/>
  <c r="N146" i="39" s="1"/>
  <c r="H145" i="39"/>
  <c r="H146" i="39" s="1"/>
  <c r="P124" i="39"/>
  <c r="R103" i="39"/>
  <c r="R70" i="39"/>
  <c r="R75" i="39" s="1"/>
  <c r="P70" i="39"/>
  <c r="P75" i="39" s="1"/>
  <c r="P138" i="39"/>
  <c r="P141" i="39" s="1"/>
  <c r="J138" i="39"/>
  <c r="J141" i="39" s="1"/>
  <c r="F138" i="39"/>
  <c r="F141" i="39" s="1"/>
  <c r="P110" i="39"/>
  <c r="N70" i="39"/>
  <c r="N75" i="39" s="1"/>
  <c r="R169" i="39"/>
  <c r="R181" i="39" s="1"/>
  <c r="N117" i="39"/>
  <c r="R110" i="39"/>
  <c r="J110" i="39"/>
  <c r="R83" i="39"/>
  <c r="H83" i="39"/>
  <c r="J70" i="39"/>
  <c r="J75" i="39" s="1"/>
  <c r="N169" i="39"/>
  <c r="N181" i="39" s="1"/>
  <c r="R117" i="39"/>
  <c r="H117" i="39"/>
  <c r="N110" i="39"/>
  <c r="H110" i="39"/>
  <c r="H169" i="39"/>
  <c r="H181" i="39" s="1"/>
  <c r="N157" i="39"/>
  <c r="N160" i="39" s="1"/>
  <c r="R153" i="39"/>
  <c r="F110" i="39"/>
  <c r="P169" i="39"/>
  <c r="P181" i="39" s="1"/>
  <c r="J169" i="39"/>
  <c r="J181" i="39" s="1"/>
  <c r="F169" i="39"/>
  <c r="F181" i="39" s="1"/>
  <c r="R157" i="39"/>
  <c r="R160" i="39" s="1"/>
  <c r="H157" i="39"/>
  <c r="H160" i="39" s="1"/>
  <c r="H70" i="39"/>
  <c r="H75" i="39" s="1"/>
  <c r="R165" i="39"/>
  <c r="P153" i="39"/>
  <c r="F153" i="39"/>
  <c r="F124" i="39"/>
  <c r="F70" i="39"/>
  <c r="F75" i="39" s="1"/>
  <c r="N98" i="39"/>
  <c r="F91" i="39"/>
  <c r="H53" i="39"/>
  <c r="J45" i="39"/>
  <c r="T185" i="39"/>
  <c r="T190" i="39" s="1"/>
  <c r="S190" i="39"/>
  <c r="S181" i="39"/>
  <c r="T169" i="39"/>
  <c r="T181" i="39" s="1"/>
  <c r="S134" i="39"/>
  <c r="T134" i="39"/>
  <c r="S83" i="39"/>
  <c r="T83" i="39"/>
  <c r="S117" i="39"/>
  <c r="T117" i="39"/>
  <c r="S110" i="39"/>
  <c r="T110" i="39"/>
  <c r="T91" i="39"/>
  <c r="S91" i="39"/>
  <c r="S75" i="39"/>
  <c r="T70" i="39"/>
  <c r="T75" i="39" s="1"/>
  <c r="S53" i="39"/>
  <c r="T53" i="39"/>
  <c r="N190" i="39"/>
  <c r="J190" i="39"/>
  <c r="J153" i="39"/>
  <c r="S208" i="39"/>
  <c r="S202" i="39"/>
  <c r="S196" i="39"/>
  <c r="S153" i="39"/>
  <c r="R134" i="39"/>
  <c r="N134" i="39"/>
  <c r="H134" i="39"/>
  <c r="P103" i="39"/>
  <c r="J103" i="39"/>
  <c r="F103" i="39"/>
  <c r="H98" i="39"/>
  <c r="N83" i="39"/>
  <c r="H45" i="39"/>
  <c r="T98" i="39"/>
  <c r="R124" i="39"/>
  <c r="H124" i="39"/>
  <c r="R91" i="39"/>
  <c r="H91" i="39"/>
  <c r="F66" i="39"/>
  <c r="R58" i="39"/>
  <c r="H58" i="39"/>
  <c r="S66" i="39"/>
  <c r="J58" i="39"/>
  <c r="S160" i="39"/>
  <c r="T157" i="39"/>
  <c r="T160" i="39" s="1"/>
  <c r="S165" i="39"/>
  <c r="T164" i="39"/>
  <c r="T165" i="39" s="1"/>
  <c r="T145" i="39"/>
  <c r="T146" i="39" s="1"/>
  <c r="S146" i="39"/>
  <c r="S103" i="39"/>
  <c r="T103" i="39"/>
  <c r="T124" i="39"/>
  <c r="S124" i="39"/>
  <c r="T58" i="39"/>
  <c r="S58" i="39"/>
  <c r="S45" i="39"/>
  <c r="T45" i="39"/>
  <c r="P157" i="39"/>
  <c r="P160" i="39" s="1"/>
  <c r="J157" i="39"/>
  <c r="J160" i="39" s="1"/>
  <c r="F157" i="39"/>
  <c r="F160" i="39" s="1"/>
  <c r="R190" i="39"/>
  <c r="H190" i="39"/>
  <c r="P190" i="39"/>
  <c r="F190" i="39"/>
  <c r="N153" i="39"/>
  <c r="H153" i="39"/>
  <c r="T202" i="39"/>
  <c r="T196" i="39"/>
  <c r="P117" i="39"/>
  <c r="J117" i="39"/>
  <c r="F117" i="39"/>
  <c r="T153" i="39"/>
  <c r="T138" i="39"/>
  <c r="T141" i="39" s="1"/>
  <c r="P134" i="39"/>
  <c r="J134" i="39"/>
  <c r="F134" i="39"/>
  <c r="N103" i="39"/>
  <c r="H103" i="39"/>
  <c r="J98" i="39"/>
  <c r="F98" i="39"/>
  <c r="P83" i="39"/>
  <c r="J83" i="39"/>
  <c r="F83" i="39"/>
  <c r="N45" i="39"/>
  <c r="F45" i="39"/>
  <c r="S98" i="39"/>
  <c r="N124" i="39"/>
  <c r="N91" i="39"/>
  <c r="N66" i="39"/>
  <c r="N58" i="39"/>
  <c r="T66" i="39"/>
  <c r="P58" i="39"/>
  <c r="F58" i="39"/>
  <c r="B175" i="38"/>
  <c r="B86" i="38"/>
  <c r="B306" i="38"/>
  <c r="B300" i="38"/>
  <c r="B294" i="38"/>
  <c r="B288" i="38"/>
  <c r="B279" i="38"/>
  <c r="B263" i="38"/>
  <c r="B249" i="38"/>
  <c r="B238" i="38"/>
  <c r="B226" i="38"/>
  <c r="B215" i="38"/>
  <c r="B206" i="38"/>
  <c r="B192" i="38"/>
  <c r="B164" i="38"/>
  <c r="N37" i="41" l="1"/>
  <c r="H26" i="39"/>
  <c r="H36" i="39" s="1"/>
  <c r="J37" i="41"/>
  <c r="T26" i="39"/>
  <c r="T36" i="39" s="1"/>
  <c r="L8" i="41"/>
  <c r="L37" i="41" s="1"/>
  <c r="F37" i="41"/>
  <c r="L7" i="39"/>
  <c r="L14" i="39"/>
  <c r="L9" i="39"/>
  <c r="K23" i="39"/>
  <c r="L21" i="39"/>
  <c r="L23" i="39" s="1"/>
  <c r="K18" i="39"/>
  <c r="K36" i="39"/>
  <c r="L26" i="39"/>
  <c r="L36" i="39" s="1"/>
  <c r="T9" i="39"/>
  <c r="S18" i="39"/>
  <c r="P37" i="41"/>
  <c r="H37" i="41"/>
  <c r="R37" i="41"/>
  <c r="T8" i="41"/>
  <c r="T37" i="41" s="1"/>
  <c r="N21" i="39"/>
  <c r="N23" i="39" s="1"/>
  <c r="D23" i="39"/>
  <c r="H21" i="39"/>
  <c r="H23" i="39" s="1"/>
  <c r="D18" i="39"/>
  <c r="F21" i="39"/>
  <c r="F23" i="39" s="1"/>
  <c r="J21" i="39"/>
  <c r="J23" i="39" s="1"/>
  <c r="P21" i="39"/>
  <c r="P23" i="39" s="1"/>
  <c r="F26" i="39"/>
  <c r="F36" i="39" s="1"/>
  <c r="J26" i="39"/>
  <c r="J36" i="39" s="1"/>
  <c r="R26" i="39"/>
  <c r="R36" i="39" s="1"/>
  <c r="P26" i="39"/>
  <c r="P36" i="39" s="1"/>
  <c r="N26" i="39"/>
  <c r="N36" i="39" s="1"/>
  <c r="T21" i="39"/>
  <c r="T23" i="39" s="1"/>
  <c r="H14" i="39"/>
  <c r="J14" i="39"/>
  <c r="N14" i="39"/>
  <c r="R14" i="39"/>
  <c r="F14" i="39"/>
  <c r="P14" i="39"/>
  <c r="R7" i="39"/>
  <c r="F7" i="39"/>
  <c r="J7" i="39"/>
  <c r="P7" i="39"/>
  <c r="T7" i="39"/>
  <c r="H7" i="39"/>
  <c r="N7" i="39"/>
  <c r="R9" i="39"/>
  <c r="H9" i="39"/>
  <c r="N9" i="39"/>
  <c r="F9" i="39"/>
  <c r="J9" i="39"/>
  <c r="P9" i="39"/>
  <c r="B152" i="38"/>
  <c r="B140" i="38"/>
  <c r="B130" i="38"/>
  <c r="B116" i="38"/>
  <c r="B101" i="38"/>
  <c r="B74" i="38"/>
  <c r="B60" i="38"/>
  <c r="B46" i="38"/>
  <c r="B35" i="38"/>
  <c r="B19" i="38"/>
  <c r="Q305" i="38"/>
  <c r="O305" i="38"/>
  <c r="M305" i="38"/>
  <c r="I305" i="38"/>
  <c r="G305" i="38"/>
  <c r="E305" i="38"/>
  <c r="C305" i="38"/>
  <c r="D305" i="38" s="1"/>
  <c r="Q304" i="38"/>
  <c r="O304" i="38"/>
  <c r="M304" i="38"/>
  <c r="I304" i="38"/>
  <c r="G304" i="38"/>
  <c r="E304" i="38"/>
  <c r="C304" i="38"/>
  <c r="Q299" i="38"/>
  <c r="O299" i="38"/>
  <c r="M299" i="38"/>
  <c r="I299" i="38"/>
  <c r="G299" i="38"/>
  <c r="E299" i="38"/>
  <c r="C299" i="38"/>
  <c r="D299" i="38" s="1"/>
  <c r="Q298" i="38"/>
  <c r="O298" i="38"/>
  <c r="M298" i="38"/>
  <c r="I298" i="38"/>
  <c r="G298" i="38"/>
  <c r="E298" i="38"/>
  <c r="C298" i="38"/>
  <c r="Q293" i="38"/>
  <c r="O293" i="38"/>
  <c r="M293" i="38"/>
  <c r="I293" i="38"/>
  <c r="G293" i="38"/>
  <c r="E293" i="38"/>
  <c r="C293" i="38"/>
  <c r="D293" i="38" s="1"/>
  <c r="Q292" i="38"/>
  <c r="O292" i="38"/>
  <c r="M292" i="38"/>
  <c r="I292" i="38"/>
  <c r="G292" i="38"/>
  <c r="E292" i="38"/>
  <c r="C292" i="38"/>
  <c r="Q287" i="38"/>
  <c r="O287" i="38"/>
  <c r="M287" i="38"/>
  <c r="I287" i="38"/>
  <c r="G287" i="38"/>
  <c r="E287" i="38"/>
  <c r="C287" i="38"/>
  <c r="D287" i="38" s="1"/>
  <c r="Q286" i="38"/>
  <c r="O286" i="38"/>
  <c r="M286" i="38"/>
  <c r="I286" i="38"/>
  <c r="G286" i="38"/>
  <c r="E286" i="38"/>
  <c r="C286" i="38"/>
  <c r="D286" i="38" s="1"/>
  <c r="Q285" i="38"/>
  <c r="O285" i="38"/>
  <c r="M285" i="38"/>
  <c r="I285" i="38"/>
  <c r="G285" i="38"/>
  <c r="E285" i="38"/>
  <c r="C285" i="38"/>
  <c r="D285" i="38" s="1"/>
  <c r="Q284" i="38"/>
  <c r="O284" i="38"/>
  <c r="M284" i="38"/>
  <c r="I284" i="38"/>
  <c r="G284" i="38"/>
  <c r="E284" i="38"/>
  <c r="C284" i="38"/>
  <c r="D284" i="38" s="1"/>
  <c r="Q283" i="38"/>
  <c r="O283" i="38"/>
  <c r="M283" i="38"/>
  <c r="I283" i="38"/>
  <c r="G283" i="38"/>
  <c r="E283" i="38"/>
  <c r="C283" i="38"/>
  <c r="Q278" i="38"/>
  <c r="O278" i="38"/>
  <c r="M278" i="38"/>
  <c r="I278" i="38"/>
  <c r="G278" i="38"/>
  <c r="E278" i="38"/>
  <c r="C278" i="38"/>
  <c r="D278" i="38" s="1"/>
  <c r="Q277" i="38"/>
  <c r="O277" i="38"/>
  <c r="M277" i="38"/>
  <c r="I277" i="38"/>
  <c r="G277" i="38"/>
  <c r="E277" i="38"/>
  <c r="C277" i="38"/>
  <c r="D277" i="38" s="1"/>
  <c r="Q276" i="38"/>
  <c r="O276" i="38"/>
  <c r="M276" i="38"/>
  <c r="I276" i="38"/>
  <c r="G276" i="38"/>
  <c r="E276" i="38"/>
  <c r="C276" i="38"/>
  <c r="D276" i="38" s="1"/>
  <c r="Q275" i="38"/>
  <c r="O275" i="38"/>
  <c r="M275" i="38"/>
  <c r="I275" i="38"/>
  <c r="G275" i="38"/>
  <c r="E275" i="38"/>
  <c r="C275" i="38"/>
  <c r="D275" i="38" s="1"/>
  <c r="Q274" i="38"/>
  <c r="O274" i="38"/>
  <c r="M274" i="38"/>
  <c r="I274" i="38"/>
  <c r="G274" i="38"/>
  <c r="E274" i="38"/>
  <c r="C274" i="38"/>
  <c r="D274" i="38" s="1"/>
  <c r="Q273" i="38"/>
  <c r="O273" i="38"/>
  <c r="M273" i="38"/>
  <c r="I273" i="38"/>
  <c r="G273" i="38"/>
  <c r="E273" i="38"/>
  <c r="C273" i="38"/>
  <c r="D273" i="38" s="1"/>
  <c r="Q272" i="38"/>
  <c r="O272" i="38"/>
  <c r="M272" i="38"/>
  <c r="I272" i="38"/>
  <c r="G272" i="38"/>
  <c r="E272" i="38"/>
  <c r="C272" i="38"/>
  <c r="D272" i="38" s="1"/>
  <c r="Q271" i="38"/>
  <c r="O271" i="38"/>
  <c r="M271" i="38"/>
  <c r="I271" i="38"/>
  <c r="G271" i="38"/>
  <c r="E271" i="38"/>
  <c r="C271" i="38"/>
  <c r="D271" i="38" s="1"/>
  <c r="Q270" i="38"/>
  <c r="O270" i="38"/>
  <c r="M270" i="38"/>
  <c r="I270" i="38"/>
  <c r="G270" i="38"/>
  <c r="E270" i="38"/>
  <c r="C270" i="38"/>
  <c r="D270" i="38" s="1"/>
  <c r="Q269" i="38"/>
  <c r="O269" i="38"/>
  <c r="M269" i="38"/>
  <c r="I269" i="38"/>
  <c r="G269" i="38"/>
  <c r="E269" i="38"/>
  <c r="C269" i="38"/>
  <c r="D269" i="38" s="1"/>
  <c r="Q268" i="38"/>
  <c r="O268" i="38"/>
  <c r="M268" i="38"/>
  <c r="I268" i="38"/>
  <c r="G268" i="38"/>
  <c r="E268" i="38"/>
  <c r="C268" i="38"/>
  <c r="D268" i="38" s="1"/>
  <c r="Q267" i="38"/>
  <c r="O267" i="38"/>
  <c r="M267" i="38"/>
  <c r="I267" i="38"/>
  <c r="G267" i="38"/>
  <c r="E267" i="38"/>
  <c r="C267" i="38"/>
  <c r="Q262" i="38"/>
  <c r="O262" i="38"/>
  <c r="M262" i="38"/>
  <c r="I262" i="38"/>
  <c r="G262" i="38"/>
  <c r="E262" i="38"/>
  <c r="C262" i="38"/>
  <c r="D262" i="38" s="1"/>
  <c r="Q261" i="38"/>
  <c r="O261" i="38"/>
  <c r="M261" i="38"/>
  <c r="I261" i="38"/>
  <c r="G261" i="38"/>
  <c r="E261" i="38"/>
  <c r="C261" i="38"/>
  <c r="D261" i="38" s="1"/>
  <c r="Q260" i="38"/>
  <c r="O260" i="38"/>
  <c r="M260" i="38"/>
  <c r="I260" i="38"/>
  <c r="G260" i="38"/>
  <c r="E260" i="38"/>
  <c r="C260" i="38"/>
  <c r="D260" i="38" s="1"/>
  <c r="Q259" i="38"/>
  <c r="O259" i="38"/>
  <c r="M259" i="38"/>
  <c r="I259" i="38"/>
  <c r="G259" i="38"/>
  <c r="E259" i="38"/>
  <c r="C259" i="38"/>
  <c r="D259" i="38" s="1"/>
  <c r="Q258" i="38"/>
  <c r="O258" i="38"/>
  <c r="M258" i="38"/>
  <c r="I258" i="38"/>
  <c r="G258" i="38"/>
  <c r="E258" i="38"/>
  <c r="C258" i="38"/>
  <c r="D258" i="38" s="1"/>
  <c r="Q257" i="38"/>
  <c r="O257" i="38"/>
  <c r="M257" i="38"/>
  <c r="I257" i="38"/>
  <c r="G257" i="38"/>
  <c r="E257" i="38"/>
  <c r="C257" i="38"/>
  <c r="D257" i="38" s="1"/>
  <c r="Q256" i="38"/>
  <c r="O256" i="38"/>
  <c r="M256" i="38"/>
  <c r="I256" i="38"/>
  <c r="G256" i="38"/>
  <c r="E256" i="38"/>
  <c r="C256" i="38"/>
  <c r="D256" i="38" s="1"/>
  <c r="Q255" i="38"/>
  <c r="O255" i="38"/>
  <c r="M255" i="38"/>
  <c r="I255" i="38"/>
  <c r="G255" i="38"/>
  <c r="E255" i="38"/>
  <c r="C255" i="38"/>
  <c r="D255" i="38" s="1"/>
  <c r="Q254" i="38"/>
  <c r="O254" i="38"/>
  <c r="M254" i="38"/>
  <c r="I254" i="38"/>
  <c r="G254" i="38"/>
  <c r="E254" i="38"/>
  <c r="C254" i="38"/>
  <c r="D254" i="38" s="1"/>
  <c r="Q253" i="38"/>
  <c r="O253" i="38"/>
  <c r="M253" i="38"/>
  <c r="I253" i="38"/>
  <c r="G253" i="38"/>
  <c r="E253" i="38"/>
  <c r="C253" i="38"/>
  <c r="D253" i="38" s="1"/>
  <c r="Q248" i="38"/>
  <c r="O248" i="38"/>
  <c r="M248" i="38"/>
  <c r="I248" i="38"/>
  <c r="G248" i="38"/>
  <c r="E248" i="38"/>
  <c r="C248" i="38"/>
  <c r="D248" i="38" s="1"/>
  <c r="Q247" i="38"/>
  <c r="O247" i="38"/>
  <c r="M247" i="38"/>
  <c r="I247" i="38"/>
  <c r="G247" i="38"/>
  <c r="E247" i="38"/>
  <c r="C247" i="38"/>
  <c r="D247" i="38" s="1"/>
  <c r="Q246" i="38"/>
  <c r="O246" i="38"/>
  <c r="M246" i="38"/>
  <c r="I246" i="38"/>
  <c r="G246" i="38"/>
  <c r="E246" i="38"/>
  <c r="C246" i="38"/>
  <c r="D246" i="38" s="1"/>
  <c r="Q245" i="38"/>
  <c r="O245" i="38"/>
  <c r="M245" i="38"/>
  <c r="I245" i="38"/>
  <c r="G245" i="38"/>
  <c r="E245" i="38"/>
  <c r="C245" i="38"/>
  <c r="D245" i="38" s="1"/>
  <c r="Q244" i="38"/>
  <c r="O244" i="38"/>
  <c r="M244" i="38"/>
  <c r="I244" i="38"/>
  <c r="G244" i="38"/>
  <c r="E244" i="38"/>
  <c r="C244" i="38"/>
  <c r="D244" i="38" s="1"/>
  <c r="Q243" i="38"/>
  <c r="O243" i="38"/>
  <c r="M243" i="38"/>
  <c r="I243" i="38"/>
  <c r="G243" i="38"/>
  <c r="E243" i="38"/>
  <c r="C243" i="38"/>
  <c r="D243" i="38" s="1"/>
  <c r="Q242" i="38"/>
  <c r="O242" i="38"/>
  <c r="M242" i="38"/>
  <c r="I242" i="38"/>
  <c r="G242" i="38"/>
  <c r="E242" i="38"/>
  <c r="C242" i="38"/>
  <c r="Q237" i="38"/>
  <c r="O237" i="38"/>
  <c r="M237" i="38"/>
  <c r="I237" i="38"/>
  <c r="G237" i="38"/>
  <c r="E237" i="38"/>
  <c r="C237" i="38"/>
  <c r="D237" i="38" s="1"/>
  <c r="Q236" i="38"/>
  <c r="O236" i="38"/>
  <c r="M236" i="38"/>
  <c r="I236" i="38"/>
  <c r="G236" i="38"/>
  <c r="E236" i="38"/>
  <c r="C236" i="38"/>
  <c r="D236" i="38" s="1"/>
  <c r="Q235" i="38"/>
  <c r="O235" i="38"/>
  <c r="M235" i="38"/>
  <c r="I235" i="38"/>
  <c r="G235" i="38"/>
  <c r="E235" i="38"/>
  <c r="C235" i="38"/>
  <c r="D235" i="38" s="1"/>
  <c r="Q234" i="38"/>
  <c r="O234" i="38"/>
  <c r="M234" i="38"/>
  <c r="I234" i="38"/>
  <c r="G234" i="38"/>
  <c r="E234" i="38"/>
  <c r="C234" i="38"/>
  <c r="D234" i="38" s="1"/>
  <c r="Q233" i="38"/>
  <c r="O233" i="38"/>
  <c r="M233" i="38"/>
  <c r="I233" i="38"/>
  <c r="G233" i="38"/>
  <c r="E233" i="38"/>
  <c r="C233" i="38"/>
  <c r="D233" i="38" s="1"/>
  <c r="Q232" i="38"/>
  <c r="O232" i="38"/>
  <c r="M232" i="38"/>
  <c r="I232" i="38"/>
  <c r="G232" i="38"/>
  <c r="E232" i="38"/>
  <c r="C232" i="38"/>
  <c r="D232" i="38" s="1"/>
  <c r="Q231" i="38"/>
  <c r="O231" i="38"/>
  <c r="M231" i="38"/>
  <c r="I231" i="38"/>
  <c r="G231" i="38"/>
  <c r="E231" i="38"/>
  <c r="C231" i="38"/>
  <c r="D231" i="38" s="1"/>
  <c r="Q230" i="38"/>
  <c r="O230" i="38"/>
  <c r="M230" i="38"/>
  <c r="I230" i="38"/>
  <c r="G230" i="38"/>
  <c r="E230" i="38"/>
  <c r="C230" i="38"/>
  <c r="D230" i="38" s="1"/>
  <c r="Q225" i="38"/>
  <c r="O225" i="38"/>
  <c r="M225" i="38"/>
  <c r="I225" i="38"/>
  <c r="G225" i="38"/>
  <c r="E225" i="38"/>
  <c r="C225" i="38"/>
  <c r="D225" i="38" s="1"/>
  <c r="Q224" i="38"/>
  <c r="O224" i="38"/>
  <c r="M224" i="38"/>
  <c r="I224" i="38"/>
  <c r="G224" i="38"/>
  <c r="E224" i="38"/>
  <c r="C224" i="38"/>
  <c r="D224" i="38" s="1"/>
  <c r="Q223" i="38"/>
  <c r="O223" i="38"/>
  <c r="M223" i="38"/>
  <c r="I223" i="38"/>
  <c r="G223" i="38"/>
  <c r="E223" i="38"/>
  <c r="C223" i="38"/>
  <c r="D223" i="38" s="1"/>
  <c r="Q222" i="38"/>
  <c r="O222" i="38"/>
  <c r="M222" i="38"/>
  <c r="I222" i="38"/>
  <c r="G222" i="38"/>
  <c r="E222" i="38"/>
  <c r="C222" i="38"/>
  <c r="D222" i="38" s="1"/>
  <c r="Q221" i="38"/>
  <c r="O221" i="38"/>
  <c r="M221" i="38"/>
  <c r="I221" i="38"/>
  <c r="G221" i="38"/>
  <c r="E221" i="38"/>
  <c r="C221" i="38"/>
  <c r="D221" i="38" s="1"/>
  <c r="Q220" i="38"/>
  <c r="O220" i="38"/>
  <c r="M220" i="38"/>
  <c r="I220" i="38"/>
  <c r="G220" i="38"/>
  <c r="E220" i="38"/>
  <c r="C220" i="38"/>
  <c r="D220" i="38" s="1"/>
  <c r="Q219" i="38"/>
  <c r="O219" i="38"/>
  <c r="M219" i="38"/>
  <c r="I219" i="38"/>
  <c r="G219" i="38"/>
  <c r="E219" i="38"/>
  <c r="C219" i="38"/>
  <c r="Q214" i="38"/>
  <c r="O214" i="38"/>
  <c r="M214" i="38"/>
  <c r="I214" i="38"/>
  <c r="G214" i="38"/>
  <c r="E214" i="38"/>
  <c r="C214" i="38"/>
  <c r="D214" i="38" s="1"/>
  <c r="Q213" i="38"/>
  <c r="O213" i="38"/>
  <c r="M213" i="38"/>
  <c r="I213" i="38"/>
  <c r="G213" i="38"/>
  <c r="E213" i="38"/>
  <c r="C213" i="38"/>
  <c r="D213" i="38" s="1"/>
  <c r="Q212" i="38"/>
  <c r="O212" i="38"/>
  <c r="M212" i="38"/>
  <c r="I212" i="38"/>
  <c r="G212" i="38"/>
  <c r="E212" i="38"/>
  <c r="C212" i="38"/>
  <c r="D212" i="38" s="1"/>
  <c r="Q211" i="38"/>
  <c r="O211" i="38"/>
  <c r="M211" i="38"/>
  <c r="I211" i="38"/>
  <c r="G211" i="38"/>
  <c r="E211" i="38"/>
  <c r="C211" i="38"/>
  <c r="D211" i="38" s="1"/>
  <c r="Q210" i="38"/>
  <c r="O210" i="38"/>
  <c r="M210" i="38"/>
  <c r="I210" i="38"/>
  <c r="G210" i="38"/>
  <c r="E210" i="38"/>
  <c r="C210" i="38"/>
  <c r="D210" i="38" s="1"/>
  <c r="Q205" i="38"/>
  <c r="O205" i="38"/>
  <c r="M205" i="38"/>
  <c r="I205" i="38"/>
  <c r="G205" i="38"/>
  <c r="E205" i="38"/>
  <c r="C205" i="38"/>
  <c r="D205" i="38" s="1"/>
  <c r="Q204" i="38"/>
  <c r="O204" i="38"/>
  <c r="M204" i="38"/>
  <c r="I204" i="38"/>
  <c r="G204" i="38"/>
  <c r="E204" i="38"/>
  <c r="C204" i="38"/>
  <c r="D204" i="38" s="1"/>
  <c r="Q203" i="38"/>
  <c r="O203" i="38"/>
  <c r="M203" i="38"/>
  <c r="I203" i="38"/>
  <c r="G203" i="38"/>
  <c r="E203" i="38"/>
  <c r="C203" i="38"/>
  <c r="D203" i="38" s="1"/>
  <c r="Q202" i="38"/>
  <c r="O202" i="38"/>
  <c r="M202" i="38"/>
  <c r="I202" i="38"/>
  <c r="G202" i="38"/>
  <c r="E202" i="38"/>
  <c r="C202" i="38"/>
  <c r="D202" i="38" s="1"/>
  <c r="Q201" i="38"/>
  <c r="O201" i="38"/>
  <c r="M201" i="38"/>
  <c r="I201" i="38"/>
  <c r="G201" i="38"/>
  <c r="E201" i="38"/>
  <c r="C201" i="38"/>
  <c r="D201" i="38" s="1"/>
  <c r="Q200" i="38"/>
  <c r="O200" i="38"/>
  <c r="M200" i="38"/>
  <c r="I200" i="38"/>
  <c r="G200" i="38"/>
  <c r="E200" i="38"/>
  <c r="C200" i="38"/>
  <c r="D200" i="38" s="1"/>
  <c r="Q199" i="38"/>
  <c r="O199" i="38"/>
  <c r="M199" i="38"/>
  <c r="I199" i="38"/>
  <c r="G199" i="38"/>
  <c r="E199" i="38"/>
  <c r="C199" i="38"/>
  <c r="D199" i="38" s="1"/>
  <c r="Q198" i="38"/>
  <c r="O198" i="38"/>
  <c r="M198" i="38"/>
  <c r="I198" i="38"/>
  <c r="G198" i="38"/>
  <c r="E198" i="38"/>
  <c r="C198" i="38"/>
  <c r="D198" i="38" s="1"/>
  <c r="Q197" i="38"/>
  <c r="O197" i="38"/>
  <c r="M197" i="38"/>
  <c r="I197" i="38"/>
  <c r="G197" i="38"/>
  <c r="E197" i="38"/>
  <c r="C197" i="38"/>
  <c r="D197" i="38" s="1"/>
  <c r="Q196" i="38"/>
  <c r="O196" i="38"/>
  <c r="M196" i="38"/>
  <c r="I196" i="38"/>
  <c r="G196" i="38"/>
  <c r="E196" i="38"/>
  <c r="C196" i="38"/>
  <c r="D196" i="38" s="1"/>
  <c r="Q191" i="38"/>
  <c r="O191" i="38"/>
  <c r="M191" i="38"/>
  <c r="I191" i="38"/>
  <c r="G191" i="38"/>
  <c r="E191" i="38"/>
  <c r="C191" i="38"/>
  <c r="D191" i="38" s="1"/>
  <c r="Q190" i="38"/>
  <c r="O190" i="38"/>
  <c r="M190" i="38"/>
  <c r="I190" i="38"/>
  <c r="G190" i="38"/>
  <c r="E190" i="38"/>
  <c r="C190" i="38"/>
  <c r="D190" i="38" s="1"/>
  <c r="Q189" i="38"/>
  <c r="O189" i="38"/>
  <c r="M189" i="38"/>
  <c r="I189" i="38"/>
  <c r="G189" i="38"/>
  <c r="E189" i="38"/>
  <c r="C189" i="38"/>
  <c r="D189" i="38" s="1"/>
  <c r="Q188" i="38"/>
  <c r="O188" i="38"/>
  <c r="M188" i="38"/>
  <c r="I188" i="38"/>
  <c r="G188" i="38"/>
  <c r="E188" i="38"/>
  <c r="C188" i="38"/>
  <c r="D188" i="38" s="1"/>
  <c r="Q187" i="38"/>
  <c r="O187" i="38"/>
  <c r="M187" i="38"/>
  <c r="I187" i="38"/>
  <c r="G187" i="38"/>
  <c r="E187" i="38"/>
  <c r="C187" i="38"/>
  <c r="D187" i="38" s="1"/>
  <c r="Q186" i="38"/>
  <c r="O186" i="38"/>
  <c r="M186" i="38"/>
  <c r="I186" i="38"/>
  <c r="G186" i="38"/>
  <c r="E186" i="38"/>
  <c r="C186" i="38"/>
  <c r="D186" i="38" s="1"/>
  <c r="Q185" i="38"/>
  <c r="O185" i="38"/>
  <c r="M185" i="38"/>
  <c r="I185" i="38"/>
  <c r="G185" i="38"/>
  <c r="E185" i="38"/>
  <c r="C185" i="38"/>
  <c r="D185" i="38" s="1"/>
  <c r="Q184" i="38"/>
  <c r="O184" i="38"/>
  <c r="M184" i="38"/>
  <c r="I184" i="38"/>
  <c r="G184" i="38"/>
  <c r="E184" i="38"/>
  <c r="C184" i="38"/>
  <c r="D184" i="38" s="1"/>
  <c r="Q183" i="38"/>
  <c r="O183" i="38"/>
  <c r="M183" i="38"/>
  <c r="I183" i="38"/>
  <c r="G183" i="38"/>
  <c r="E183" i="38"/>
  <c r="C183" i="38"/>
  <c r="D183" i="38" s="1"/>
  <c r="Q182" i="38"/>
  <c r="O182" i="38"/>
  <c r="M182" i="38"/>
  <c r="I182" i="38"/>
  <c r="G182" i="38"/>
  <c r="E182" i="38"/>
  <c r="C182" i="38"/>
  <c r="D182" i="38" s="1"/>
  <c r="Q181" i="38"/>
  <c r="O181" i="38"/>
  <c r="M181" i="38"/>
  <c r="I181" i="38"/>
  <c r="G181" i="38"/>
  <c r="E181" i="38"/>
  <c r="C181" i="38"/>
  <c r="D181" i="38" s="1"/>
  <c r="Q180" i="38"/>
  <c r="O180" i="38"/>
  <c r="M180" i="38"/>
  <c r="I180" i="38"/>
  <c r="G180" i="38"/>
  <c r="E180" i="38"/>
  <c r="C180" i="38"/>
  <c r="D180" i="38" s="1"/>
  <c r="Q179" i="38"/>
  <c r="O179" i="38"/>
  <c r="M179" i="38"/>
  <c r="I179" i="38"/>
  <c r="G179" i="38"/>
  <c r="E179" i="38"/>
  <c r="C179" i="38"/>
  <c r="Q174" i="38"/>
  <c r="O174" i="38"/>
  <c r="M174" i="38"/>
  <c r="I174" i="38"/>
  <c r="G174" i="38"/>
  <c r="E174" i="38"/>
  <c r="C174" i="38"/>
  <c r="D174" i="38" s="1"/>
  <c r="Q173" i="38"/>
  <c r="O173" i="38"/>
  <c r="M173" i="38"/>
  <c r="I173" i="38"/>
  <c r="G173" i="38"/>
  <c r="E173" i="38"/>
  <c r="C173" i="38"/>
  <c r="D173" i="38" s="1"/>
  <c r="Q172" i="38"/>
  <c r="O172" i="38"/>
  <c r="M172" i="38"/>
  <c r="I172" i="38"/>
  <c r="G172" i="38"/>
  <c r="E172" i="38"/>
  <c r="C172" i="38"/>
  <c r="D172" i="38" s="1"/>
  <c r="Q171" i="38"/>
  <c r="O171" i="38"/>
  <c r="M171" i="38"/>
  <c r="I171" i="38"/>
  <c r="G171" i="38"/>
  <c r="E171" i="38"/>
  <c r="C171" i="38"/>
  <c r="D171" i="38" s="1"/>
  <c r="Q170" i="38"/>
  <c r="O170" i="38"/>
  <c r="M170" i="38"/>
  <c r="I170" i="38"/>
  <c r="G170" i="38"/>
  <c r="E170" i="38"/>
  <c r="C170" i="38"/>
  <c r="D170" i="38" s="1"/>
  <c r="Q169" i="38"/>
  <c r="O169" i="38"/>
  <c r="M169" i="38"/>
  <c r="I169" i="38"/>
  <c r="G169" i="38"/>
  <c r="E169" i="38"/>
  <c r="C169" i="38"/>
  <c r="D169" i="38" s="1"/>
  <c r="Q168" i="38"/>
  <c r="O168" i="38"/>
  <c r="M168" i="38"/>
  <c r="I168" i="38"/>
  <c r="G168" i="38"/>
  <c r="E168" i="38"/>
  <c r="C168" i="38"/>
  <c r="D168" i="38" s="1"/>
  <c r="Q163" i="38"/>
  <c r="O163" i="38"/>
  <c r="M163" i="38"/>
  <c r="I163" i="38"/>
  <c r="G163" i="38"/>
  <c r="E163" i="38"/>
  <c r="C163" i="38"/>
  <c r="D163" i="38" s="1"/>
  <c r="Q162" i="38"/>
  <c r="O162" i="38"/>
  <c r="M162" i="38"/>
  <c r="I162" i="38"/>
  <c r="G162" i="38"/>
  <c r="E162" i="38"/>
  <c r="C162" i="38"/>
  <c r="D162" i="38" s="1"/>
  <c r="Q161" i="38"/>
  <c r="O161" i="38"/>
  <c r="M161" i="38"/>
  <c r="I161" i="38"/>
  <c r="G161" i="38"/>
  <c r="E161" i="38"/>
  <c r="C161" i="38"/>
  <c r="D161" i="38" s="1"/>
  <c r="Q160" i="38"/>
  <c r="O160" i="38"/>
  <c r="M160" i="38"/>
  <c r="I160" i="38"/>
  <c r="G160" i="38"/>
  <c r="E160" i="38"/>
  <c r="C160" i="38"/>
  <c r="D160" i="38" s="1"/>
  <c r="Q159" i="38"/>
  <c r="O159" i="38"/>
  <c r="M159" i="38"/>
  <c r="I159" i="38"/>
  <c r="G159" i="38"/>
  <c r="E159" i="38"/>
  <c r="C159" i="38"/>
  <c r="D159" i="38" s="1"/>
  <c r="Q158" i="38"/>
  <c r="O158" i="38"/>
  <c r="M158" i="38"/>
  <c r="I158" i="38"/>
  <c r="G158" i="38"/>
  <c r="E158" i="38"/>
  <c r="C158" i="38"/>
  <c r="D158" i="38" s="1"/>
  <c r="Q157" i="38"/>
  <c r="O157" i="38"/>
  <c r="M157" i="38"/>
  <c r="I157" i="38"/>
  <c r="G157" i="38"/>
  <c r="E157" i="38"/>
  <c r="C157" i="38"/>
  <c r="D157" i="38" s="1"/>
  <c r="Q156" i="38"/>
  <c r="O156" i="38"/>
  <c r="M156" i="38"/>
  <c r="I156" i="38"/>
  <c r="G156" i="38"/>
  <c r="E156" i="38"/>
  <c r="C156" i="38"/>
  <c r="D156" i="38" s="1"/>
  <c r="Q151" i="38"/>
  <c r="O151" i="38"/>
  <c r="M151" i="38"/>
  <c r="I151" i="38"/>
  <c r="G151" i="38"/>
  <c r="E151" i="38"/>
  <c r="C151" i="38"/>
  <c r="D151" i="38" s="1"/>
  <c r="Q150" i="38"/>
  <c r="O150" i="38"/>
  <c r="M150" i="38"/>
  <c r="I150" i="38"/>
  <c r="G150" i="38"/>
  <c r="E150" i="38"/>
  <c r="C150" i="38"/>
  <c r="D150" i="38" s="1"/>
  <c r="Q149" i="38"/>
  <c r="O149" i="38"/>
  <c r="M149" i="38"/>
  <c r="I149" i="38"/>
  <c r="G149" i="38"/>
  <c r="E149" i="38"/>
  <c r="C149" i="38"/>
  <c r="D149" i="38" s="1"/>
  <c r="Q148" i="38"/>
  <c r="O148" i="38"/>
  <c r="M148" i="38"/>
  <c r="I148" i="38"/>
  <c r="G148" i="38"/>
  <c r="E148" i="38"/>
  <c r="C148" i="38"/>
  <c r="D148" i="38" s="1"/>
  <c r="Q147" i="38"/>
  <c r="O147" i="38"/>
  <c r="M147" i="38"/>
  <c r="I147" i="38"/>
  <c r="G147" i="38"/>
  <c r="E147" i="38"/>
  <c r="C147" i="38"/>
  <c r="D147" i="38" s="1"/>
  <c r="Q146" i="38"/>
  <c r="O146" i="38"/>
  <c r="M146" i="38"/>
  <c r="I146" i="38"/>
  <c r="G146" i="38"/>
  <c r="E146" i="38"/>
  <c r="C146" i="38"/>
  <c r="D146" i="38" s="1"/>
  <c r="Q145" i="38"/>
  <c r="O145" i="38"/>
  <c r="M145" i="38"/>
  <c r="I145" i="38"/>
  <c r="G145" i="38"/>
  <c r="E145" i="38"/>
  <c r="C145" i="38"/>
  <c r="D145" i="38" s="1"/>
  <c r="Q144" i="38"/>
  <c r="O144" i="38"/>
  <c r="M144" i="38"/>
  <c r="I144" i="38"/>
  <c r="G144" i="38"/>
  <c r="E144" i="38"/>
  <c r="C144" i="38"/>
  <c r="D144" i="38" s="1"/>
  <c r="Q139" i="38"/>
  <c r="O139" i="38"/>
  <c r="M139" i="38"/>
  <c r="I139" i="38"/>
  <c r="G139" i="38"/>
  <c r="E139" i="38"/>
  <c r="C139" i="38"/>
  <c r="D139" i="38" s="1"/>
  <c r="Q138" i="38"/>
  <c r="O138" i="38"/>
  <c r="M138" i="38"/>
  <c r="I138" i="38"/>
  <c r="G138" i="38"/>
  <c r="E138" i="38"/>
  <c r="C138" i="38"/>
  <c r="D138" i="38" s="1"/>
  <c r="Q137" i="38"/>
  <c r="O137" i="38"/>
  <c r="M137" i="38"/>
  <c r="I137" i="38"/>
  <c r="G137" i="38"/>
  <c r="E137" i="38"/>
  <c r="C137" i="38"/>
  <c r="D137" i="38" s="1"/>
  <c r="Q135" i="38"/>
  <c r="O135" i="38"/>
  <c r="M135" i="38"/>
  <c r="I135" i="38"/>
  <c r="G135" i="38"/>
  <c r="E135" i="38"/>
  <c r="C135" i="38"/>
  <c r="D135" i="38" s="1"/>
  <c r="Q134" i="38"/>
  <c r="O134" i="38"/>
  <c r="M134" i="38"/>
  <c r="I134" i="38"/>
  <c r="G134" i="38"/>
  <c r="E134" i="38"/>
  <c r="C134" i="38"/>
  <c r="Q129" i="38"/>
  <c r="O129" i="38"/>
  <c r="M129" i="38"/>
  <c r="I129" i="38"/>
  <c r="G129" i="38"/>
  <c r="E129" i="38"/>
  <c r="C129" i="38"/>
  <c r="D129" i="38" s="1"/>
  <c r="Q128" i="38"/>
  <c r="O128" i="38"/>
  <c r="M128" i="38"/>
  <c r="I128" i="38"/>
  <c r="G128" i="38"/>
  <c r="E128" i="38"/>
  <c r="C128" i="38"/>
  <c r="D128" i="38" s="1"/>
  <c r="Q127" i="38"/>
  <c r="O127" i="38"/>
  <c r="M127" i="38"/>
  <c r="I127" i="38"/>
  <c r="G127" i="38"/>
  <c r="E127" i="38"/>
  <c r="C127" i="38"/>
  <c r="D127" i="38" s="1"/>
  <c r="Q126" i="38"/>
  <c r="O126" i="38"/>
  <c r="M126" i="38"/>
  <c r="I126" i="38"/>
  <c r="G126" i="38"/>
  <c r="E126" i="38"/>
  <c r="C126" i="38"/>
  <c r="D126" i="38" s="1"/>
  <c r="Q125" i="38"/>
  <c r="O125" i="38"/>
  <c r="M125" i="38"/>
  <c r="I125" i="38"/>
  <c r="G125" i="38"/>
  <c r="E125" i="38"/>
  <c r="C125" i="38"/>
  <c r="D125" i="38" s="1"/>
  <c r="Q124" i="38"/>
  <c r="O124" i="38"/>
  <c r="M124" i="38"/>
  <c r="I124" i="38"/>
  <c r="G124" i="38"/>
  <c r="E124" i="38"/>
  <c r="C124" i="38"/>
  <c r="D124" i="38" s="1"/>
  <c r="Q123" i="38"/>
  <c r="O123" i="38"/>
  <c r="M123" i="38"/>
  <c r="I123" i="38"/>
  <c r="G123" i="38"/>
  <c r="E123" i="38"/>
  <c r="C123" i="38"/>
  <c r="D123" i="38" s="1"/>
  <c r="Q122" i="38"/>
  <c r="O122" i="38"/>
  <c r="M122" i="38"/>
  <c r="I122" i="38"/>
  <c r="G122" i="38"/>
  <c r="E122" i="38"/>
  <c r="C122" i="38"/>
  <c r="D122" i="38" s="1"/>
  <c r="Q121" i="38"/>
  <c r="O121" i="38"/>
  <c r="M121" i="38"/>
  <c r="I121" i="38"/>
  <c r="G121" i="38"/>
  <c r="E121" i="38"/>
  <c r="C121" i="38"/>
  <c r="D121" i="38" s="1"/>
  <c r="Q120" i="38"/>
  <c r="O120" i="38"/>
  <c r="M120" i="38"/>
  <c r="I120" i="38"/>
  <c r="G120" i="38"/>
  <c r="E120" i="38"/>
  <c r="C120" i="38"/>
  <c r="Q115" i="38"/>
  <c r="O115" i="38"/>
  <c r="M115" i="38"/>
  <c r="I115" i="38"/>
  <c r="G115" i="38"/>
  <c r="E115" i="38"/>
  <c r="C115" i="38"/>
  <c r="D115" i="38" s="1"/>
  <c r="Q114" i="38"/>
  <c r="O114" i="38"/>
  <c r="M114" i="38"/>
  <c r="I114" i="38"/>
  <c r="G114" i="38"/>
  <c r="E114" i="38"/>
  <c r="C114" i="38"/>
  <c r="D114" i="38" s="1"/>
  <c r="Q113" i="38"/>
  <c r="O113" i="38"/>
  <c r="M113" i="38"/>
  <c r="I113" i="38"/>
  <c r="G113" i="38"/>
  <c r="E113" i="38"/>
  <c r="C113" i="38"/>
  <c r="D113" i="38" s="1"/>
  <c r="Q112" i="38"/>
  <c r="O112" i="38"/>
  <c r="M112" i="38"/>
  <c r="I112" i="38"/>
  <c r="G112" i="38"/>
  <c r="E112" i="38"/>
  <c r="C112" i="38"/>
  <c r="D112" i="38" s="1"/>
  <c r="Q111" i="38"/>
  <c r="O111" i="38"/>
  <c r="M111" i="38"/>
  <c r="I111" i="38"/>
  <c r="G111" i="38"/>
  <c r="E111" i="38"/>
  <c r="C111" i="38"/>
  <c r="D111" i="38" s="1"/>
  <c r="Q110" i="38"/>
  <c r="O110" i="38"/>
  <c r="M110" i="38"/>
  <c r="I110" i="38"/>
  <c r="G110" i="38"/>
  <c r="E110" i="38"/>
  <c r="C110" i="38"/>
  <c r="D110" i="38" s="1"/>
  <c r="Q109" i="38"/>
  <c r="O109" i="38"/>
  <c r="M109" i="38"/>
  <c r="I109" i="38"/>
  <c r="G109" i="38"/>
  <c r="E109" i="38"/>
  <c r="C109" i="38"/>
  <c r="D109" i="38" s="1"/>
  <c r="Q108" i="38"/>
  <c r="O108" i="38"/>
  <c r="M108" i="38"/>
  <c r="I108" i="38"/>
  <c r="G108" i="38"/>
  <c r="E108" i="38"/>
  <c r="C108" i="38"/>
  <c r="D108" i="38" s="1"/>
  <c r="Q107" i="38"/>
  <c r="O107" i="38"/>
  <c r="M107" i="38"/>
  <c r="I107" i="38"/>
  <c r="G107" i="38"/>
  <c r="E107" i="38"/>
  <c r="C107" i="38"/>
  <c r="D107" i="38" s="1"/>
  <c r="Q106" i="38"/>
  <c r="O106" i="38"/>
  <c r="M106" i="38"/>
  <c r="I106" i="38"/>
  <c r="G106" i="38"/>
  <c r="E106" i="38"/>
  <c r="C106" i="38"/>
  <c r="D106" i="38" s="1"/>
  <c r="Q105" i="38"/>
  <c r="O105" i="38"/>
  <c r="M105" i="38"/>
  <c r="I105" i="38"/>
  <c r="G105" i="38"/>
  <c r="E105" i="38"/>
  <c r="C105" i="38"/>
  <c r="Q100" i="38"/>
  <c r="O100" i="38"/>
  <c r="M100" i="38"/>
  <c r="I100" i="38"/>
  <c r="G100" i="38"/>
  <c r="E100" i="38"/>
  <c r="C100" i="38"/>
  <c r="D100" i="38" s="1"/>
  <c r="Q99" i="38"/>
  <c r="O99" i="38"/>
  <c r="M99" i="38"/>
  <c r="I99" i="38"/>
  <c r="G99" i="38"/>
  <c r="E99" i="38"/>
  <c r="C99" i="38"/>
  <c r="D99" i="38" s="1"/>
  <c r="Q98" i="38"/>
  <c r="O98" i="38"/>
  <c r="M98" i="38"/>
  <c r="I98" i="38"/>
  <c r="G98" i="38"/>
  <c r="E98" i="38"/>
  <c r="C98" i="38"/>
  <c r="D98" i="38" s="1"/>
  <c r="Q97" i="38"/>
  <c r="O97" i="38"/>
  <c r="M97" i="38"/>
  <c r="I97" i="38"/>
  <c r="G97" i="38"/>
  <c r="E97" i="38"/>
  <c r="C97" i="38"/>
  <c r="D97" i="38" s="1"/>
  <c r="Q96" i="38"/>
  <c r="O96" i="38"/>
  <c r="M96" i="38"/>
  <c r="I96" i="38"/>
  <c r="G96" i="38"/>
  <c r="E96" i="38"/>
  <c r="C96" i="38"/>
  <c r="D96" i="38" s="1"/>
  <c r="Q95" i="38"/>
  <c r="O95" i="38"/>
  <c r="M95" i="38"/>
  <c r="I95" i="38"/>
  <c r="G95" i="38"/>
  <c r="E95" i="38"/>
  <c r="C95" i="38"/>
  <c r="D95" i="38" s="1"/>
  <c r="Q94" i="38"/>
  <c r="O94" i="38"/>
  <c r="M94" i="38"/>
  <c r="I94" i="38"/>
  <c r="G94" i="38"/>
  <c r="E94" i="38"/>
  <c r="C94" i="38"/>
  <c r="D94" i="38" s="1"/>
  <c r="O93" i="38"/>
  <c r="M93" i="38"/>
  <c r="I93" i="38"/>
  <c r="G93" i="38"/>
  <c r="E93" i="38"/>
  <c r="C93" i="38"/>
  <c r="D93" i="38" s="1"/>
  <c r="Q92" i="38"/>
  <c r="O92" i="38"/>
  <c r="M92" i="38"/>
  <c r="I92" i="38"/>
  <c r="G92" i="38"/>
  <c r="E92" i="38"/>
  <c r="C92" i="38"/>
  <c r="D92" i="38" s="1"/>
  <c r="Q91" i="38"/>
  <c r="O91" i="38"/>
  <c r="M91" i="38"/>
  <c r="I91" i="38"/>
  <c r="G91" i="38"/>
  <c r="E91" i="38"/>
  <c r="C91" i="38"/>
  <c r="D91" i="38" s="1"/>
  <c r="Q90" i="38"/>
  <c r="O90" i="38"/>
  <c r="M90" i="38"/>
  <c r="I90" i="38"/>
  <c r="G90" i="38"/>
  <c r="E90" i="38"/>
  <c r="C90" i="38"/>
  <c r="Q85" i="38"/>
  <c r="R85" i="38" s="1"/>
  <c r="O85" i="38"/>
  <c r="P85" i="38" s="1"/>
  <c r="M85" i="38"/>
  <c r="N85" i="38" s="1"/>
  <c r="I85" i="38"/>
  <c r="J85" i="38" s="1"/>
  <c r="G85" i="38"/>
  <c r="H85" i="38" s="1"/>
  <c r="E85" i="38"/>
  <c r="C85" i="38"/>
  <c r="Q84" i="38"/>
  <c r="O84" i="38"/>
  <c r="M84" i="38"/>
  <c r="I84" i="38"/>
  <c r="G84" i="38"/>
  <c r="E84" i="38"/>
  <c r="C84" i="38"/>
  <c r="D84" i="38" s="1"/>
  <c r="Q83" i="38"/>
  <c r="O83" i="38"/>
  <c r="M83" i="38"/>
  <c r="I83" i="38"/>
  <c r="G83" i="38"/>
  <c r="E83" i="38"/>
  <c r="C83" i="38"/>
  <c r="D83" i="38" s="1"/>
  <c r="Q82" i="38"/>
  <c r="O82" i="38"/>
  <c r="M82" i="38"/>
  <c r="I82" i="38"/>
  <c r="G82" i="38"/>
  <c r="E82" i="38"/>
  <c r="C82" i="38"/>
  <c r="D82" i="38" s="1"/>
  <c r="Q81" i="38"/>
  <c r="O81" i="38"/>
  <c r="M81" i="38"/>
  <c r="I81" i="38"/>
  <c r="G81" i="38"/>
  <c r="E81" i="38"/>
  <c r="C81" i="38"/>
  <c r="D81" i="38" s="1"/>
  <c r="Q80" i="38"/>
  <c r="O80" i="38"/>
  <c r="M80" i="38"/>
  <c r="I80" i="38"/>
  <c r="G80" i="38"/>
  <c r="E80" i="38"/>
  <c r="C80" i="38"/>
  <c r="D80" i="38" s="1"/>
  <c r="Q79" i="38"/>
  <c r="O79" i="38"/>
  <c r="M79" i="38"/>
  <c r="I79" i="38"/>
  <c r="G79" i="38"/>
  <c r="E79" i="38"/>
  <c r="C79" i="38"/>
  <c r="D79" i="38" s="1"/>
  <c r="Q78" i="38"/>
  <c r="O78" i="38"/>
  <c r="M78" i="38"/>
  <c r="I78" i="38"/>
  <c r="G78" i="38"/>
  <c r="E78" i="38"/>
  <c r="C78" i="38"/>
  <c r="Q73" i="38"/>
  <c r="O73" i="38"/>
  <c r="M73" i="38"/>
  <c r="I73" i="38"/>
  <c r="G73" i="38"/>
  <c r="E73" i="38"/>
  <c r="C73" i="38"/>
  <c r="D73" i="38" s="1"/>
  <c r="Q70" i="38"/>
  <c r="O70" i="38"/>
  <c r="M70" i="38"/>
  <c r="I70" i="38"/>
  <c r="G70" i="38"/>
  <c r="E70" i="38"/>
  <c r="C70" i="38"/>
  <c r="D70" i="38" s="1"/>
  <c r="Q69" i="38"/>
  <c r="O69" i="38"/>
  <c r="M69" i="38"/>
  <c r="I69" i="38"/>
  <c r="G69" i="38"/>
  <c r="E69" i="38"/>
  <c r="C69" i="38"/>
  <c r="D69" i="38" s="1"/>
  <c r="Q68" i="38"/>
  <c r="O68" i="38"/>
  <c r="M68" i="38"/>
  <c r="I68" i="38"/>
  <c r="G68" i="38"/>
  <c r="E68" i="38"/>
  <c r="C68" i="38"/>
  <c r="D68" i="38" s="1"/>
  <c r="Q67" i="38"/>
  <c r="O67" i="38"/>
  <c r="M67" i="38"/>
  <c r="I67" i="38"/>
  <c r="G67" i="38"/>
  <c r="E67" i="38"/>
  <c r="C67" i="38"/>
  <c r="D67" i="38" s="1"/>
  <c r="Q66" i="38"/>
  <c r="O66" i="38"/>
  <c r="M66" i="38"/>
  <c r="I66" i="38"/>
  <c r="G66" i="38"/>
  <c r="E66" i="38"/>
  <c r="C66" i="38"/>
  <c r="D66" i="38" s="1"/>
  <c r="Q65" i="38"/>
  <c r="O65" i="38"/>
  <c r="M65" i="38"/>
  <c r="I65" i="38"/>
  <c r="G65" i="38"/>
  <c r="E65" i="38"/>
  <c r="C65" i="38"/>
  <c r="D65" i="38" s="1"/>
  <c r="Q64" i="38"/>
  <c r="O64" i="38"/>
  <c r="M64" i="38"/>
  <c r="I64" i="38"/>
  <c r="G64" i="38"/>
  <c r="E64" i="38"/>
  <c r="C64" i="38"/>
  <c r="Q59" i="38"/>
  <c r="O59" i="38"/>
  <c r="M59" i="38"/>
  <c r="I59" i="38"/>
  <c r="G59" i="38"/>
  <c r="E59" i="38"/>
  <c r="C59" i="38"/>
  <c r="D59" i="38" s="1"/>
  <c r="Q58" i="38"/>
  <c r="O58" i="38"/>
  <c r="M58" i="38"/>
  <c r="I58" i="38"/>
  <c r="G58" i="38"/>
  <c r="E58" i="38"/>
  <c r="D58" i="38"/>
  <c r="Q56" i="38"/>
  <c r="O56" i="38"/>
  <c r="M56" i="38"/>
  <c r="I56" i="38"/>
  <c r="G56" i="38"/>
  <c r="E56" i="38"/>
  <c r="C56" i="38"/>
  <c r="D56" i="38" s="1"/>
  <c r="Q55" i="38"/>
  <c r="O55" i="38"/>
  <c r="M55" i="38"/>
  <c r="I55" i="38"/>
  <c r="G55" i="38"/>
  <c r="E55" i="38"/>
  <c r="C55" i="38"/>
  <c r="D55" i="38" s="1"/>
  <c r="Q54" i="38"/>
  <c r="O54" i="38"/>
  <c r="M54" i="38"/>
  <c r="I54" i="38"/>
  <c r="G54" i="38"/>
  <c r="E54" i="38"/>
  <c r="C54" i="38"/>
  <c r="D54" i="38" s="1"/>
  <c r="Q53" i="38"/>
  <c r="O53" i="38"/>
  <c r="M53" i="38"/>
  <c r="I53" i="38"/>
  <c r="G53" i="38"/>
  <c r="E53" i="38"/>
  <c r="C53" i="38"/>
  <c r="D53" i="38" s="1"/>
  <c r="Q52" i="38"/>
  <c r="O52" i="38"/>
  <c r="M52" i="38"/>
  <c r="I52" i="38"/>
  <c r="G52" i="38"/>
  <c r="E52" i="38"/>
  <c r="C52" i="38"/>
  <c r="D52" i="38" s="1"/>
  <c r="Q51" i="38"/>
  <c r="O51" i="38"/>
  <c r="M51" i="38"/>
  <c r="I51" i="38"/>
  <c r="G51" i="38"/>
  <c r="E51" i="38"/>
  <c r="C51" i="38"/>
  <c r="D51" i="38" s="1"/>
  <c r="Q50" i="38"/>
  <c r="O50" i="38"/>
  <c r="M50" i="38"/>
  <c r="I50" i="38"/>
  <c r="G50" i="38"/>
  <c r="E50" i="38"/>
  <c r="C50" i="38"/>
  <c r="Q45" i="38"/>
  <c r="O45" i="38"/>
  <c r="M45" i="38"/>
  <c r="I45" i="38"/>
  <c r="G45" i="38"/>
  <c r="E45" i="38"/>
  <c r="C45" i="38"/>
  <c r="D45" i="38" s="1"/>
  <c r="Q44" i="38"/>
  <c r="O44" i="38"/>
  <c r="M44" i="38"/>
  <c r="I44" i="38"/>
  <c r="G44" i="38"/>
  <c r="E44" i="38"/>
  <c r="C44" i="38"/>
  <c r="D44" i="38" s="1"/>
  <c r="Q43" i="38"/>
  <c r="O43" i="38"/>
  <c r="M43" i="38"/>
  <c r="I43" i="38"/>
  <c r="G43" i="38"/>
  <c r="E43" i="38"/>
  <c r="C43" i="38"/>
  <c r="D43" i="38" s="1"/>
  <c r="Q42" i="38"/>
  <c r="O42" i="38"/>
  <c r="M42" i="38"/>
  <c r="I42" i="38"/>
  <c r="G42" i="38"/>
  <c r="E42" i="38"/>
  <c r="C42" i="38"/>
  <c r="D42" i="38" s="1"/>
  <c r="Q41" i="38"/>
  <c r="O41" i="38"/>
  <c r="M41" i="38"/>
  <c r="I41" i="38"/>
  <c r="G41" i="38"/>
  <c r="E41" i="38"/>
  <c r="C41" i="38"/>
  <c r="D41" i="38" s="1"/>
  <c r="Q40" i="38"/>
  <c r="O40" i="38"/>
  <c r="M40" i="38"/>
  <c r="I40" i="38"/>
  <c r="G40" i="38"/>
  <c r="E40" i="38"/>
  <c r="C40" i="38"/>
  <c r="D40" i="38" s="1"/>
  <c r="Q39" i="38"/>
  <c r="O39" i="38"/>
  <c r="M39" i="38"/>
  <c r="I39" i="38"/>
  <c r="G39" i="38"/>
  <c r="E39" i="38"/>
  <c r="C39" i="38"/>
  <c r="D39" i="38" s="1"/>
  <c r="Q34" i="38"/>
  <c r="O34" i="38"/>
  <c r="M34" i="38"/>
  <c r="I34" i="38"/>
  <c r="G34" i="38"/>
  <c r="E34" i="38"/>
  <c r="C34" i="38"/>
  <c r="D34" i="38" s="1"/>
  <c r="Q33" i="38"/>
  <c r="O33" i="38"/>
  <c r="M33" i="38"/>
  <c r="I33" i="38"/>
  <c r="G33" i="38"/>
  <c r="E33" i="38"/>
  <c r="C33" i="38"/>
  <c r="D33" i="38" s="1"/>
  <c r="Q32" i="38"/>
  <c r="O32" i="38"/>
  <c r="M32" i="38"/>
  <c r="I32" i="38"/>
  <c r="G32" i="38"/>
  <c r="E32" i="38"/>
  <c r="C32" i="38"/>
  <c r="D32" i="38" s="1"/>
  <c r="Q31" i="38"/>
  <c r="O31" i="38"/>
  <c r="M31" i="38"/>
  <c r="I31" i="38"/>
  <c r="G31" i="38"/>
  <c r="E31" i="38"/>
  <c r="C31" i="38"/>
  <c r="D31" i="38" s="1"/>
  <c r="Q30" i="38"/>
  <c r="O30" i="38"/>
  <c r="M30" i="38"/>
  <c r="I30" i="38"/>
  <c r="G30" i="38"/>
  <c r="E30" i="38"/>
  <c r="C30" i="38"/>
  <c r="D30" i="38" s="1"/>
  <c r="Q29" i="38"/>
  <c r="O29" i="38"/>
  <c r="M29" i="38"/>
  <c r="I29" i="38"/>
  <c r="G29" i="38"/>
  <c r="E29" i="38"/>
  <c r="C29" i="38"/>
  <c r="D29" i="38" s="1"/>
  <c r="Q28" i="38"/>
  <c r="O28" i="38"/>
  <c r="M28" i="38"/>
  <c r="I28" i="38"/>
  <c r="G28" i="38"/>
  <c r="E28" i="38"/>
  <c r="C28" i="38"/>
  <c r="D28" i="38" s="1"/>
  <c r="Q27" i="38"/>
  <c r="O27" i="38"/>
  <c r="M27" i="38"/>
  <c r="I27" i="38"/>
  <c r="G27" i="38"/>
  <c r="E27" i="38"/>
  <c r="C27" i="38"/>
  <c r="D27" i="38" s="1"/>
  <c r="Q26" i="38"/>
  <c r="O26" i="38"/>
  <c r="M26" i="38"/>
  <c r="I26" i="38"/>
  <c r="G26" i="38"/>
  <c r="E26" i="38"/>
  <c r="C26" i="38"/>
  <c r="D26" i="38" s="1"/>
  <c r="Q25" i="38"/>
  <c r="O25" i="38"/>
  <c r="M25" i="38"/>
  <c r="I25" i="38"/>
  <c r="G25" i="38"/>
  <c r="E25" i="38"/>
  <c r="C25" i="38"/>
  <c r="D25" i="38" s="1"/>
  <c r="Q24" i="38"/>
  <c r="O24" i="38"/>
  <c r="M24" i="38"/>
  <c r="I24" i="38"/>
  <c r="G24" i="38"/>
  <c r="E24" i="38"/>
  <c r="C24" i="38"/>
  <c r="D24" i="38" s="1"/>
  <c r="Q23" i="38"/>
  <c r="O23" i="38"/>
  <c r="M23" i="38"/>
  <c r="I23" i="38"/>
  <c r="G23" i="38"/>
  <c r="E23" i="38"/>
  <c r="C23" i="38"/>
  <c r="D23" i="38" s="1"/>
  <c r="Q18" i="38"/>
  <c r="O18" i="38"/>
  <c r="M18" i="38"/>
  <c r="I18" i="38"/>
  <c r="G18" i="38"/>
  <c r="E18" i="38"/>
  <c r="C18" i="38"/>
  <c r="D18" i="38" s="1"/>
  <c r="Q17" i="38"/>
  <c r="O17" i="38"/>
  <c r="M17" i="38"/>
  <c r="I17" i="38"/>
  <c r="G17" i="38"/>
  <c r="E17" i="38"/>
  <c r="C17" i="38"/>
  <c r="D17" i="38" s="1"/>
  <c r="Q16" i="38"/>
  <c r="O16" i="38"/>
  <c r="M16" i="38"/>
  <c r="I16" i="38"/>
  <c r="G16" i="38"/>
  <c r="E16" i="38"/>
  <c r="C16" i="38"/>
  <c r="D16" i="38" s="1"/>
  <c r="Q15" i="38"/>
  <c r="O15" i="38"/>
  <c r="M15" i="38"/>
  <c r="I15" i="38"/>
  <c r="G15" i="38"/>
  <c r="E15" i="38"/>
  <c r="C15" i="38"/>
  <c r="D15" i="38" s="1"/>
  <c r="Q14" i="38"/>
  <c r="O14" i="38"/>
  <c r="M14" i="38"/>
  <c r="I14" i="38"/>
  <c r="G14" i="38"/>
  <c r="E14" i="38"/>
  <c r="C14" i="38"/>
  <c r="D14" i="38" s="1"/>
  <c r="Q13" i="38"/>
  <c r="O13" i="38"/>
  <c r="M13" i="38"/>
  <c r="I13" i="38"/>
  <c r="G13" i="38"/>
  <c r="E13" i="38"/>
  <c r="C13" i="38"/>
  <c r="D13" i="38" s="1"/>
  <c r="Q12" i="38"/>
  <c r="O12" i="38"/>
  <c r="M12" i="38"/>
  <c r="I12" i="38"/>
  <c r="G12" i="38"/>
  <c r="E12" i="38"/>
  <c r="C12" i="38"/>
  <c r="D12" i="38" s="1"/>
  <c r="Q11" i="38"/>
  <c r="O11" i="38"/>
  <c r="M11" i="38"/>
  <c r="I11" i="38"/>
  <c r="G11" i="38"/>
  <c r="E11" i="38"/>
  <c r="C11" i="38"/>
  <c r="D11" i="38" s="1"/>
  <c r="Q9" i="38"/>
  <c r="O9" i="38"/>
  <c r="M9" i="38"/>
  <c r="I9" i="38"/>
  <c r="G9" i="38"/>
  <c r="E9" i="38"/>
  <c r="C9" i="38"/>
  <c r="D9" i="38" s="1"/>
  <c r="Q8" i="38"/>
  <c r="O8" i="38"/>
  <c r="M8" i="38"/>
  <c r="I8" i="38"/>
  <c r="G8" i="38"/>
  <c r="E8" i="38"/>
  <c r="C8" i="38"/>
  <c r="D8" i="38" s="1"/>
  <c r="Q7" i="38"/>
  <c r="O7" i="38"/>
  <c r="M7" i="38"/>
  <c r="I7" i="38"/>
  <c r="G7" i="38"/>
  <c r="E7" i="38"/>
  <c r="C7" i="38"/>
  <c r="D7" i="38" s="1"/>
  <c r="Q6" i="38"/>
  <c r="O6" i="38"/>
  <c r="M6" i="38"/>
  <c r="I6" i="38"/>
  <c r="G6" i="38"/>
  <c r="E6" i="38"/>
  <c r="C6" i="38"/>
  <c r="D6" i="38" s="1"/>
  <c r="O41" i="37"/>
  <c r="O74" i="37" s="1"/>
  <c r="M41" i="37"/>
  <c r="M74" i="37" s="1"/>
  <c r="K41" i="37"/>
  <c r="K74" i="37" s="1"/>
  <c r="G41" i="37"/>
  <c r="G74" i="37" s="1"/>
  <c r="E41" i="37"/>
  <c r="E74" i="37" s="1"/>
  <c r="C41" i="37"/>
  <c r="B41" i="37"/>
  <c r="B74" i="37" s="1"/>
  <c r="O40" i="37"/>
  <c r="O57" i="37" s="1"/>
  <c r="M40" i="37"/>
  <c r="M57" i="37" s="1"/>
  <c r="K40" i="37"/>
  <c r="K57" i="37" s="1"/>
  <c r="G40" i="37"/>
  <c r="G57" i="37" s="1"/>
  <c r="E40" i="37"/>
  <c r="E57" i="37" s="1"/>
  <c r="C40" i="37"/>
  <c r="B40" i="37"/>
  <c r="B57" i="37" s="1"/>
  <c r="O38" i="37"/>
  <c r="O73" i="37" s="1"/>
  <c r="M38" i="37"/>
  <c r="M73" i="37" s="1"/>
  <c r="K38" i="37"/>
  <c r="K73" i="37" s="1"/>
  <c r="G38" i="37"/>
  <c r="G73" i="37" s="1"/>
  <c r="E38" i="37"/>
  <c r="E73" i="37" s="1"/>
  <c r="C38" i="37"/>
  <c r="B38" i="37"/>
  <c r="B73" i="37" s="1"/>
  <c r="O37" i="37"/>
  <c r="O56" i="37" s="1"/>
  <c r="M37" i="37"/>
  <c r="M56" i="37" s="1"/>
  <c r="K37" i="37"/>
  <c r="K56" i="37" s="1"/>
  <c r="G37" i="37"/>
  <c r="G56" i="37" s="1"/>
  <c r="E37" i="37"/>
  <c r="E56" i="37" s="1"/>
  <c r="C37" i="37"/>
  <c r="B37" i="37"/>
  <c r="B56" i="37" s="1"/>
  <c r="O35" i="37"/>
  <c r="O72" i="37" s="1"/>
  <c r="M35" i="37"/>
  <c r="M72" i="37" s="1"/>
  <c r="K35" i="37"/>
  <c r="K72" i="37" s="1"/>
  <c r="G35" i="37"/>
  <c r="G72" i="37" s="1"/>
  <c r="E35" i="37"/>
  <c r="E72" i="37" s="1"/>
  <c r="C35" i="37"/>
  <c r="B35" i="37"/>
  <c r="B72" i="37" s="1"/>
  <c r="O34" i="37"/>
  <c r="O55" i="37" s="1"/>
  <c r="M34" i="37"/>
  <c r="M55" i="37" s="1"/>
  <c r="K34" i="37"/>
  <c r="K55" i="37" s="1"/>
  <c r="G34" i="37"/>
  <c r="G55" i="37" s="1"/>
  <c r="E34" i="37"/>
  <c r="E55" i="37" s="1"/>
  <c r="C34" i="37"/>
  <c r="B34" i="37"/>
  <c r="B55" i="37" s="1"/>
  <c r="O32" i="37"/>
  <c r="O71" i="37" s="1"/>
  <c r="M32" i="37"/>
  <c r="M71" i="37" s="1"/>
  <c r="K32" i="37"/>
  <c r="K71" i="37" s="1"/>
  <c r="G32" i="37"/>
  <c r="G71" i="37" s="1"/>
  <c r="E32" i="37"/>
  <c r="E71" i="37" s="1"/>
  <c r="C32" i="37"/>
  <c r="B32" i="37"/>
  <c r="B71" i="37" s="1"/>
  <c r="O31" i="37"/>
  <c r="O54" i="37" s="1"/>
  <c r="M31" i="37"/>
  <c r="M54" i="37" s="1"/>
  <c r="K31" i="37"/>
  <c r="K54" i="37" s="1"/>
  <c r="G31" i="37"/>
  <c r="G54" i="37" s="1"/>
  <c r="E31" i="37"/>
  <c r="E54" i="37" s="1"/>
  <c r="C31" i="37"/>
  <c r="B31" i="37"/>
  <c r="B54" i="37" s="1"/>
  <c r="O29" i="37"/>
  <c r="O70" i="37" s="1"/>
  <c r="M29" i="37"/>
  <c r="M70" i="37" s="1"/>
  <c r="K29" i="37"/>
  <c r="K70" i="37" s="1"/>
  <c r="G29" i="37"/>
  <c r="G70" i="37" s="1"/>
  <c r="E29" i="37"/>
  <c r="E70" i="37" s="1"/>
  <c r="C29" i="37"/>
  <c r="B29" i="37"/>
  <c r="B70" i="37" s="1"/>
  <c r="O28" i="37"/>
  <c r="O53" i="37" s="1"/>
  <c r="M28" i="37"/>
  <c r="M53" i="37" s="1"/>
  <c r="K28" i="37"/>
  <c r="K53" i="37" s="1"/>
  <c r="G28" i="37"/>
  <c r="G53" i="37" s="1"/>
  <c r="E28" i="37"/>
  <c r="E53" i="37" s="1"/>
  <c r="C28" i="37"/>
  <c r="B28" i="37"/>
  <c r="B53" i="37" s="1"/>
  <c r="O25" i="37"/>
  <c r="O69" i="37" s="1"/>
  <c r="M25" i="37"/>
  <c r="M69" i="37" s="1"/>
  <c r="K25" i="37"/>
  <c r="K69" i="37" s="1"/>
  <c r="G25" i="37"/>
  <c r="G69" i="37" s="1"/>
  <c r="E25" i="37"/>
  <c r="E69" i="37" s="1"/>
  <c r="C25" i="37"/>
  <c r="B25" i="37"/>
  <c r="O24" i="37"/>
  <c r="O52" i="37" s="1"/>
  <c r="M24" i="37"/>
  <c r="M52" i="37" s="1"/>
  <c r="K24" i="37"/>
  <c r="K52" i="37" s="1"/>
  <c r="G24" i="37"/>
  <c r="G52" i="37" s="1"/>
  <c r="E24" i="37"/>
  <c r="E52" i="37" s="1"/>
  <c r="C24" i="37"/>
  <c r="B24" i="37"/>
  <c r="B52" i="37" s="1"/>
  <c r="O22" i="37"/>
  <c r="O68" i="37" s="1"/>
  <c r="M22" i="37"/>
  <c r="M68" i="37" s="1"/>
  <c r="K22" i="37"/>
  <c r="K68" i="37" s="1"/>
  <c r="G22" i="37"/>
  <c r="G68" i="37" s="1"/>
  <c r="E22" i="37"/>
  <c r="E68" i="37" s="1"/>
  <c r="C22" i="37"/>
  <c r="B22" i="37"/>
  <c r="O21" i="37"/>
  <c r="O51" i="37" s="1"/>
  <c r="M21" i="37"/>
  <c r="M51" i="37" s="1"/>
  <c r="K21" i="37"/>
  <c r="K51" i="37" s="1"/>
  <c r="G21" i="37"/>
  <c r="G51" i="37" s="1"/>
  <c r="E21" i="37"/>
  <c r="E51" i="37" s="1"/>
  <c r="C21" i="37"/>
  <c r="B21" i="37"/>
  <c r="B51" i="37" s="1"/>
  <c r="O19" i="37"/>
  <c r="O67" i="37" s="1"/>
  <c r="M19" i="37"/>
  <c r="M67" i="37" s="1"/>
  <c r="K19" i="37"/>
  <c r="K67" i="37" s="1"/>
  <c r="G19" i="37"/>
  <c r="G67" i="37" s="1"/>
  <c r="E19" i="37"/>
  <c r="E67" i="37" s="1"/>
  <c r="C19" i="37"/>
  <c r="B19" i="37"/>
  <c r="B67" i="37" s="1"/>
  <c r="O18" i="37"/>
  <c r="O50" i="37" s="1"/>
  <c r="M18" i="37"/>
  <c r="M50" i="37" s="1"/>
  <c r="K18" i="37"/>
  <c r="K50" i="37" s="1"/>
  <c r="G18" i="37"/>
  <c r="G50" i="37" s="1"/>
  <c r="E18" i="37"/>
  <c r="E50" i="37" s="1"/>
  <c r="C18" i="37"/>
  <c r="B18" i="37"/>
  <c r="B50" i="37" s="1"/>
  <c r="O87" i="37"/>
  <c r="M87" i="37"/>
  <c r="K87" i="37"/>
  <c r="G87" i="37"/>
  <c r="E87" i="37"/>
  <c r="C87" i="37"/>
  <c r="B87" i="37"/>
  <c r="O86" i="37"/>
  <c r="M86" i="37"/>
  <c r="K86" i="37"/>
  <c r="G86" i="37"/>
  <c r="E86" i="37"/>
  <c r="C86" i="37"/>
  <c r="B86" i="37"/>
  <c r="O85" i="37"/>
  <c r="M85" i="37"/>
  <c r="K85" i="37"/>
  <c r="G85" i="37"/>
  <c r="E85" i="37"/>
  <c r="C85" i="37"/>
  <c r="B85" i="37"/>
  <c r="O84" i="37"/>
  <c r="M84" i="37"/>
  <c r="K84" i="37"/>
  <c r="G84" i="37"/>
  <c r="E84" i="37"/>
  <c r="C84" i="37"/>
  <c r="B84" i="37"/>
  <c r="O83" i="37"/>
  <c r="M83" i="37"/>
  <c r="K83" i="37"/>
  <c r="G83" i="37"/>
  <c r="E83" i="37"/>
  <c r="C83" i="37"/>
  <c r="B83" i="37"/>
  <c r="O82" i="37"/>
  <c r="M82" i="37"/>
  <c r="K82" i="37"/>
  <c r="G82" i="37"/>
  <c r="E82" i="37"/>
  <c r="C82" i="37"/>
  <c r="B82" i="37"/>
  <c r="O81" i="37"/>
  <c r="M81" i="37"/>
  <c r="K81" i="37"/>
  <c r="G81" i="37"/>
  <c r="E81" i="37"/>
  <c r="C81" i="37"/>
  <c r="B81" i="37"/>
  <c r="O80" i="37"/>
  <c r="M80" i="37"/>
  <c r="K80" i="37"/>
  <c r="G80" i="37"/>
  <c r="E80" i="37"/>
  <c r="C80" i="37"/>
  <c r="B80" i="37"/>
  <c r="O15" i="37"/>
  <c r="O66" i="37" s="1"/>
  <c r="M15" i="37"/>
  <c r="M66" i="37" s="1"/>
  <c r="K15" i="37"/>
  <c r="K66" i="37" s="1"/>
  <c r="G15" i="37"/>
  <c r="G66" i="37" s="1"/>
  <c r="E15" i="37"/>
  <c r="E66" i="37" s="1"/>
  <c r="C15" i="37"/>
  <c r="B15" i="37"/>
  <c r="B66" i="37" s="1"/>
  <c r="O14" i="37"/>
  <c r="O49" i="37" s="1"/>
  <c r="M14" i="37"/>
  <c r="M49" i="37" s="1"/>
  <c r="K14" i="37"/>
  <c r="K49" i="37" s="1"/>
  <c r="G14" i="37"/>
  <c r="G49" i="37" s="1"/>
  <c r="E14" i="37"/>
  <c r="E49" i="37" s="1"/>
  <c r="C14" i="37"/>
  <c r="B14" i="37"/>
  <c r="B49" i="37" s="1"/>
  <c r="O12" i="37"/>
  <c r="O64" i="37" s="1"/>
  <c r="M12" i="37"/>
  <c r="M64" i="37" s="1"/>
  <c r="K12" i="37"/>
  <c r="K64" i="37" s="1"/>
  <c r="G12" i="37"/>
  <c r="G64" i="37" s="1"/>
  <c r="E12" i="37"/>
  <c r="E64" i="37" s="1"/>
  <c r="C12" i="37"/>
  <c r="B12" i="37"/>
  <c r="B64" i="37" s="1"/>
  <c r="O11" i="37"/>
  <c r="O47" i="37" s="1"/>
  <c r="M11" i="37"/>
  <c r="K11" i="37"/>
  <c r="K47" i="37" s="1"/>
  <c r="G11" i="37"/>
  <c r="E11" i="37"/>
  <c r="E47" i="37" s="1"/>
  <c r="C11" i="37"/>
  <c r="B11" i="37"/>
  <c r="B47" i="37" s="1"/>
  <c r="O10" i="37"/>
  <c r="O65" i="37" s="1"/>
  <c r="M10" i="37"/>
  <c r="M65" i="37" s="1"/>
  <c r="K10" i="37"/>
  <c r="K65" i="37" s="1"/>
  <c r="G10" i="37"/>
  <c r="G65" i="37" s="1"/>
  <c r="E10" i="37"/>
  <c r="E65" i="37" s="1"/>
  <c r="C10" i="37"/>
  <c r="B10" i="37"/>
  <c r="B65" i="37" s="1"/>
  <c r="O9" i="37"/>
  <c r="O48" i="37" s="1"/>
  <c r="M9" i="37"/>
  <c r="M48" i="37" s="1"/>
  <c r="K9" i="37"/>
  <c r="K48" i="37" s="1"/>
  <c r="G9" i="37"/>
  <c r="E9" i="37"/>
  <c r="E48" i="37" s="1"/>
  <c r="C9" i="37"/>
  <c r="B9" i="37"/>
  <c r="B48" i="37" s="1"/>
  <c r="O7" i="37"/>
  <c r="O63" i="37" s="1"/>
  <c r="M7" i="37"/>
  <c r="M63" i="37" s="1"/>
  <c r="K7" i="37"/>
  <c r="G7" i="37"/>
  <c r="G63" i="37" s="1"/>
  <c r="E7" i="37"/>
  <c r="E63" i="37" s="1"/>
  <c r="C7" i="37"/>
  <c r="B7" i="37"/>
  <c r="B63" i="37" s="1"/>
  <c r="O6" i="37"/>
  <c r="O46" i="37" s="1"/>
  <c r="M6" i="37"/>
  <c r="M46" i="37" s="1"/>
  <c r="K6" i="37"/>
  <c r="G6" i="37"/>
  <c r="G46" i="37" s="1"/>
  <c r="E6" i="37"/>
  <c r="E46" i="37" s="1"/>
  <c r="C6" i="37"/>
  <c r="B6" i="37"/>
  <c r="B46" i="37" s="1"/>
  <c r="O7" i="36"/>
  <c r="O6" i="36"/>
  <c r="M7" i="36"/>
  <c r="M6" i="36"/>
  <c r="K7" i="36"/>
  <c r="K6" i="36"/>
  <c r="G7" i="36"/>
  <c r="G6" i="36"/>
  <c r="E7" i="36"/>
  <c r="E6" i="36"/>
  <c r="C6" i="36"/>
  <c r="C7" i="36"/>
  <c r="O14" i="36"/>
  <c r="O13" i="36"/>
  <c r="O12" i="36"/>
  <c r="O11" i="36"/>
  <c r="O9" i="36"/>
  <c r="O8" i="36"/>
  <c r="M14" i="36"/>
  <c r="M13" i="36"/>
  <c r="M12" i="36"/>
  <c r="M11" i="36"/>
  <c r="M9" i="36"/>
  <c r="M8" i="36"/>
  <c r="K14" i="36"/>
  <c r="K13" i="36"/>
  <c r="K12" i="36"/>
  <c r="K11" i="36"/>
  <c r="K9" i="36"/>
  <c r="K8" i="36"/>
  <c r="G14" i="36"/>
  <c r="G13" i="36"/>
  <c r="G12" i="36"/>
  <c r="G11" i="36"/>
  <c r="G9" i="36"/>
  <c r="G8" i="36"/>
  <c r="E14" i="36"/>
  <c r="E13" i="36"/>
  <c r="E12" i="36"/>
  <c r="E11" i="36"/>
  <c r="E9" i="36"/>
  <c r="E8" i="36"/>
  <c r="C14" i="36"/>
  <c r="C13" i="36"/>
  <c r="C12" i="36"/>
  <c r="C11" i="36"/>
  <c r="I10" i="36"/>
  <c r="C9" i="36"/>
  <c r="C8" i="36"/>
  <c r="B14" i="36"/>
  <c r="B13" i="36"/>
  <c r="B12" i="36"/>
  <c r="B7" i="36"/>
  <c r="B6" i="36"/>
  <c r="B29" i="36"/>
  <c r="B28" i="36"/>
  <c r="B27" i="36"/>
  <c r="B26" i="36"/>
  <c r="B25" i="36"/>
  <c r="B24" i="36"/>
  <c r="B23" i="36"/>
  <c r="B22" i="36"/>
  <c r="B20" i="36"/>
  <c r="B21" i="36"/>
  <c r="B19" i="36"/>
  <c r="O101" i="36"/>
  <c r="M101" i="36"/>
  <c r="K101" i="36"/>
  <c r="G101" i="36"/>
  <c r="E101" i="36"/>
  <c r="C101" i="36"/>
  <c r="B101" i="36"/>
  <c r="O100" i="36"/>
  <c r="M100" i="36"/>
  <c r="K100" i="36"/>
  <c r="G100" i="36"/>
  <c r="E100" i="36"/>
  <c r="C100" i="36"/>
  <c r="B100" i="36"/>
  <c r="O99" i="36"/>
  <c r="M99" i="36"/>
  <c r="K99" i="36"/>
  <c r="G99" i="36"/>
  <c r="E99" i="36"/>
  <c r="C99" i="36"/>
  <c r="B99" i="36"/>
  <c r="O98" i="36"/>
  <c r="M98" i="36"/>
  <c r="K98" i="36"/>
  <c r="G98" i="36"/>
  <c r="E98" i="36"/>
  <c r="C98" i="36"/>
  <c r="B98" i="36"/>
  <c r="O97" i="36"/>
  <c r="M97" i="36"/>
  <c r="K97" i="36"/>
  <c r="G97" i="36"/>
  <c r="E97" i="36"/>
  <c r="C97" i="36"/>
  <c r="B97" i="36"/>
  <c r="O96" i="36"/>
  <c r="M96" i="36"/>
  <c r="K96" i="36"/>
  <c r="G96" i="36"/>
  <c r="E96" i="36"/>
  <c r="C96" i="36"/>
  <c r="B96" i="36"/>
  <c r="O95" i="36"/>
  <c r="M95" i="36"/>
  <c r="K95" i="36"/>
  <c r="G95" i="36"/>
  <c r="E95" i="36"/>
  <c r="C95" i="36"/>
  <c r="B95" i="36"/>
  <c r="K69" i="38" l="1"/>
  <c r="I13" i="36"/>
  <c r="K28" i="38"/>
  <c r="L28" i="38" s="1"/>
  <c r="S14" i="36"/>
  <c r="K126" i="38"/>
  <c r="L126" i="38" s="1"/>
  <c r="K83" i="38"/>
  <c r="L83" i="38" s="1"/>
  <c r="R68" i="38"/>
  <c r="K65" i="38"/>
  <c r="L65" i="38" s="1"/>
  <c r="K24" i="38"/>
  <c r="L24" i="38" s="1"/>
  <c r="K79" i="38"/>
  <c r="L79" i="38" s="1"/>
  <c r="K122" i="38"/>
  <c r="L122" i="38" s="1"/>
  <c r="N59" i="38"/>
  <c r="R174" i="38"/>
  <c r="K91" i="38"/>
  <c r="L91" i="38" s="1"/>
  <c r="K100" i="38"/>
  <c r="L100" i="38" s="1"/>
  <c r="R172" i="38"/>
  <c r="I12" i="36"/>
  <c r="J12" i="36" s="1"/>
  <c r="K94" i="38"/>
  <c r="L94" i="38" s="1"/>
  <c r="K98" i="38"/>
  <c r="L98" i="38" s="1"/>
  <c r="R170" i="38"/>
  <c r="P25" i="37"/>
  <c r="P22" i="37"/>
  <c r="O58" i="37"/>
  <c r="E58" i="37"/>
  <c r="K26" i="38"/>
  <c r="L26" i="38" s="1"/>
  <c r="K30" i="38"/>
  <c r="L30" i="38" s="1"/>
  <c r="K42" i="38"/>
  <c r="L42" i="38" s="1"/>
  <c r="K67" i="38"/>
  <c r="L67" i="38" s="1"/>
  <c r="K81" i="38"/>
  <c r="L81" i="38" s="1"/>
  <c r="K93" i="38"/>
  <c r="L93" i="38" s="1"/>
  <c r="K120" i="38"/>
  <c r="K124" i="38"/>
  <c r="L124" i="38" s="1"/>
  <c r="Q13" i="36"/>
  <c r="R13" i="36" s="1"/>
  <c r="I14" i="36"/>
  <c r="J14" i="36" s="1"/>
  <c r="N14" i="36"/>
  <c r="P14" i="36"/>
  <c r="Z48" i="37"/>
  <c r="V48" i="37"/>
  <c r="T48" i="37"/>
  <c r="X48" i="37"/>
  <c r="V47" i="37"/>
  <c r="X47" i="37"/>
  <c r="T47" i="37"/>
  <c r="Z47" i="37"/>
  <c r="V80" i="37"/>
  <c r="T80" i="37"/>
  <c r="X80" i="37"/>
  <c r="Z80" i="37"/>
  <c r="V82" i="37"/>
  <c r="X82" i="37"/>
  <c r="T82" i="37"/>
  <c r="Z82" i="37"/>
  <c r="X84" i="37"/>
  <c r="V84" i="37"/>
  <c r="T84" i="37"/>
  <c r="Z84" i="37"/>
  <c r="T86" i="37"/>
  <c r="X86" i="37"/>
  <c r="V86" i="37"/>
  <c r="Z86" i="37"/>
  <c r="V51" i="37"/>
  <c r="X51" i="37"/>
  <c r="T51" i="37"/>
  <c r="Z51" i="37"/>
  <c r="T53" i="37"/>
  <c r="V53" i="37"/>
  <c r="X53" i="37"/>
  <c r="Z53" i="37"/>
  <c r="Z54" i="37"/>
  <c r="V54" i="37"/>
  <c r="X54" i="37"/>
  <c r="T54" i="37"/>
  <c r="V55" i="37"/>
  <c r="X55" i="37"/>
  <c r="T55" i="37"/>
  <c r="Z55" i="37"/>
  <c r="X56" i="37"/>
  <c r="Z56" i="37"/>
  <c r="V56" i="37"/>
  <c r="T56" i="37"/>
  <c r="T57" i="37"/>
  <c r="V57" i="37"/>
  <c r="X57" i="37"/>
  <c r="Z57" i="37"/>
  <c r="X65" i="37"/>
  <c r="V65" i="37"/>
  <c r="T65" i="37"/>
  <c r="Z65" i="37"/>
  <c r="X64" i="37"/>
  <c r="V64" i="37"/>
  <c r="T64" i="37"/>
  <c r="Z64" i="37"/>
  <c r="X81" i="37"/>
  <c r="V81" i="37"/>
  <c r="T81" i="37"/>
  <c r="Z81" i="37"/>
  <c r="X83" i="37"/>
  <c r="V83" i="37"/>
  <c r="T83" i="37"/>
  <c r="Z83" i="37"/>
  <c r="V85" i="37"/>
  <c r="X85" i="37"/>
  <c r="T85" i="37"/>
  <c r="Z85" i="37"/>
  <c r="X87" i="37"/>
  <c r="V87" i="37"/>
  <c r="T87" i="37"/>
  <c r="Z87" i="37"/>
  <c r="X70" i="37"/>
  <c r="V70" i="37"/>
  <c r="T70" i="37"/>
  <c r="Z70" i="37"/>
  <c r="T71" i="37"/>
  <c r="V71" i="37"/>
  <c r="X71" i="37"/>
  <c r="Z71" i="37"/>
  <c r="X72" i="37"/>
  <c r="V72" i="37"/>
  <c r="T72" i="37"/>
  <c r="Z72" i="37"/>
  <c r="T73" i="37"/>
  <c r="V73" i="37"/>
  <c r="X73" i="37"/>
  <c r="Z73" i="37"/>
  <c r="X74" i="37"/>
  <c r="V74" i="37"/>
  <c r="T74" i="37"/>
  <c r="Z74" i="37"/>
  <c r="X67" i="37"/>
  <c r="V67" i="37"/>
  <c r="T67" i="37"/>
  <c r="Z67" i="37"/>
  <c r="V50" i="37"/>
  <c r="X50" i="37"/>
  <c r="Z50" i="37"/>
  <c r="T50" i="37"/>
  <c r="X66" i="37"/>
  <c r="V66" i="37"/>
  <c r="T66" i="37"/>
  <c r="Z66" i="37"/>
  <c r="Z49" i="37"/>
  <c r="T49" i="37"/>
  <c r="V49" i="37"/>
  <c r="X49" i="37"/>
  <c r="X63" i="37"/>
  <c r="V63" i="37"/>
  <c r="T63" i="37"/>
  <c r="Z63" i="37"/>
  <c r="T46" i="37"/>
  <c r="X46" i="37"/>
  <c r="V46" i="37"/>
  <c r="Z46" i="37"/>
  <c r="Z52" i="37"/>
  <c r="T52" i="37"/>
  <c r="X52" i="37"/>
  <c r="V52" i="37"/>
  <c r="F13" i="36"/>
  <c r="P56" i="37"/>
  <c r="P73" i="37"/>
  <c r="P71" i="37"/>
  <c r="P54" i="37"/>
  <c r="P52" i="37"/>
  <c r="P67" i="37"/>
  <c r="B58" i="37"/>
  <c r="I81" i="37"/>
  <c r="J81" i="37" s="1"/>
  <c r="I83" i="37"/>
  <c r="J83" i="37" s="1"/>
  <c r="I85" i="37"/>
  <c r="J85" i="37" s="1"/>
  <c r="I87" i="37"/>
  <c r="J87" i="37" s="1"/>
  <c r="I136" i="38"/>
  <c r="I140" i="38" s="1"/>
  <c r="O136" i="38"/>
  <c r="O140" i="38" s="1"/>
  <c r="S11" i="38"/>
  <c r="T11" i="38" s="1"/>
  <c r="K12" i="38"/>
  <c r="L12" i="38" s="1"/>
  <c r="K14" i="38"/>
  <c r="L14" i="38" s="1"/>
  <c r="K16" i="38"/>
  <c r="L16" i="38" s="1"/>
  <c r="K137" i="38"/>
  <c r="L137" i="38" s="1"/>
  <c r="K139" i="38"/>
  <c r="L139" i="38" s="1"/>
  <c r="K145" i="38"/>
  <c r="L145" i="38" s="1"/>
  <c r="K147" i="38"/>
  <c r="L147" i="38" s="1"/>
  <c r="K304" i="38"/>
  <c r="K149" i="38"/>
  <c r="L149" i="38" s="1"/>
  <c r="K151" i="38"/>
  <c r="L151" i="38" s="1"/>
  <c r="K157" i="38"/>
  <c r="L157" i="38" s="1"/>
  <c r="K159" i="38"/>
  <c r="L159" i="38" s="1"/>
  <c r="K161" i="38"/>
  <c r="L161" i="38" s="1"/>
  <c r="K163" i="38"/>
  <c r="L163" i="38" s="1"/>
  <c r="K169" i="38"/>
  <c r="L169" i="38" s="1"/>
  <c r="K171" i="38"/>
  <c r="L171" i="38" s="1"/>
  <c r="K173" i="38"/>
  <c r="L173" i="38" s="1"/>
  <c r="K179" i="38"/>
  <c r="K181" i="38"/>
  <c r="L181" i="38" s="1"/>
  <c r="K183" i="38"/>
  <c r="L183" i="38" s="1"/>
  <c r="K185" i="38"/>
  <c r="L185" i="38" s="1"/>
  <c r="K187" i="38"/>
  <c r="L187" i="38" s="1"/>
  <c r="K191" i="38"/>
  <c r="L191" i="38" s="1"/>
  <c r="K211" i="38"/>
  <c r="L211" i="38" s="1"/>
  <c r="K213" i="38"/>
  <c r="L213" i="38" s="1"/>
  <c r="K219" i="38"/>
  <c r="K221" i="38"/>
  <c r="L221" i="38" s="1"/>
  <c r="K197" i="38"/>
  <c r="L197" i="38" s="1"/>
  <c r="K205" i="38"/>
  <c r="L205" i="38" s="1"/>
  <c r="T18" i="39"/>
  <c r="K231" i="38"/>
  <c r="L231" i="38" s="1"/>
  <c r="K233" i="38"/>
  <c r="L233" i="38" s="1"/>
  <c r="K237" i="38"/>
  <c r="L237" i="38" s="1"/>
  <c r="P13" i="36"/>
  <c r="K267" i="38"/>
  <c r="K269" i="38"/>
  <c r="L269" i="38" s="1"/>
  <c r="K271" i="38"/>
  <c r="L271" i="38" s="1"/>
  <c r="K273" i="38"/>
  <c r="L273" i="38" s="1"/>
  <c r="K106" i="38"/>
  <c r="L106" i="38" s="1"/>
  <c r="K108" i="38"/>
  <c r="L108" i="38" s="1"/>
  <c r="K110" i="38"/>
  <c r="L110" i="38" s="1"/>
  <c r="K112" i="38"/>
  <c r="L112" i="38" s="1"/>
  <c r="K114" i="38"/>
  <c r="L114" i="38" s="1"/>
  <c r="K275" i="38"/>
  <c r="L275" i="38" s="1"/>
  <c r="K277" i="38"/>
  <c r="L277" i="38" s="1"/>
  <c r="K305" i="38"/>
  <c r="L305" i="38" s="1"/>
  <c r="K243" i="38"/>
  <c r="L243" i="38" s="1"/>
  <c r="K245" i="38"/>
  <c r="L245" i="38" s="1"/>
  <c r="L13" i="36"/>
  <c r="K283" i="38"/>
  <c r="K285" i="38"/>
  <c r="L285" i="38" s="1"/>
  <c r="L18" i="39"/>
  <c r="I95" i="36"/>
  <c r="J95" i="36" s="1"/>
  <c r="I97" i="36"/>
  <c r="J97" i="36" s="1"/>
  <c r="I99" i="36"/>
  <c r="J99" i="36" s="1"/>
  <c r="I101" i="36"/>
  <c r="J101" i="36" s="1"/>
  <c r="D14" i="36"/>
  <c r="K287" i="38"/>
  <c r="L287" i="38" s="1"/>
  <c r="K299" i="38"/>
  <c r="L299" i="38" s="1"/>
  <c r="B102" i="36"/>
  <c r="S13" i="36"/>
  <c r="H14" i="36"/>
  <c r="I80" i="37"/>
  <c r="J80" i="37" s="1"/>
  <c r="K33" i="38"/>
  <c r="L33" i="38" s="1"/>
  <c r="K39" i="38"/>
  <c r="L39" i="38" s="1"/>
  <c r="K41" i="38"/>
  <c r="L41" i="38" s="1"/>
  <c r="K45" i="38"/>
  <c r="L45" i="38" s="1"/>
  <c r="K55" i="38"/>
  <c r="L55" i="38" s="1"/>
  <c r="K84" i="38"/>
  <c r="L84" i="38" s="1"/>
  <c r="K90" i="38"/>
  <c r="K92" i="38"/>
  <c r="L92" i="38" s="1"/>
  <c r="K95" i="38"/>
  <c r="L95" i="38" s="1"/>
  <c r="K97" i="38"/>
  <c r="K99" i="38"/>
  <c r="L99" i="38" s="1"/>
  <c r="K109" i="38"/>
  <c r="L109" i="38" s="1"/>
  <c r="K111" i="38"/>
  <c r="L111" i="38" s="1"/>
  <c r="K123" i="38"/>
  <c r="L123" i="38" s="1"/>
  <c r="K125" i="38"/>
  <c r="L125" i="38" s="1"/>
  <c r="K127" i="38"/>
  <c r="L127" i="38" s="1"/>
  <c r="K242" i="38"/>
  <c r="K246" i="38"/>
  <c r="L246" i="38" s="1"/>
  <c r="D263" i="38"/>
  <c r="K254" i="38"/>
  <c r="L254" i="38" s="1"/>
  <c r="K256" i="38"/>
  <c r="L256" i="38" s="1"/>
  <c r="K258" i="38"/>
  <c r="L258" i="38" s="1"/>
  <c r="K260" i="38"/>
  <c r="L260" i="38" s="1"/>
  <c r="K278" i="38"/>
  <c r="L278" i="38" s="1"/>
  <c r="C136" i="38"/>
  <c r="C140" i="38" s="1"/>
  <c r="G136" i="38"/>
  <c r="G140" i="38" s="1"/>
  <c r="M136" i="38"/>
  <c r="M140" i="38" s="1"/>
  <c r="S8" i="38"/>
  <c r="T8" i="38" s="1"/>
  <c r="S6" i="38"/>
  <c r="T6" i="38" s="1"/>
  <c r="K63" i="37"/>
  <c r="Q63" i="37" s="1"/>
  <c r="K46" i="37"/>
  <c r="L46" i="37" s="1"/>
  <c r="M288" i="38"/>
  <c r="K255" i="38"/>
  <c r="L255" i="38" s="1"/>
  <c r="K32" i="38"/>
  <c r="L32" i="38" s="1"/>
  <c r="K128" i="38"/>
  <c r="L128" i="38" s="1"/>
  <c r="K293" i="38"/>
  <c r="L293" i="38" s="1"/>
  <c r="G288" i="38"/>
  <c r="K276" i="38"/>
  <c r="L276" i="38" s="1"/>
  <c r="K274" i="38"/>
  <c r="L274" i="38" s="1"/>
  <c r="K262" i="38"/>
  <c r="L262" i="38" s="1"/>
  <c r="K261" i="38"/>
  <c r="L261" i="38" s="1"/>
  <c r="K253" i="38"/>
  <c r="L253" i="38" s="1"/>
  <c r="K248" i="38"/>
  <c r="L248" i="38" s="1"/>
  <c r="K247" i="38"/>
  <c r="L247" i="38" s="1"/>
  <c r="K203" i="38"/>
  <c r="L203" i="38" s="1"/>
  <c r="K198" i="38"/>
  <c r="L198" i="38" s="1"/>
  <c r="K196" i="38"/>
  <c r="L196" i="38" s="1"/>
  <c r="K225" i="38"/>
  <c r="L225" i="38" s="1"/>
  <c r="K223" i="38"/>
  <c r="L223" i="38" s="1"/>
  <c r="K189" i="38"/>
  <c r="L189" i="38" s="1"/>
  <c r="K138" i="38"/>
  <c r="L138" i="38" s="1"/>
  <c r="K135" i="38"/>
  <c r="L135" i="38" s="1"/>
  <c r="K129" i="38"/>
  <c r="L129" i="38" s="1"/>
  <c r="K121" i="38"/>
  <c r="L121" i="38" s="1"/>
  <c r="K115" i="38"/>
  <c r="L115" i="38" s="1"/>
  <c r="K113" i="38"/>
  <c r="L113" i="38" s="1"/>
  <c r="K96" i="38"/>
  <c r="L96" i="38" s="1"/>
  <c r="K73" i="38"/>
  <c r="L73" i="38" s="1"/>
  <c r="K59" i="38"/>
  <c r="L59" i="38" s="1"/>
  <c r="K58" i="38"/>
  <c r="L58" i="38" s="1"/>
  <c r="K53" i="38"/>
  <c r="L53" i="38" s="1"/>
  <c r="K51" i="38"/>
  <c r="L51" i="38" s="1"/>
  <c r="K44" i="38"/>
  <c r="L44" i="38" s="1"/>
  <c r="K43" i="38"/>
  <c r="L43" i="38" s="1"/>
  <c r="K34" i="38"/>
  <c r="L34" i="38" s="1"/>
  <c r="K18" i="38"/>
  <c r="L18" i="38" s="1"/>
  <c r="I11" i="36"/>
  <c r="I9" i="36"/>
  <c r="I8" i="36"/>
  <c r="I7" i="36"/>
  <c r="J7" i="36" s="1"/>
  <c r="I6" i="36"/>
  <c r="J6" i="36" s="1"/>
  <c r="K40" i="38"/>
  <c r="L40" i="38" s="1"/>
  <c r="K50" i="38"/>
  <c r="K52" i="38"/>
  <c r="L52" i="38" s="1"/>
  <c r="K54" i="38"/>
  <c r="L54" i="38" s="1"/>
  <c r="K259" i="38"/>
  <c r="L259" i="38" s="1"/>
  <c r="S7" i="38"/>
  <c r="T7" i="38" s="1"/>
  <c r="K8" i="38"/>
  <c r="L8" i="38" s="1"/>
  <c r="S9" i="38"/>
  <c r="T9" i="38" s="1"/>
  <c r="S12" i="38"/>
  <c r="T12" i="38" s="1"/>
  <c r="K13" i="38"/>
  <c r="L13" i="38" s="1"/>
  <c r="K17" i="38"/>
  <c r="L17" i="38" s="1"/>
  <c r="K64" i="38"/>
  <c r="K66" i="38"/>
  <c r="L66" i="38" s="1"/>
  <c r="K68" i="38"/>
  <c r="L68" i="38" s="1"/>
  <c r="K70" i="38"/>
  <c r="L70" i="38" s="1"/>
  <c r="K78" i="38"/>
  <c r="K80" i="38"/>
  <c r="L80" i="38" s="1"/>
  <c r="L97" i="38"/>
  <c r="K105" i="38"/>
  <c r="K107" i="38"/>
  <c r="L107" i="38" s="1"/>
  <c r="K144" i="38"/>
  <c r="L144" i="38" s="1"/>
  <c r="K146" i="38"/>
  <c r="L146" i="38" s="1"/>
  <c r="K148" i="38"/>
  <c r="L148" i="38" s="1"/>
  <c r="K150" i="38"/>
  <c r="L150" i="38" s="1"/>
  <c r="K156" i="38"/>
  <c r="L156" i="38" s="1"/>
  <c r="K158" i="38"/>
  <c r="L158" i="38" s="1"/>
  <c r="K160" i="38"/>
  <c r="L160" i="38" s="1"/>
  <c r="K162" i="38"/>
  <c r="L162" i="38" s="1"/>
  <c r="K170" i="38"/>
  <c r="L170" i="38" s="1"/>
  <c r="K172" i="38"/>
  <c r="L172" i="38" s="1"/>
  <c r="K174" i="38"/>
  <c r="L174" i="38" s="1"/>
  <c r="K180" i="38"/>
  <c r="L180" i="38" s="1"/>
  <c r="K200" i="38"/>
  <c r="L200" i="38" s="1"/>
  <c r="K202" i="38"/>
  <c r="L202" i="38" s="1"/>
  <c r="K204" i="38"/>
  <c r="L204" i="38" s="1"/>
  <c r="K230" i="38"/>
  <c r="L230" i="38" s="1"/>
  <c r="J236" i="38"/>
  <c r="J244" i="38"/>
  <c r="K268" i="38"/>
  <c r="L268" i="38" s="1"/>
  <c r="K270" i="38"/>
  <c r="L270" i="38" s="1"/>
  <c r="K292" i="38"/>
  <c r="K294" i="38" s="1"/>
  <c r="K7" i="38"/>
  <c r="L7" i="38" s="1"/>
  <c r="K9" i="38"/>
  <c r="L9" i="38" s="1"/>
  <c r="K11" i="38"/>
  <c r="L11" i="38" s="1"/>
  <c r="K6" i="38"/>
  <c r="L6" i="38" s="1"/>
  <c r="I7" i="37"/>
  <c r="J7" i="37" s="1"/>
  <c r="I6" i="37"/>
  <c r="J6" i="37" s="1"/>
  <c r="F220" i="38"/>
  <c r="K220" i="38"/>
  <c r="L220" i="38" s="1"/>
  <c r="F222" i="38"/>
  <c r="K222" i="38"/>
  <c r="L222" i="38" s="1"/>
  <c r="F224" i="38"/>
  <c r="K224" i="38"/>
  <c r="L224" i="38" s="1"/>
  <c r="F232" i="38"/>
  <c r="K232" i="38"/>
  <c r="L232" i="38" s="1"/>
  <c r="F234" i="38"/>
  <c r="K234" i="38"/>
  <c r="L234" i="38" s="1"/>
  <c r="F236" i="38"/>
  <c r="K236" i="38"/>
  <c r="L236" i="38" s="1"/>
  <c r="F244" i="38"/>
  <c r="K244" i="38"/>
  <c r="L244" i="38" s="1"/>
  <c r="F284" i="38"/>
  <c r="K284" i="38"/>
  <c r="L284" i="38" s="1"/>
  <c r="F286" i="38"/>
  <c r="K286" i="38"/>
  <c r="L286" i="38" s="1"/>
  <c r="K15" i="38"/>
  <c r="L15" i="38" s="1"/>
  <c r="K23" i="38"/>
  <c r="K25" i="38"/>
  <c r="L25" i="38" s="1"/>
  <c r="K27" i="38"/>
  <c r="L27" i="38" s="1"/>
  <c r="K29" i="38"/>
  <c r="L29" i="38" s="1"/>
  <c r="K31" i="38"/>
  <c r="L31" i="38" s="1"/>
  <c r="K82" i="38"/>
  <c r="L82" i="38" s="1"/>
  <c r="K168" i="38"/>
  <c r="K182" i="38"/>
  <c r="L182" i="38" s="1"/>
  <c r="K184" i="38"/>
  <c r="L184" i="38" s="1"/>
  <c r="K186" i="38"/>
  <c r="L186" i="38" s="1"/>
  <c r="K188" i="38"/>
  <c r="L188" i="38" s="1"/>
  <c r="K190" i="38"/>
  <c r="L190" i="38" s="1"/>
  <c r="K210" i="38"/>
  <c r="K212" i="38"/>
  <c r="L212" i="38" s="1"/>
  <c r="K214" i="38"/>
  <c r="L214" i="38" s="1"/>
  <c r="J232" i="38"/>
  <c r="J234" i="38"/>
  <c r="K272" i="38"/>
  <c r="L272" i="38" s="1"/>
  <c r="K298" i="38"/>
  <c r="F85" i="38"/>
  <c r="K85" i="38"/>
  <c r="L85" i="38" s="1"/>
  <c r="E136" i="38"/>
  <c r="E140" i="38" s="1"/>
  <c r="K134" i="38"/>
  <c r="K56" i="38"/>
  <c r="L56" i="38" s="1"/>
  <c r="L69" i="38"/>
  <c r="K199" i="38"/>
  <c r="L199" i="38" s="1"/>
  <c r="K201" i="38"/>
  <c r="L201" i="38" s="1"/>
  <c r="K235" i="38"/>
  <c r="L235" i="38" s="1"/>
  <c r="K257" i="38"/>
  <c r="L257" i="38" s="1"/>
  <c r="D96" i="36"/>
  <c r="I96" i="36"/>
  <c r="J96" i="36" s="1"/>
  <c r="D98" i="36"/>
  <c r="I98" i="36"/>
  <c r="J98" i="36" s="1"/>
  <c r="D100" i="36"/>
  <c r="I100" i="36"/>
  <c r="J100" i="36" s="1"/>
  <c r="H96" i="36"/>
  <c r="N96" i="36"/>
  <c r="H98" i="36"/>
  <c r="N98" i="36"/>
  <c r="H100" i="36"/>
  <c r="N100" i="36"/>
  <c r="J13" i="36"/>
  <c r="J10" i="36"/>
  <c r="C46" i="37"/>
  <c r="I46" i="37" s="1"/>
  <c r="D9" i="37"/>
  <c r="I9" i="37"/>
  <c r="J9" i="37" s="1"/>
  <c r="D11" i="37"/>
  <c r="I11" i="37"/>
  <c r="J11" i="37" s="1"/>
  <c r="C49" i="37"/>
  <c r="I49" i="37" s="1"/>
  <c r="J49" i="37" s="1"/>
  <c r="I14" i="37"/>
  <c r="J14" i="37" s="1"/>
  <c r="C50" i="37"/>
  <c r="I50" i="37" s="1"/>
  <c r="J50" i="37" s="1"/>
  <c r="I18" i="37"/>
  <c r="J18" i="37" s="1"/>
  <c r="C51" i="37"/>
  <c r="I51" i="37" s="1"/>
  <c r="J51" i="37" s="1"/>
  <c r="I21" i="37"/>
  <c r="J21" i="37" s="1"/>
  <c r="C52" i="37"/>
  <c r="I52" i="37" s="1"/>
  <c r="J52" i="37" s="1"/>
  <c r="I24" i="37"/>
  <c r="J24" i="37" s="1"/>
  <c r="C53" i="37"/>
  <c r="I53" i="37" s="1"/>
  <c r="J53" i="37" s="1"/>
  <c r="I28" i="37"/>
  <c r="J28" i="37" s="1"/>
  <c r="C54" i="37"/>
  <c r="I54" i="37" s="1"/>
  <c r="J54" i="37" s="1"/>
  <c r="I31" i="37"/>
  <c r="J31" i="37" s="1"/>
  <c r="C55" i="37"/>
  <c r="I55" i="37" s="1"/>
  <c r="J55" i="37" s="1"/>
  <c r="I34" i="37"/>
  <c r="J34" i="37" s="1"/>
  <c r="C56" i="37"/>
  <c r="I56" i="37" s="1"/>
  <c r="J56" i="37" s="1"/>
  <c r="I37" i="37"/>
  <c r="J37" i="37" s="1"/>
  <c r="C57" i="37"/>
  <c r="I57" i="37" s="1"/>
  <c r="J57" i="37" s="1"/>
  <c r="I40" i="37"/>
  <c r="J40" i="37" s="1"/>
  <c r="H9" i="37"/>
  <c r="I82" i="37"/>
  <c r="J82" i="37" s="1"/>
  <c r="I84" i="37"/>
  <c r="J84" i="37" s="1"/>
  <c r="I86" i="37"/>
  <c r="J86" i="37" s="1"/>
  <c r="C63" i="37"/>
  <c r="I63" i="37" s="1"/>
  <c r="C65" i="37"/>
  <c r="I65" i="37" s="1"/>
  <c r="J65" i="37" s="1"/>
  <c r="I10" i="37"/>
  <c r="J10" i="37" s="1"/>
  <c r="C64" i="37"/>
  <c r="I64" i="37" s="1"/>
  <c r="J64" i="37" s="1"/>
  <c r="I12" i="37"/>
  <c r="J12" i="37" s="1"/>
  <c r="C66" i="37"/>
  <c r="I66" i="37" s="1"/>
  <c r="J66" i="37" s="1"/>
  <c r="I15" i="37"/>
  <c r="J15" i="37" s="1"/>
  <c r="C67" i="37"/>
  <c r="I67" i="37" s="1"/>
  <c r="J67" i="37" s="1"/>
  <c r="I19" i="37"/>
  <c r="J19" i="37" s="1"/>
  <c r="C68" i="37"/>
  <c r="I68" i="37" s="1"/>
  <c r="I22" i="37"/>
  <c r="J22" i="37" s="1"/>
  <c r="C69" i="37"/>
  <c r="I69" i="37" s="1"/>
  <c r="I25" i="37"/>
  <c r="J25" i="37" s="1"/>
  <c r="C70" i="37"/>
  <c r="I70" i="37" s="1"/>
  <c r="J70" i="37" s="1"/>
  <c r="I29" i="37"/>
  <c r="J29" i="37" s="1"/>
  <c r="C71" i="37"/>
  <c r="I71" i="37" s="1"/>
  <c r="J71" i="37" s="1"/>
  <c r="I32" i="37"/>
  <c r="J32" i="37" s="1"/>
  <c r="C72" i="37"/>
  <c r="I72" i="37" s="1"/>
  <c r="J72" i="37" s="1"/>
  <c r="I35" i="37"/>
  <c r="J35" i="37" s="1"/>
  <c r="C73" i="37"/>
  <c r="I73" i="37" s="1"/>
  <c r="J73" i="37" s="1"/>
  <c r="I38" i="37"/>
  <c r="J38" i="37" s="1"/>
  <c r="C74" i="37"/>
  <c r="I74" i="37" s="1"/>
  <c r="J74" i="37" s="1"/>
  <c r="I41" i="37"/>
  <c r="J41" i="37" s="1"/>
  <c r="D80" i="37"/>
  <c r="H80" i="37"/>
  <c r="N80" i="37"/>
  <c r="H11" i="37"/>
  <c r="P244" i="38"/>
  <c r="N51" i="37"/>
  <c r="N53" i="37"/>
  <c r="N57" i="37"/>
  <c r="F246" i="38"/>
  <c r="Q14" i="36"/>
  <c r="R14" i="36" s="1"/>
  <c r="N11" i="37"/>
  <c r="Q288" i="38"/>
  <c r="Q136" i="38"/>
  <c r="Q140" i="38" s="1"/>
  <c r="F212" i="38"/>
  <c r="N13" i="36"/>
  <c r="N55" i="37"/>
  <c r="H18" i="39"/>
  <c r="P18" i="39"/>
  <c r="F18" i="39"/>
  <c r="N18" i="39"/>
  <c r="J18" i="39"/>
  <c r="R18" i="39"/>
  <c r="F147" i="38"/>
  <c r="J147" i="38"/>
  <c r="P147" i="38"/>
  <c r="F149" i="38"/>
  <c r="J149" i="38"/>
  <c r="P149" i="38"/>
  <c r="F151" i="38"/>
  <c r="J151" i="38"/>
  <c r="P151" i="38"/>
  <c r="D164" i="38"/>
  <c r="F157" i="38"/>
  <c r="J157" i="38"/>
  <c r="P157" i="38"/>
  <c r="F159" i="38"/>
  <c r="J159" i="38"/>
  <c r="P159" i="38"/>
  <c r="F161" i="38"/>
  <c r="J161" i="38"/>
  <c r="P161" i="38"/>
  <c r="F163" i="38"/>
  <c r="J163" i="38"/>
  <c r="P163" i="38"/>
  <c r="G175" i="38"/>
  <c r="M175" i="38"/>
  <c r="Q175" i="38"/>
  <c r="F169" i="38"/>
  <c r="J169" i="38"/>
  <c r="F171" i="38"/>
  <c r="F269" i="38"/>
  <c r="J269" i="38"/>
  <c r="F271" i="38"/>
  <c r="E288" i="38"/>
  <c r="I288" i="38"/>
  <c r="O288" i="38"/>
  <c r="J224" i="38"/>
  <c r="J271" i="38"/>
  <c r="J246" i="38"/>
  <c r="F180" i="38"/>
  <c r="J180" i="38"/>
  <c r="F182" i="38"/>
  <c r="J182" i="38"/>
  <c r="F184" i="38"/>
  <c r="J184" i="38"/>
  <c r="F186" i="38"/>
  <c r="F188" i="38"/>
  <c r="F214" i="38"/>
  <c r="J220" i="38"/>
  <c r="J222" i="38"/>
  <c r="F66" i="38"/>
  <c r="J66" i="38"/>
  <c r="P66" i="38"/>
  <c r="F68" i="38"/>
  <c r="J68" i="38"/>
  <c r="P68" i="38"/>
  <c r="F70" i="38"/>
  <c r="J70" i="38"/>
  <c r="P70" i="38"/>
  <c r="F80" i="38"/>
  <c r="J80" i="38"/>
  <c r="P80" i="38"/>
  <c r="F82" i="38"/>
  <c r="J82" i="38"/>
  <c r="P82" i="38"/>
  <c r="F84" i="38"/>
  <c r="J84" i="38"/>
  <c r="P84" i="38"/>
  <c r="P93" i="38"/>
  <c r="F95" i="38"/>
  <c r="J95" i="38"/>
  <c r="P95" i="38"/>
  <c r="F97" i="38"/>
  <c r="J97" i="38"/>
  <c r="P97" i="38"/>
  <c r="F99" i="38"/>
  <c r="J99" i="38"/>
  <c r="P99" i="38"/>
  <c r="F106" i="38"/>
  <c r="J106" i="38"/>
  <c r="P106" i="38"/>
  <c r="F108" i="38"/>
  <c r="J108" i="38"/>
  <c r="P108" i="38"/>
  <c r="F111" i="38"/>
  <c r="J111" i="38"/>
  <c r="P111" i="38"/>
  <c r="F112" i="38"/>
  <c r="J112" i="38"/>
  <c r="P112" i="38"/>
  <c r="F114" i="38"/>
  <c r="J114" i="38"/>
  <c r="P114" i="38"/>
  <c r="F122" i="38"/>
  <c r="J122" i="38"/>
  <c r="P122" i="38"/>
  <c r="F124" i="38"/>
  <c r="J124" i="38"/>
  <c r="P124" i="38"/>
  <c r="F126" i="38"/>
  <c r="J126" i="38"/>
  <c r="P126" i="38"/>
  <c r="F128" i="38"/>
  <c r="J128" i="38"/>
  <c r="P128" i="38"/>
  <c r="F137" i="38"/>
  <c r="J137" i="38"/>
  <c r="P137" i="38"/>
  <c r="F139" i="38"/>
  <c r="J139" i="38"/>
  <c r="P139" i="38"/>
  <c r="D152" i="38"/>
  <c r="F145" i="38"/>
  <c r="J145" i="38"/>
  <c r="P145" i="38"/>
  <c r="F248" i="38"/>
  <c r="F273" i="38"/>
  <c r="P232" i="38"/>
  <c r="D19" i="38"/>
  <c r="F7" i="38"/>
  <c r="J7" i="38"/>
  <c r="J248" i="38"/>
  <c r="F254" i="38"/>
  <c r="P7" i="38"/>
  <c r="F9" i="38"/>
  <c r="P9" i="38"/>
  <c r="F12" i="38"/>
  <c r="J12" i="38"/>
  <c r="P12" i="38"/>
  <c r="F14" i="38"/>
  <c r="J14" i="38"/>
  <c r="P14" i="38"/>
  <c r="F16" i="38"/>
  <c r="J16" i="38"/>
  <c r="P16" i="38"/>
  <c r="F18" i="38"/>
  <c r="J18" i="38"/>
  <c r="P18" i="38"/>
  <c r="D35" i="38"/>
  <c r="F24" i="38"/>
  <c r="J24" i="38"/>
  <c r="P24" i="38"/>
  <c r="F26" i="38"/>
  <c r="J26" i="38"/>
  <c r="P26" i="38"/>
  <c r="F28" i="38"/>
  <c r="J28" i="38"/>
  <c r="P28" i="38"/>
  <c r="F30" i="38"/>
  <c r="J30" i="38"/>
  <c r="P30" i="38"/>
  <c r="F32" i="38"/>
  <c r="J32" i="38"/>
  <c r="P32" i="38"/>
  <c r="F34" i="38"/>
  <c r="J34" i="38"/>
  <c r="P34" i="38"/>
  <c r="D46" i="38"/>
  <c r="F40" i="38"/>
  <c r="J40" i="38"/>
  <c r="P40" i="38"/>
  <c r="F42" i="38"/>
  <c r="J42" i="38"/>
  <c r="P42" i="38"/>
  <c r="F44" i="38"/>
  <c r="J44" i="38"/>
  <c r="P44" i="38"/>
  <c r="F52" i="38"/>
  <c r="J52" i="38"/>
  <c r="P52" i="38"/>
  <c r="F54" i="38"/>
  <c r="J54" i="38"/>
  <c r="P54" i="38"/>
  <c r="F56" i="38"/>
  <c r="J56" i="38"/>
  <c r="P56" i="38"/>
  <c r="J254" i="38"/>
  <c r="F173" i="38"/>
  <c r="D206" i="38"/>
  <c r="F275" i="38"/>
  <c r="F59" i="38"/>
  <c r="J59" i="38"/>
  <c r="H68" i="38"/>
  <c r="N68" i="38"/>
  <c r="H169" i="38"/>
  <c r="N169" i="38"/>
  <c r="R169" i="38"/>
  <c r="F170" i="38"/>
  <c r="J170" i="38"/>
  <c r="H171" i="38"/>
  <c r="N171" i="38"/>
  <c r="R171" i="38"/>
  <c r="F172" i="38"/>
  <c r="J172" i="38"/>
  <c r="H173" i="38"/>
  <c r="N173" i="38"/>
  <c r="R173" i="38"/>
  <c r="F174" i="38"/>
  <c r="J174" i="38"/>
  <c r="F256" i="38"/>
  <c r="F258" i="38"/>
  <c r="H59" i="38"/>
  <c r="R59" i="38"/>
  <c r="P169" i="38"/>
  <c r="H170" i="38"/>
  <c r="N170" i="38"/>
  <c r="J171" i="38"/>
  <c r="P171" i="38"/>
  <c r="H172" i="38"/>
  <c r="N172" i="38"/>
  <c r="J173" i="38"/>
  <c r="P173" i="38"/>
  <c r="H174" i="38"/>
  <c r="N174" i="38"/>
  <c r="D215" i="38"/>
  <c r="F299" i="38"/>
  <c r="E19" i="38"/>
  <c r="F6" i="38"/>
  <c r="N7" i="38"/>
  <c r="F8" i="38"/>
  <c r="J6" i="38"/>
  <c r="H7" i="38"/>
  <c r="R7" i="38"/>
  <c r="G19" i="38"/>
  <c r="H6" i="38"/>
  <c r="Q19" i="38"/>
  <c r="R6" i="38"/>
  <c r="G35" i="38"/>
  <c r="H23" i="38"/>
  <c r="M35" i="38"/>
  <c r="N23" i="38"/>
  <c r="Q35" i="38"/>
  <c r="R23" i="38"/>
  <c r="N6" i="38"/>
  <c r="H8" i="38"/>
  <c r="N8" i="38"/>
  <c r="R8" i="38"/>
  <c r="H11" i="38"/>
  <c r="N11" i="38"/>
  <c r="R11" i="38"/>
  <c r="H13" i="38"/>
  <c r="N13" i="38"/>
  <c r="R13" i="38"/>
  <c r="H15" i="38"/>
  <c r="N15" i="38"/>
  <c r="R15" i="38"/>
  <c r="H17" i="38"/>
  <c r="N17" i="38"/>
  <c r="R17" i="38"/>
  <c r="H25" i="38"/>
  <c r="N25" i="38"/>
  <c r="R25" i="38"/>
  <c r="H27" i="38"/>
  <c r="N27" i="38"/>
  <c r="R27" i="38"/>
  <c r="H29" i="38"/>
  <c r="N29" i="38"/>
  <c r="R29" i="38"/>
  <c r="H31" i="38"/>
  <c r="N31" i="38"/>
  <c r="R31" i="38"/>
  <c r="G46" i="38"/>
  <c r="H39" i="38"/>
  <c r="M46" i="38"/>
  <c r="N39" i="38"/>
  <c r="Q46" i="38"/>
  <c r="R39" i="38"/>
  <c r="E60" i="38"/>
  <c r="I60" i="38"/>
  <c r="E74" i="38"/>
  <c r="I74" i="38"/>
  <c r="E86" i="38"/>
  <c r="I86" i="38"/>
  <c r="E116" i="38"/>
  <c r="I116" i="38"/>
  <c r="E130" i="38"/>
  <c r="I130" i="38"/>
  <c r="G152" i="38"/>
  <c r="H144" i="38"/>
  <c r="M152" i="38"/>
  <c r="N144" i="38"/>
  <c r="Q152" i="38"/>
  <c r="R144" i="38"/>
  <c r="G164" i="38"/>
  <c r="H156" i="38"/>
  <c r="M164" i="38"/>
  <c r="N156" i="38"/>
  <c r="Q164" i="38"/>
  <c r="R156" i="38"/>
  <c r="R168" i="38"/>
  <c r="D175" i="38"/>
  <c r="E192" i="38"/>
  <c r="I192" i="38"/>
  <c r="G206" i="38"/>
  <c r="H196" i="38"/>
  <c r="M206" i="38"/>
  <c r="N196" i="38"/>
  <c r="Q206" i="38"/>
  <c r="R196" i="38"/>
  <c r="G215" i="38"/>
  <c r="H210" i="38"/>
  <c r="M215" i="38"/>
  <c r="N210" i="38"/>
  <c r="Q215" i="38"/>
  <c r="R210" i="38"/>
  <c r="E226" i="38"/>
  <c r="I226" i="38"/>
  <c r="G238" i="38"/>
  <c r="H230" i="38"/>
  <c r="M238" i="38"/>
  <c r="N230" i="38"/>
  <c r="Q238" i="38"/>
  <c r="R230" i="38"/>
  <c r="C249" i="38"/>
  <c r="D242" i="38"/>
  <c r="D249" i="38" s="1"/>
  <c r="G249" i="38"/>
  <c r="M249" i="38"/>
  <c r="Q249" i="38"/>
  <c r="F253" i="38"/>
  <c r="E263" i="38"/>
  <c r="J253" i="38"/>
  <c r="I263" i="38"/>
  <c r="S254" i="38"/>
  <c r="T254" i="38" s="1"/>
  <c r="N254" i="38"/>
  <c r="F255" i="38"/>
  <c r="S256" i="38"/>
  <c r="T256" i="38" s="1"/>
  <c r="N256" i="38"/>
  <c r="E279" i="38"/>
  <c r="I279" i="38"/>
  <c r="C294" i="38"/>
  <c r="D292" i="38"/>
  <c r="D294" i="38" s="1"/>
  <c r="G294" i="38"/>
  <c r="M294" i="38"/>
  <c r="Q294" i="38"/>
  <c r="C300" i="38"/>
  <c r="D298" i="38"/>
  <c r="D300" i="38" s="1"/>
  <c r="G300" i="38"/>
  <c r="M300" i="38"/>
  <c r="Q300" i="38"/>
  <c r="C306" i="38"/>
  <c r="D304" i="38"/>
  <c r="D306" i="38" s="1"/>
  <c r="G306" i="38"/>
  <c r="M306" i="38"/>
  <c r="Q306" i="38"/>
  <c r="H33" i="38"/>
  <c r="N33" i="38"/>
  <c r="R33" i="38"/>
  <c r="H41" i="38"/>
  <c r="N41" i="38"/>
  <c r="R41" i="38"/>
  <c r="H43" i="38"/>
  <c r="N43" i="38"/>
  <c r="R43" i="38"/>
  <c r="H45" i="38"/>
  <c r="N45" i="38"/>
  <c r="R45" i="38"/>
  <c r="H51" i="38"/>
  <c r="N51" i="38"/>
  <c r="R51" i="38"/>
  <c r="H53" i="38"/>
  <c r="N53" i="38"/>
  <c r="R53" i="38"/>
  <c r="H55" i="38"/>
  <c r="N55" i="38"/>
  <c r="R55" i="38"/>
  <c r="H58" i="38"/>
  <c r="N58" i="38"/>
  <c r="R58" i="38"/>
  <c r="H65" i="38"/>
  <c r="N65" i="38"/>
  <c r="R65" i="38"/>
  <c r="H67" i="38"/>
  <c r="N67" i="38"/>
  <c r="R67" i="38"/>
  <c r="H69" i="38"/>
  <c r="N69" i="38"/>
  <c r="R69" i="38"/>
  <c r="H73" i="38"/>
  <c r="N73" i="38"/>
  <c r="R73" i="38"/>
  <c r="H79" i="38"/>
  <c r="N79" i="38"/>
  <c r="R79" i="38"/>
  <c r="H81" i="38"/>
  <c r="N81" i="38"/>
  <c r="R81" i="38"/>
  <c r="H83" i="38"/>
  <c r="N83" i="38"/>
  <c r="R83" i="38"/>
  <c r="H91" i="38"/>
  <c r="N91" i="38"/>
  <c r="R91" i="38"/>
  <c r="H92" i="38"/>
  <c r="N92" i="38"/>
  <c r="R92" i="38"/>
  <c r="H94" i="38"/>
  <c r="N94" i="38"/>
  <c r="R94" i="38"/>
  <c r="H96" i="38"/>
  <c r="N96" i="38"/>
  <c r="R96" i="38"/>
  <c r="H98" i="38"/>
  <c r="N98" i="38"/>
  <c r="R98" i="38"/>
  <c r="H100" i="38"/>
  <c r="N100" i="38"/>
  <c r="R100" i="38"/>
  <c r="H107" i="38"/>
  <c r="N107" i="38"/>
  <c r="R107" i="38"/>
  <c r="H109" i="38"/>
  <c r="N109" i="38"/>
  <c r="R109" i="38"/>
  <c r="H110" i="38"/>
  <c r="N110" i="38"/>
  <c r="R110" i="38"/>
  <c r="H113" i="38"/>
  <c r="N113" i="38"/>
  <c r="R113" i="38"/>
  <c r="H115" i="38"/>
  <c r="N115" i="38"/>
  <c r="R115" i="38"/>
  <c r="H121" i="38"/>
  <c r="N121" i="38"/>
  <c r="R121" i="38"/>
  <c r="H123" i="38"/>
  <c r="N123" i="38"/>
  <c r="R123" i="38"/>
  <c r="H125" i="38"/>
  <c r="N125" i="38"/>
  <c r="R125" i="38"/>
  <c r="H127" i="38"/>
  <c r="N127" i="38"/>
  <c r="R127" i="38"/>
  <c r="H129" i="38"/>
  <c r="N129" i="38"/>
  <c r="R129" i="38"/>
  <c r="H135" i="38"/>
  <c r="N135" i="38"/>
  <c r="R135" i="38"/>
  <c r="H138" i="38"/>
  <c r="N138" i="38"/>
  <c r="R138" i="38"/>
  <c r="H146" i="38"/>
  <c r="N146" i="38"/>
  <c r="R146" i="38"/>
  <c r="H148" i="38"/>
  <c r="N148" i="38"/>
  <c r="R148" i="38"/>
  <c r="H150" i="38"/>
  <c r="N150" i="38"/>
  <c r="R150" i="38"/>
  <c r="H158" i="38"/>
  <c r="N158" i="38"/>
  <c r="R158" i="38"/>
  <c r="H160" i="38"/>
  <c r="N160" i="38"/>
  <c r="R160" i="38"/>
  <c r="H162" i="38"/>
  <c r="N162" i="38"/>
  <c r="R162" i="38"/>
  <c r="H180" i="38"/>
  <c r="N180" i="38"/>
  <c r="R180" i="38"/>
  <c r="F181" i="38"/>
  <c r="J181" i="38"/>
  <c r="P181" i="38"/>
  <c r="H182" i="38"/>
  <c r="N182" i="38"/>
  <c r="R182" i="38"/>
  <c r="F183" i="38"/>
  <c r="J183" i="38"/>
  <c r="P183" i="38"/>
  <c r="H184" i="38"/>
  <c r="N184" i="38"/>
  <c r="R184" i="38"/>
  <c r="F185" i="38"/>
  <c r="J185" i="38"/>
  <c r="P185" i="38"/>
  <c r="H186" i="38"/>
  <c r="N186" i="38"/>
  <c r="R186" i="38"/>
  <c r="F187" i="38"/>
  <c r="J187" i="38"/>
  <c r="P187" i="38"/>
  <c r="H188" i="38"/>
  <c r="N188" i="38"/>
  <c r="R188" i="38"/>
  <c r="F189" i="38"/>
  <c r="J189" i="38"/>
  <c r="P189" i="38"/>
  <c r="H190" i="38"/>
  <c r="N190" i="38"/>
  <c r="R190" i="38"/>
  <c r="F191" i="38"/>
  <c r="J191" i="38"/>
  <c r="P191" i="38"/>
  <c r="F197" i="38"/>
  <c r="J197" i="38"/>
  <c r="P197" i="38"/>
  <c r="H198" i="38"/>
  <c r="N198" i="38"/>
  <c r="R198" i="38"/>
  <c r="F199" i="38"/>
  <c r="J199" i="38"/>
  <c r="P199" i="38"/>
  <c r="H200" i="38"/>
  <c r="N200" i="38"/>
  <c r="R200" i="38"/>
  <c r="F201" i="38"/>
  <c r="J201" i="38"/>
  <c r="P201" i="38"/>
  <c r="H202" i="38"/>
  <c r="N202" i="38"/>
  <c r="R202" i="38"/>
  <c r="F203" i="38"/>
  <c r="J203" i="38"/>
  <c r="P203" i="38"/>
  <c r="H204" i="38"/>
  <c r="N204" i="38"/>
  <c r="R204" i="38"/>
  <c r="F205" i="38"/>
  <c r="J205" i="38"/>
  <c r="P205" i="38"/>
  <c r="F211" i="38"/>
  <c r="J211" i="38"/>
  <c r="P211" i="38"/>
  <c r="H212" i="38"/>
  <c r="N212" i="38"/>
  <c r="R212" i="38"/>
  <c r="F213" i="38"/>
  <c r="J213" i="38"/>
  <c r="P213" i="38"/>
  <c r="H214" i="38"/>
  <c r="N214" i="38"/>
  <c r="R214" i="38"/>
  <c r="H220" i="38"/>
  <c r="N220" i="38"/>
  <c r="R220" i="38"/>
  <c r="F221" i="38"/>
  <c r="J221" i="38"/>
  <c r="P221" i="38"/>
  <c r="H222" i="38"/>
  <c r="N222" i="38"/>
  <c r="R222" i="38"/>
  <c r="F223" i="38"/>
  <c r="J223" i="38"/>
  <c r="P223" i="38"/>
  <c r="H224" i="38"/>
  <c r="N224" i="38"/>
  <c r="R224" i="38"/>
  <c r="F225" i="38"/>
  <c r="J225" i="38"/>
  <c r="P225" i="38"/>
  <c r="D238" i="38"/>
  <c r="F231" i="38"/>
  <c r="J231" i="38"/>
  <c r="P231" i="38"/>
  <c r="H232" i="38"/>
  <c r="N232" i="38"/>
  <c r="R232" i="38"/>
  <c r="F233" i="38"/>
  <c r="J233" i="38"/>
  <c r="P233" i="38"/>
  <c r="H234" i="38"/>
  <c r="N234" i="38"/>
  <c r="R234" i="38"/>
  <c r="F235" i="38"/>
  <c r="J235" i="38"/>
  <c r="P235" i="38"/>
  <c r="H236" i="38"/>
  <c r="N236" i="38"/>
  <c r="R236" i="38"/>
  <c r="F237" i="38"/>
  <c r="J237" i="38"/>
  <c r="P237" i="38"/>
  <c r="F243" i="38"/>
  <c r="J243" i="38"/>
  <c r="P243" i="38"/>
  <c r="H244" i="38"/>
  <c r="N244" i="38"/>
  <c r="R244" i="38"/>
  <c r="F245" i="38"/>
  <c r="J245" i="38"/>
  <c r="P245" i="38"/>
  <c r="H246" i="38"/>
  <c r="N246" i="38"/>
  <c r="R246" i="38"/>
  <c r="F247" i="38"/>
  <c r="J247" i="38"/>
  <c r="P247" i="38"/>
  <c r="H248" i="38"/>
  <c r="N248" i="38"/>
  <c r="R248" i="38"/>
  <c r="H254" i="38"/>
  <c r="R254" i="38"/>
  <c r="J255" i="38"/>
  <c r="P255" i="38"/>
  <c r="H256" i="38"/>
  <c r="R256" i="38"/>
  <c r="F257" i="38"/>
  <c r="J257" i="38"/>
  <c r="P257" i="38"/>
  <c r="H258" i="38"/>
  <c r="N258" i="38"/>
  <c r="R258" i="38"/>
  <c r="F259" i="38"/>
  <c r="J259" i="38"/>
  <c r="P259" i="38"/>
  <c r="H260" i="38"/>
  <c r="N260" i="38"/>
  <c r="R260" i="38"/>
  <c r="F261" i="38"/>
  <c r="J261" i="38"/>
  <c r="P261" i="38"/>
  <c r="H262" i="38"/>
  <c r="N262" i="38"/>
  <c r="R262" i="38"/>
  <c r="H268" i="38"/>
  <c r="N268" i="38"/>
  <c r="R268" i="38"/>
  <c r="P269" i="38"/>
  <c r="H270" i="38"/>
  <c r="N270" i="38"/>
  <c r="R270" i="38"/>
  <c r="P271" i="38"/>
  <c r="H272" i="38"/>
  <c r="N272" i="38"/>
  <c r="R272" i="38"/>
  <c r="J273" i="38"/>
  <c r="P273" i="38"/>
  <c r="H274" i="38"/>
  <c r="N274" i="38"/>
  <c r="R274" i="38"/>
  <c r="J275" i="38"/>
  <c r="P275" i="38"/>
  <c r="H276" i="38"/>
  <c r="N276" i="38"/>
  <c r="R276" i="38"/>
  <c r="F277" i="38"/>
  <c r="J277" i="38"/>
  <c r="P277" i="38"/>
  <c r="H278" i="38"/>
  <c r="N278" i="38"/>
  <c r="R278" i="38"/>
  <c r="H284" i="38"/>
  <c r="N284" i="38"/>
  <c r="R284" i="38"/>
  <c r="F285" i="38"/>
  <c r="J285" i="38"/>
  <c r="P285" i="38"/>
  <c r="H286" i="38"/>
  <c r="N286" i="38"/>
  <c r="R286" i="38"/>
  <c r="F287" i="38"/>
  <c r="J287" i="38"/>
  <c r="P287" i="38"/>
  <c r="F293" i="38"/>
  <c r="J293" i="38"/>
  <c r="P293" i="38"/>
  <c r="J299" i="38"/>
  <c r="P299" i="38"/>
  <c r="F305" i="38"/>
  <c r="J305" i="38"/>
  <c r="P305" i="38"/>
  <c r="N168" i="38"/>
  <c r="H168" i="38"/>
  <c r="F11" i="38"/>
  <c r="N12" i="38"/>
  <c r="F13" i="38"/>
  <c r="S14" i="38"/>
  <c r="T14" i="38" s="1"/>
  <c r="N14" i="38"/>
  <c r="F15" i="38"/>
  <c r="S16" i="38"/>
  <c r="T16" i="38" s="1"/>
  <c r="N16" i="38"/>
  <c r="F17" i="38"/>
  <c r="E35" i="38"/>
  <c r="F23" i="38"/>
  <c r="I35" i="38"/>
  <c r="J23" i="38"/>
  <c r="S24" i="38"/>
  <c r="T24" i="38" s="1"/>
  <c r="N24" i="38"/>
  <c r="F25" i="38"/>
  <c r="E46" i="38"/>
  <c r="F39" i="38"/>
  <c r="I46" i="38"/>
  <c r="J39" i="38"/>
  <c r="C60" i="38"/>
  <c r="D50" i="38"/>
  <c r="N50" i="38" s="1"/>
  <c r="G60" i="38"/>
  <c r="S50" i="38"/>
  <c r="M60" i="38"/>
  <c r="Q60" i="38"/>
  <c r="C74" i="38"/>
  <c r="D64" i="38"/>
  <c r="D74" i="38" s="1"/>
  <c r="G74" i="38"/>
  <c r="M74" i="38"/>
  <c r="Q74" i="38"/>
  <c r="C86" i="38"/>
  <c r="D78" i="38"/>
  <c r="D86" i="38" s="1"/>
  <c r="G86" i="38"/>
  <c r="M86" i="38"/>
  <c r="Q86" i="38"/>
  <c r="C101" i="38"/>
  <c r="D90" i="38"/>
  <c r="D101" i="38" s="1"/>
  <c r="Q101" i="38"/>
  <c r="C116" i="38"/>
  <c r="D105" i="38"/>
  <c r="D116" i="38" s="1"/>
  <c r="G116" i="38"/>
  <c r="M116" i="38"/>
  <c r="Q116" i="38"/>
  <c r="C130" i="38"/>
  <c r="D120" i="38"/>
  <c r="D130" i="38" s="1"/>
  <c r="G130" i="38"/>
  <c r="M130" i="38"/>
  <c r="Q130" i="38"/>
  <c r="D134" i="38"/>
  <c r="P134" i="38" s="1"/>
  <c r="E152" i="38"/>
  <c r="F144" i="38"/>
  <c r="I152" i="38"/>
  <c r="J144" i="38"/>
  <c r="E164" i="38"/>
  <c r="F156" i="38"/>
  <c r="I164" i="38"/>
  <c r="J156" i="38"/>
  <c r="C192" i="38"/>
  <c r="D179" i="38"/>
  <c r="D192" i="38" s="1"/>
  <c r="G192" i="38"/>
  <c r="S179" i="38"/>
  <c r="M192" i="38"/>
  <c r="Q192" i="38"/>
  <c r="E206" i="38"/>
  <c r="F196" i="38"/>
  <c r="I206" i="38"/>
  <c r="J196" i="38"/>
  <c r="E215" i="38"/>
  <c r="F210" i="38"/>
  <c r="I215" i="38"/>
  <c r="J210" i="38"/>
  <c r="C226" i="38"/>
  <c r="D219" i="38"/>
  <c r="D226" i="38" s="1"/>
  <c r="G226" i="38"/>
  <c r="M226" i="38"/>
  <c r="Q226" i="38"/>
  <c r="E238" i="38"/>
  <c r="F230" i="38"/>
  <c r="I238" i="38"/>
  <c r="J230" i="38"/>
  <c r="E249" i="38"/>
  <c r="I249" i="38"/>
  <c r="H253" i="38"/>
  <c r="G263" i="38"/>
  <c r="N253" i="38"/>
  <c r="M263" i="38"/>
  <c r="R253" i="38"/>
  <c r="Q263" i="38"/>
  <c r="C279" i="38"/>
  <c r="D267" i="38"/>
  <c r="D279" i="38" s="1"/>
  <c r="G279" i="38"/>
  <c r="M279" i="38"/>
  <c r="Q279" i="38"/>
  <c r="E294" i="38"/>
  <c r="I294" i="38"/>
  <c r="E300" i="38"/>
  <c r="I300" i="38"/>
  <c r="E306" i="38"/>
  <c r="I306" i="38"/>
  <c r="J8" i="38"/>
  <c r="P8" i="38"/>
  <c r="H9" i="38"/>
  <c r="R9" i="38"/>
  <c r="J11" i="38"/>
  <c r="P11" i="38"/>
  <c r="H12" i="38"/>
  <c r="R12" i="38"/>
  <c r="J13" i="38"/>
  <c r="P13" i="38"/>
  <c r="H14" i="38"/>
  <c r="R14" i="38"/>
  <c r="J15" i="38"/>
  <c r="P15" i="38"/>
  <c r="H16" i="38"/>
  <c r="R16" i="38"/>
  <c r="J17" i="38"/>
  <c r="P17" i="38"/>
  <c r="H18" i="38"/>
  <c r="N18" i="38"/>
  <c r="R18" i="38"/>
  <c r="H24" i="38"/>
  <c r="R24" i="38"/>
  <c r="J25" i="38"/>
  <c r="P25" i="38"/>
  <c r="H26" i="38"/>
  <c r="N26" i="38"/>
  <c r="R26" i="38"/>
  <c r="F27" i="38"/>
  <c r="J27" i="38"/>
  <c r="P27" i="38"/>
  <c r="H28" i="38"/>
  <c r="N28" i="38"/>
  <c r="R28" i="38"/>
  <c r="F29" i="38"/>
  <c r="J29" i="38"/>
  <c r="P29" i="38"/>
  <c r="H30" i="38"/>
  <c r="N30" i="38"/>
  <c r="R30" i="38"/>
  <c r="F31" i="38"/>
  <c r="J31" i="38"/>
  <c r="P31" i="38"/>
  <c r="H32" i="38"/>
  <c r="N32" i="38"/>
  <c r="R32" i="38"/>
  <c r="F33" i="38"/>
  <c r="J33" i="38"/>
  <c r="P33" i="38"/>
  <c r="H34" i="38"/>
  <c r="N34" i="38"/>
  <c r="R34" i="38"/>
  <c r="H40" i="38"/>
  <c r="N40" i="38"/>
  <c r="R40" i="38"/>
  <c r="F41" i="38"/>
  <c r="J41" i="38"/>
  <c r="P41" i="38"/>
  <c r="H42" i="38"/>
  <c r="N42" i="38"/>
  <c r="R42" i="38"/>
  <c r="F43" i="38"/>
  <c r="J43" i="38"/>
  <c r="P43" i="38"/>
  <c r="H44" i="38"/>
  <c r="N44" i="38"/>
  <c r="R44" i="38"/>
  <c r="F45" i="38"/>
  <c r="J45" i="38"/>
  <c r="P45" i="38"/>
  <c r="F51" i="38"/>
  <c r="J51" i="38"/>
  <c r="P51" i="38"/>
  <c r="H52" i="38"/>
  <c r="N52" i="38"/>
  <c r="R52" i="38"/>
  <c r="F53" i="38"/>
  <c r="J53" i="38"/>
  <c r="P53" i="38"/>
  <c r="H54" i="38"/>
  <c r="N54" i="38"/>
  <c r="R54" i="38"/>
  <c r="F55" i="38"/>
  <c r="J55" i="38"/>
  <c r="P55" i="38"/>
  <c r="H56" i="38"/>
  <c r="N56" i="38"/>
  <c r="R56" i="38"/>
  <c r="F58" i="38"/>
  <c r="J58" i="38"/>
  <c r="P58" i="38"/>
  <c r="P59" i="38"/>
  <c r="F65" i="38"/>
  <c r="J65" i="38"/>
  <c r="P65" i="38"/>
  <c r="H66" i="38"/>
  <c r="N66" i="38"/>
  <c r="R66" i="38"/>
  <c r="F67" i="38"/>
  <c r="J67" i="38"/>
  <c r="P67" i="38"/>
  <c r="F69" i="38"/>
  <c r="J69" i="38"/>
  <c r="P69" i="38"/>
  <c r="H70" i="38"/>
  <c r="N70" i="38"/>
  <c r="R70" i="38"/>
  <c r="F73" i="38"/>
  <c r="J73" i="38"/>
  <c r="P73" i="38"/>
  <c r="F79" i="38"/>
  <c r="J79" i="38"/>
  <c r="P79" i="38"/>
  <c r="H80" i="38"/>
  <c r="N80" i="38"/>
  <c r="R80" i="38"/>
  <c r="F81" i="38"/>
  <c r="J81" i="38"/>
  <c r="P81" i="38"/>
  <c r="H82" i="38"/>
  <c r="N82" i="38"/>
  <c r="R82" i="38"/>
  <c r="F83" i="38"/>
  <c r="J83" i="38"/>
  <c r="P83" i="38"/>
  <c r="H84" i="38"/>
  <c r="N84" i="38"/>
  <c r="R84" i="38"/>
  <c r="F91" i="38"/>
  <c r="J91" i="38"/>
  <c r="P91" i="38"/>
  <c r="F92" i="38"/>
  <c r="J92" i="38"/>
  <c r="P92" i="38"/>
  <c r="R93" i="38"/>
  <c r="F94" i="38"/>
  <c r="J94" i="38"/>
  <c r="P94" i="38"/>
  <c r="H95" i="38"/>
  <c r="N95" i="38"/>
  <c r="R95" i="38"/>
  <c r="F96" i="38"/>
  <c r="J96" i="38"/>
  <c r="P96" i="38"/>
  <c r="H97" i="38"/>
  <c r="N97" i="38"/>
  <c r="R97" i="38"/>
  <c r="F98" i="38"/>
  <c r="J98" i="38"/>
  <c r="P98" i="38"/>
  <c r="H99" i="38"/>
  <c r="N99" i="38"/>
  <c r="R99" i="38"/>
  <c r="F100" i="38"/>
  <c r="J100" i="38"/>
  <c r="P100" i="38"/>
  <c r="H106" i="38"/>
  <c r="N106" i="38"/>
  <c r="R106" i="38"/>
  <c r="F107" i="38"/>
  <c r="J107" i="38"/>
  <c r="P107" i="38"/>
  <c r="H108" i="38"/>
  <c r="N108" i="38"/>
  <c r="R108" i="38"/>
  <c r="F109" i="38"/>
  <c r="J109" i="38"/>
  <c r="P109" i="38"/>
  <c r="F110" i="38"/>
  <c r="J110" i="38"/>
  <c r="P110" i="38"/>
  <c r="H111" i="38"/>
  <c r="N111" i="38"/>
  <c r="R111" i="38"/>
  <c r="H112" i="38"/>
  <c r="N112" i="38"/>
  <c r="R112" i="38"/>
  <c r="F113" i="38"/>
  <c r="J113" i="38"/>
  <c r="P113" i="38"/>
  <c r="H114" i="38"/>
  <c r="N114" i="38"/>
  <c r="R114" i="38"/>
  <c r="F115" i="38"/>
  <c r="J115" i="38"/>
  <c r="P115" i="38"/>
  <c r="F121" i="38"/>
  <c r="J121" i="38"/>
  <c r="P121" i="38"/>
  <c r="H122" i="38"/>
  <c r="N122" i="38"/>
  <c r="R122" i="38"/>
  <c r="F123" i="38"/>
  <c r="J123" i="38"/>
  <c r="P123" i="38"/>
  <c r="H124" i="38"/>
  <c r="N124" i="38"/>
  <c r="R124" i="38"/>
  <c r="F125" i="38"/>
  <c r="J125" i="38"/>
  <c r="P125" i="38"/>
  <c r="H126" i="38"/>
  <c r="N126" i="38"/>
  <c r="R126" i="38"/>
  <c r="F127" i="38"/>
  <c r="J127" i="38"/>
  <c r="P127" i="38"/>
  <c r="H128" i="38"/>
  <c r="N128" i="38"/>
  <c r="R128" i="38"/>
  <c r="F129" i="38"/>
  <c r="J129" i="38"/>
  <c r="P129" i="38"/>
  <c r="F135" i="38"/>
  <c r="J135" i="38"/>
  <c r="P135" i="38"/>
  <c r="H137" i="38"/>
  <c r="N137" i="38"/>
  <c r="R137" i="38"/>
  <c r="F138" i="38"/>
  <c r="J138" i="38"/>
  <c r="P138" i="38"/>
  <c r="H139" i="38"/>
  <c r="N139" i="38"/>
  <c r="R139" i="38"/>
  <c r="H145" i="38"/>
  <c r="N145" i="38"/>
  <c r="R145" i="38"/>
  <c r="F146" i="38"/>
  <c r="J146" i="38"/>
  <c r="P146" i="38"/>
  <c r="H147" i="38"/>
  <c r="N147" i="38"/>
  <c r="R147" i="38"/>
  <c r="F148" i="38"/>
  <c r="J148" i="38"/>
  <c r="P148" i="38"/>
  <c r="H149" i="38"/>
  <c r="N149" i="38"/>
  <c r="R149" i="38"/>
  <c r="F150" i="38"/>
  <c r="J150" i="38"/>
  <c r="P150" i="38"/>
  <c r="H151" i="38"/>
  <c r="N151" i="38"/>
  <c r="R151" i="38"/>
  <c r="H157" i="38"/>
  <c r="N157" i="38"/>
  <c r="R157" i="38"/>
  <c r="F158" i="38"/>
  <c r="J158" i="38"/>
  <c r="P158" i="38"/>
  <c r="H159" i="38"/>
  <c r="N159" i="38"/>
  <c r="R159" i="38"/>
  <c r="F160" i="38"/>
  <c r="J160" i="38"/>
  <c r="P160" i="38"/>
  <c r="H161" i="38"/>
  <c r="N161" i="38"/>
  <c r="R161" i="38"/>
  <c r="F162" i="38"/>
  <c r="J162" i="38"/>
  <c r="P162" i="38"/>
  <c r="H163" i="38"/>
  <c r="N163" i="38"/>
  <c r="R163" i="38"/>
  <c r="E175" i="38"/>
  <c r="I175" i="38"/>
  <c r="O175" i="38"/>
  <c r="P170" i="38"/>
  <c r="P172" i="38"/>
  <c r="P174" i="38"/>
  <c r="P180" i="38"/>
  <c r="H181" i="38"/>
  <c r="N181" i="38"/>
  <c r="R181" i="38"/>
  <c r="P182" i="38"/>
  <c r="H183" i="38"/>
  <c r="N183" i="38"/>
  <c r="R183" i="38"/>
  <c r="P184" i="38"/>
  <c r="H185" i="38"/>
  <c r="N185" i="38"/>
  <c r="R185" i="38"/>
  <c r="J186" i="38"/>
  <c r="P186" i="38"/>
  <c r="H187" i="38"/>
  <c r="N187" i="38"/>
  <c r="R187" i="38"/>
  <c r="J188" i="38"/>
  <c r="P188" i="38"/>
  <c r="H189" i="38"/>
  <c r="N189" i="38"/>
  <c r="R189" i="38"/>
  <c r="F190" i="38"/>
  <c r="J190" i="38"/>
  <c r="P190" i="38"/>
  <c r="H191" i="38"/>
  <c r="N191" i="38"/>
  <c r="R191" i="38"/>
  <c r="H197" i="38"/>
  <c r="N197" i="38"/>
  <c r="R197" i="38"/>
  <c r="F198" i="38"/>
  <c r="J198" i="38"/>
  <c r="P198" i="38"/>
  <c r="H199" i="38"/>
  <c r="N199" i="38"/>
  <c r="R199" i="38"/>
  <c r="F200" i="38"/>
  <c r="J200" i="38"/>
  <c r="P200" i="38"/>
  <c r="H201" i="38"/>
  <c r="N201" i="38"/>
  <c r="R201" i="38"/>
  <c r="F202" i="38"/>
  <c r="J202" i="38"/>
  <c r="P202" i="38"/>
  <c r="H203" i="38"/>
  <c r="N203" i="38"/>
  <c r="R203" i="38"/>
  <c r="F204" i="38"/>
  <c r="J204" i="38"/>
  <c r="P204" i="38"/>
  <c r="H205" i="38"/>
  <c r="N205" i="38"/>
  <c r="R205" i="38"/>
  <c r="H211" i="38"/>
  <c r="N211" i="38"/>
  <c r="R211" i="38"/>
  <c r="J212" i="38"/>
  <c r="P212" i="38"/>
  <c r="H213" i="38"/>
  <c r="N213" i="38"/>
  <c r="R213" i="38"/>
  <c r="J214" i="38"/>
  <c r="P214" i="38"/>
  <c r="P220" i="38"/>
  <c r="H221" i="38"/>
  <c r="N221" i="38"/>
  <c r="R221" i="38"/>
  <c r="P222" i="38"/>
  <c r="H223" i="38"/>
  <c r="N223" i="38"/>
  <c r="R223" i="38"/>
  <c r="P224" i="38"/>
  <c r="H225" i="38"/>
  <c r="N225" i="38"/>
  <c r="R225" i="38"/>
  <c r="H231" i="38"/>
  <c r="N231" i="38"/>
  <c r="R231" i="38"/>
  <c r="H233" i="38"/>
  <c r="N233" i="38"/>
  <c r="R233" i="38"/>
  <c r="P234" i="38"/>
  <c r="H235" i="38"/>
  <c r="N235" i="38"/>
  <c r="R235" i="38"/>
  <c r="P236" i="38"/>
  <c r="H237" i="38"/>
  <c r="N237" i="38"/>
  <c r="R237" i="38"/>
  <c r="H243" i="38"/>
  <c r="N243" i="38"/>
  <c r="R243" i="38"/>
  <c r="H245" i="38"/>
  <c r="N245" i="38"/>
  <c r="R245" i="38"/>
  <c r="P246" i="38"/>
  <c r="H247" i="38"/>
  <c r="N247" i="38"/>
  <c r="R247" i="38"/>
  <c r="P248" i="38"/>
  <c r="P254" i="38"/>
  <c r="H255" i="38"/>
  <c r="N255" i="38"/>
  <c r="R255" i="38"/>
  <c r="J256" i="38"/>
  <c r="P256" i="38"/>
  <c r="H257" i="38"/>
  <c r="N257" i="38"/>
  <c r="R257" i="38"/>
  <c r="J258" i="38"/>
  <c r="P258" i="38"/>
  <c r="H259" i="38"/>
  <c r="N259" i="38"/>
  <c r="R259" i="38"/>
  <c r="F260" i="38"/>
  <c r="J260" i="38"/>
  <c r="P260" i="38"/>
  <c r="H261" i="38"/>
  <c r="N261" i="38"/>
  <c r="R261" i="38"/>
  <c r="F262" i="38"/>
  <c r="J262" i="38"/>
  <c r="P262" i="38"/>
  <c r="F268" i="38"/>
  <c r="J268" i="38"/>
  <c r="P268" i="38"/>
  <c r="H269" i="38"/>
  <c r="N269" i="38"/>
  <c r="R269" i="38"/>
  <c r="F270" i="38"/>
  <c r="J270" i="38"/>
  <c r="P270" i="38"/>
  <c r="H271" i="38"/>
  <c r="N271" i="38"/>
  <c r="R271" i="38"/>
  <c r="F272" i="38"/>
  <c r="J272" i="38"/>
  <c r="P272" i="38"/>
  <c r="H273" i="38"/>
  <c r="N273" i="38"/>
  <c r="R273" i="38"/>
  <c r="F274" i="38"/>
  <c r="J274" i="38"/>
  <c r="P274" i="38"/>
  <c r="H275" i="38"/>
  <c r="N275" i="38"/>
  <c r="R275" i="38"/>
  <c r="F276" i="38"/>
  <c r="J276" i="38"/>
  <c r="P276" i="38"/>
  <c r="H277" i="38"/>
  <c r="N277" i="38"/>
  <c r="R277" i="38"/>
  <c r="F278" i="38"/>
  <c r="J278" i="38"/>
  <c r="P278" i="38"/>
  <c r="J284" i="38"/>
  <c r="P284" i="38"/>
  <c r="H285" i="38"/>
  <c r="N285" i="38"/>
  <c r="R285" i="38"/>
  <c r="J286" i="38"/>
  <c r="P286" i="38"/>
  <c r="H287" i="38"/>
  <c r="N287" i="38"/>
  <c r="R287" i="38"/>
  <c r="H293" i="38"/>
  <c r="N293" i="38"/>
  <c r="R293" i="38"/>
  <c r="H299" i="38"/>
  <c r="N299" i="38"/>
  <c r="R299" i="38"/>
  <c r="H305" i="38"/>
  <c r="N305" i="38"/>
  <c r="R305" i="38"/>
  <c r="J168" i="38"/>
  <c r="F168" i="38"/>
  <c r="O306" i="38"/>
  <c r="P298" i="38"/>
  <c r="P300" i="38" s="1"/>
  <c r="O300" i="38"/>
  <c r="O294" i="38"/>
  <c r="O279" i="38"/>
  <c r="O263" i="38"/>
  <c r="P253" i="38"/>
  <c r="O249" i="38"/>
  <c r="O238" i="38"/>
  <c r="P230" i="38"/>
  <c r="O215" i="38"/>
  <c r="P210" i="38"/>
  <c r="O206" i="38"/>
  <c r="P196" i="38"/>
  <c r="O226" i="38"/>
  <c r="O192" i="38"/>
  <c r="P168" i="38"/>
  <c r="P156" i="38"/>
  <c r="O164" i="38"/>
  <c r="O152" i="38"/>
  <c r="P144" i="38"/>
  <c r="O130" i="38"/>
  <c r="O116" i="38"/>
  <c r="E101" i="38"/>
  <c r="F93" i="38"/>
  <c r="G101" i="38"/>
  <c r="H93" i="38"/>
  <c r="I101" i="38"/>
  <c r="J93" i="38"/>
  <c r="M101" i="38"/>
  <c r="N93" i="38"/>
  <c r="O101" i="38"/>
  <c r="O86" i="38"/>
  <c r="O74" i="38"/>
  <c r="O60" i="38"/>
  <c r="O46" i="38"/>
  <c r="P39" i="38"/>
  <c r="O35" i="38"/>
  <c r="P23" i="38"/>
  <c r="I19" i="38"/>
  <c r="J9" i="38"/>
  <c r="M19" i="38"/>
  <c r="N9" i="38"/>
  <c r="O19" i="38"/>
  <c r="P6" i="38"/>
  <c r="S18" i="38"/>
  <c r="T18" i="38" s="1"/>
  <c r="C288" i="38"/>
  <c r="D283" i="38"/>
  <c r="C263" i="38"/>
  <c r="C19" i="38"/>
  <c r="S13" i="38"/>
  <c r="T13" i="38" s="1"/>
  <c r="S15" i="38"/>
  <c r="T15" i="38" s="1"/>
  <c r="S17" i="38"/>
  <c r="T17" i="38" s="1"/>
  <c r="C35" i="38"/>
  <c r="C152" i="38"/>
  <c r="C164" i="38"/>
  <c r="S158" i="38"/>
  <c r="T158" i="38" s="1"/>
  <c r="S160" i="38"/>
  <c r="T160" i="38" s="1"/>
  <c r="C175" i="38"/>
  <c r="S25" i="38"/>
  <c r="T25" i="38" s="1"/>
  <c r="C46" i="38"/>
  <c r="S157" i="38"/>
  <c r="T157" i="38" s="1"/>
  <c r="S159" i="38"/>
  <c r="T159" i="38" s="1"/>
  <c r="S161" i="38"/>
  <c r="T161" i="38" s="1"/>
  <c r="S255" i="38"/>
  <c r="T255" i="38" s="1"/>
  <c r="C206" i="38"/>
  <c r="C215" i="38"/>
  <c r="C238" i="38"/>
  <c r="S26" i="38"/>
  <c r="T26" i="38" s="1"/>
  <c r="S28" i="38"/>
  <c r="T28" i="38" s="1"/>
  <c r="S30" i="38"/>
  <c r="T30" i="38" s="1"/>
  <c r="S32" i="38"/>
  <c r="T32" i="38" s="1"/>
  <c r="S34" i="38"/>
  <c r="T34" i="38" s="1"/>
  <c r="S40" i="38"/>
  <c r="T40" i="38" s="1"/>
  <c r="S42" i="38"/>
  <c r="T42" i="38" s="1"/>
  <c r="S44" i="38"/>
  <c r="T44" i="38" s="1"/>
  <c r="S52" i="38"/>
  <c r="T52" i="38" s="1"/>
  <c r="S54" i="38"/>
  <c r="T54" i="38" s="1"/>
  <c r="S23" i="38"/>
  <c r="S27" i="38"/>
  <c r="T27" i="38" s="1"/>
  <c r="S29" i="38"/>
  <c r="T29" i="38" s="1"/>
  <c r="S31" i="38"/>
  <c r="T31" i="38" s="1"/>
  <c r="S33" i="38"/>
  <c r="T33" i="38" s="1"/>
  <c r="S39" i="38"/>
  <c r="S41" i="38"/>
  <c r="T41" i="38" s="1"/>
  <c r="S43" i="38"/>
  <c r="T43" i="38" s="1"/>
  <c r="S45" i="38"/>
  <c r="T45" i="38" s="1"/>
  <c r="S51" i="38"/>
  <c r="T51" i="38" s="1"/>
  <c r="S53" i="38"/>
  <c r="T53" i="38" s="1"/>
  <c r="S55" i="38"/>
  <c r="T55" i="38" s="1"/>
  <c r="S56" i="38"/>
  <c r="T56" i="38" s="1"/>
  <c r="S58" i="38"/>
  <c r="T58" i="38" s="1"/>
  <c r="S59" i="38"/>
  <c r="T59" i="38" s="1"/>
  <c r="S64" i="38"/>
  <c r="S65" i="38"/>
  <c r="T65" i="38" s="1"/>
  <c r="S66" i="38"/>
  <c r="T66" i="38" s="1"/>
  <c r="S67" i="38"/>
  <c r="T67" i="38" s="1"/>
  <c r="S68" i="38"/>
  <c r="T68" i="38" s="1"/>
  <c r="S69" i="38"/>
  <c r="T69" i="38" s="1"/>
  <c r="S70" i="38"/>
  <c r="T70" i="38" s="1"/>
  <c r="S73" i="38"/>
  <c r="T73" i="38" s="1"/>
  <c r="S78" i="38"/>
  <c r="S79" i="38"/>
  <c r="T79" i="38" s="1"/>
  <c r="S80" i="38"/>
  <c r="T80" i="38" s="1"/>
  <c r="S81" i="38"/>
  <c r="T81" i="38" s="1"/>
  <c r="S82" i="38"/>
  <c r="T82" i="38" s="1"/>
  <c r="S83" i="38"/>
  <c r="T83" i="38" s="1"/>
  <c r="S84" i="38"/>
  <c r="T84" i="38" s="1"/>
  <c r="S85" i="38"/>
  <c r="T85" i="38" s="1"/>
  <c r="S90" i="38"/>
  <c r="S91" i="38"/>
  <c r="T91" i="38" s="1"/>
  <c r="S92" i="38"/>
  <c r="T92" i="38" s="1"/>
  <c r="S93" i="38"/>
  <c r="T93" i="38" s="1"/>
  <c r="S94" i="38"/>
  <c r="T94" i="38" s="1"/>
  <c r="S95" i="38"/>
  <c r="T95" i="38" s="1"/>
  <c r="S96" i="38"/>
  <c r="T96" i="38" s="1"/>
  <c r="S97" i="38"/>
  <c r="T97" i="38" s="1"/>
  <c r="S98" i="38"/>
  <c r="T98" i="38" s="1"/>
  <c r="S99" i="38"/>
  <c r="T99" i="38" s="1"/>
  <c r="S100" i="38"/>
  <c r="T100" i="38" s="1"/>
  <c r="S105" i="38"/>
  <c r="S106" i="38"/>
  <c r="T106" i="38" s="1"/>
  <c r="S107" i="38"/>
  <c r="T107" i="38" s="1"/>
  <c r="S108" i="38"/>
  <c r="T108" i="38" s="1"/>
  <c r="S109" i="38"/>
  <c r="T109" i="38" s="1"/>
  <c r="S110" i="38"/>
  <c r="T110" i="38" s="1"/>
  <c r="S111" i="38"/>
  <c r="T111" i="38" s="1"/>
  <c r="S112" i="38"/>
  <c r="T112" i="38" s="1"/>
  <c r="S113" i="38"/>
  <c r="T113" i="38" s="1"/>
  <c r="S114" i="38"/>
  <c r="T114" i="38" s="1"/>
  <c r="S115" i="38"/>
  <c r="T115" i="38" s="1"/>
  <c r="S120" i="38"/>
  <c r="S121" i="38"/>
  <c r="T121" i="38" s="1"/>
  <c r="S122" i="38"/>
  <c r="T122" i="38" s="1"/>
  <c r="S123" i="38"/>
  <c r="T123" i="38" s="1"/>
  <c r="S124" i="38"/>
  <c r="T124" i="38" s="1"/>
  <c r="S125" i="38"/>
  <c r="T125" i="38" s="1"/>
  <c r="S126" i="38"/>
  <c r="T126" i="38" s="1"/>
  <c r="S127" i="38"/>
  <c r="T127" i="38" s="1"/>
  <c r="S128" i="38"/>
  <c r="T128" i="38" s="1"/>
  <c r="S129" i="38"/>
  <c r="T129" i="38" s="1"/>
  <c r="S134" i="38"/>
  <c r="S135" i="38"/>
  <c r="T135" i="38" s="1"/>
  <c r="S137" i="38"/>
  <c r="T137" i="38" s="1"/>
  <c r="S138" i="38"/>
  <c r="T138" i="38" s="1"/>
  <c r="S139" i="38"/>
  <c r="T139" i="38" s="1"/>
  <c r="S144" i="38"/>
  <c r="S145" i="38"/>
  <c r="T145" i="38" s="1"/>
  <c r="S146" i="38"/>
  <c r="T146" i="38" s="1"/>
  <c r="S147" i="38"/>
  <c r="T147" i="38" s="1"/>
  <c r="S148" i="38"/>
  <c r="T148" i="38" s="1"/>
  <c r="S149" i="38"/>
  <c r="T149" i="38" s="1"/>
  <c r="S150" i="38"/>
  <c r="T150" i="38" s="1"/>
  <c r="S151" i="38"/>
  <c r="T151" i="38" s="1"/>
  <c r="S156" i="38"/>
  <c r="S163" i="38"/>
  <c r="T163" i="38" s="1"/>
  <c r="S169" i="38"/>
  <c r="T169" i="38" s="1"/>
  <c r="S171" i="38"/>
  <c r="T171" i="38" s="1"/>
  <c r="S173" i="38"/>
  <c r="T173" i="38" s="1"/>
  <c r="S181" i="38"/>
  <c r="T181" i="38" s="1"/>
  <c r="S183" i="38"/>
  <c r="T183" i="38" s="1"/>
  <c r="S162" i="38"/>
  <c r="T162" i="38" s="1"/>
  <c r="S168" i="38"/>
  <c r="S170" i="38"/>
  <c r="T170" i="38" s="1"/>
  <c r="S172" i="38"/>
  <c r="T172" i="38" s="1"/>
  <c r="S174" i="38"/>
  <c r="T174" i="38" s="1"/>
  <c r="S180" i="38"/>
  <c r="T180" i="38" s="1"/>
  <c r="S182" i="38"/>
  <c r="T182" i="38" s="1"/>
  <c r="S267" i="38"/>
  <c r="S184" i="38"/>
  <c r="T184" i="38" s="1"/>
  <c r="S185" i="38"/>
  <c r="T185" i="38" s="1"/>
  <c r="S186" i="38"/>
  <c r="T186" i="38" s="1"/>
  <c r="S187" i="38"/>
  <c r="T187" i="38" s="1"/>
  <c r="S188" i="38"/>
  <c r="T188" i="38" s="1"/>
  <c r="S189" i="38"/>
  <c r="T189" i="38" s="1"/>
  <c r="S190" i="38"/>
  <c r="T190" i="38" s="1"/>
  <c r="S191" i="38"/>
  <c r="T191" i="38" s="1"/>
  <c r="S196" i="38"/>
  <c r="S197" i="38"/>
  <c r="T197" i="38" s="1"/>
  <c r="S198" i="38"/>
  <c r="T198" i="38" s="1"/>
  <c r="S199" i="38"/>
  <c r="T199" i="38" s="1"/>
  <c r="S200" i="38"/>
  <c r="T200" i="38" s="1"/>
  <c r="S201" i="38"/>
  <c r="T201" i="38" s="1"/>
  <c r="S202" i="38"/>
  <c r="T202" i="38" s="1"/>
  <c r="S203" i="38"/>
  <c r="T203" i="38" s="1"/>
  <c r="S204" i="38"/>
  <c r="T204" i="38" s="1"/>
  <c r="S205" i="38"/>
  <c r="T205" i="38" s="1"/>
  <c r="S210" i="38"/>
  <c r="S211" i="38"/>
  <c r="T211" i="38" s="1"/>
  <c r="S212" i="38"/>
  <c r="T212" i="38" s="1"/>
  <c r="S213" i="38"/>
  <c r="T213" i="38" s="1"/>
  <c r="S214" i="38"/>
  <c r="T214" i="38" s="1"/>
  <c r="S219" i="38"/>
  <c r="S220" i="38"/>
  <c r="T220" i="38" s="1"/>
  <c r="S221" i="38"/>
  <c r="T221" i="38" s="1"/>
  <c r="S222" i="38"/>
  <c r="T222" i="38" s="1"/>
  <c r="S223" i="38"/>
  <c r="T223" i="38" s="1"/>
  <c r="S224" i="38"/>
  <c r="T224" i="38" s="1"/>
  <c r="S225" i="38"/>
  <c r="T225" i="38" s="1"/>
  <c r="S230" i="38"/>
  <c r="S231" i="38"/>
  <c r="T231" i="38" s="1"/>
  <c r="S232" i="38"/>
  <c r="T232" i="38" s="1"/>
  <c r="S233" i="38"/>
  <c r="T233" i="38" s="1"/>
  <c r="S234" i="38"/>
  <c r="T234" i="38" s="1"/>
  <c r="S235" i="38"/>
  <c r="T235" i="38" s="1"/>
  <c r="S236" i="38"/>
  <c r="T236" i="38" s="1"/>
  <c r="S237" i="38"/>
  <c r="T237" i="38" s="1"/>
  <c r="S242" i="38"/>
  <c r="S243" i="38"/>
  <c r="T243" i="38" s="1"/>
  <c r="S244" i="38"/>
  <c r="T244" i="38" s="1"/>
  <c r="S245" i="38"/>
  <c r="T245" i="38" s="1"/>
  <c r="S246" i="38"/>
  <c r="T246" i="38" s="1"/>
  <c r="S247" i="38"/>
  <c r="T247" i="38" s="1"/>
  <c r="S248" i="38"/>
  <c r="T248" i="38" s="1"/>
  <c r="S253" i="38"/>
  <c r="S258" i="38"/>
  <c r="T258" i="38" s="1"/>
  <c r="S260" i="38"/>
  <c r="T260" i="38" s="1"/>
  <c r="S262" i="38"/>
  <c r="T262" i="38" s="1"/>
  <c r="S257" i="38"/>
  <c r="T257" i="38" s="1"/>
  <c r="S259" i="38"/>
  <c r="T259" i="38" s="1"/>
  <c r="S261" i="38"/>
  <c r="T261" i="38" s="1"/>
  <c r="S268" i="38"/>
  <c r="T268" i="38" s="1"/>
  <c r="S269" i="38"/>
  <c r="T269" i="38" s="1"/>
  <c r="S270" i="38"/>
  <c r="T270" i="38" s="1"/>
  <c r="S271" i="38"/>
  <c r="T271" i="38" s="1"/>
  <c r="S272" i="38"/>
  <c r="T272" i="38" s="1"/>
  <c r="S273" i="38"/>
  <c r="T273" i="38" s="1"/>
  <c r="S274" i="38"/>
  <c r="T274" i="38" s="1"/>
  <c r="S275" i="38"/>
  <c r="T275" i="38" s="1"/>
  <c r="S276" i="38"/>
  <c r="T276" i="38" s="1"/>
  <c r="S277" i="38"/>
  <c r="T277" i="38" s="1"/>
  <c r="S278" i="38"/>
  <c r="T278" i="38" s="1"/>
  <c r="S283" i="38"/>
  <c r="S284" i="38"/>
  <c r="T284" i="38" s="1"/>
  <c r="S285" i="38"/>
  <c r="T285" i="38" s="1"/>
  <c r="S286" i="38"/>
  <c r="T286" i="38" s="1"/>
  <c r="S287" i="38"/>
  <c r="T287" i="38" s="1"/>
  <c r="S292" i="38"/>
  <c r="S293" i="38"/>
  <c r="T293" i="38" s="1"/>
  <c r="S298" i="38"/>
  <c r="S299" i="38"/>
  <c r="T299" i="38" s="1"/>
  <c r="S304" i="38"/>
  <c r="S305" i="38"/>
  <c r="T305" i="38" s="1"/>
  <c r="N70" i="37"/>
  <c r="N72" i="37"/>
  <c r="N74" i="37"/>
  <c r="F63" i="37"/>
  <c r="P63" i="37"/>
  <c r="F65" i="37"/>
  <c r="L65" i="37"/>
  <c r="P65" i="37"/>
  <c r="F64" i="37"/>
  <c r="L64" i="37"/>
  <c r="P64" i="37"/>
  <c r="F66" i="37"/>
  <c r="L66" i="37"/>
  <c r="P66" i="37"/>
  <c r="F67" i="37"/>
  <c r="L67" i="37"/>
  <c r="F70" i="37"/>
  <c r="L70" i="37"/>
  <c r="P70" i="37"/>
  <c r="F72" i="37"/>
  <c r="L72" i="37"/>
  <c r="P72" i="37"/>
  <c r="F74" i="37"/>
  <c r="L74" i="37"/>
  <c r="P74" i="37"/>
  <c r="H63" i="37"/>
  <c r="N63" i="37"/>
  <c r="H65" i="37"/>
  <c r="N65" i="37"/>
  <c r="H64" i="37"/>
  <c r="N64" i="37"/>
  <c r="H66" i="37"/>
  <c r="N66" i="37"/>
  <c r="H67" i="37"/>
  <c r="N67" i="37"/>
  <c r="H71" i="37"/>
  <c r="N71" i="37"/>
  <c r="H73" i="37"/>
  <c r="N73" i="37"/>
  <c r="B68" i="37"/>
  <c r="B69" i="37"/>
  <c r="H74" i="37"/>
  <c r="F73" i="37"/>
  <c r="L73" i="37"/>
  <c r="H72" i="37"/>
  <c r="F71" i="37"/>
  <c r="L71" i="37"/>
  <c r="H70" i="37"/>
  <c r="Q64" i="37"/>
  <c r="R64" i="37" s="1"/>
  <c r="Q65" i="37"/>
  <c r="R65" i="37" s="1"/>
  <c r="Q66" i="37"/>
  <c r="R66" i="37" s="1"/>
  <c r="Q67" i="37"/>
  <c r="R67" i="37" s="1"/>
  <c r="Q68" i="37"/>
  <c r="Q69" i="37"/>
  <c r="Q70" i="37"/>
  <c r="R70" i="37" s="1"/>
  <c r="Q71" i="37"/>
  <c r="R71" i="37" s="1"/>
  <c r="Q72" i="37"/>
  <c r="R72" i="37" s="1"/>
  <c r="Q73" i="37"/>
  <c r="R73" i="37" s="1"/>
  <c r="Q74" i="37"/>
  <c r="R74" i="37" s="1"/>
  <c r="E75" i="37"/>
  <c r="G75" i="37"/>
  <c r="M75" i="37"/>
  <c r="O75" i="37"/>
  <c r="N48" i="37"/>
  <c r="H49" i="37"/>
  <c r="N49" i="37"/>
  <c r="H50" i="37"/>
  <c r="N50" i="37"/>
  <c r="H51" i="37"/>
  <c r="H52" i="37"/>
  <c r="N52" i="37"/>
  <c r="H53" i="37"/>
  <c r="H54" i="37"/>
  <c r="N54" i="37"/>
  <c r="H56" i="37"/>
  <c r="N56" i="37"/>
  <c r="L48" i="37"/>
  <c r="Q48" i="37"/>
  <c r="R48" i="37" s="1"/>
  <c r="F48" i="37"/>
  <c r="P48" i="37"/>
  <c r="F47" i="37"/>
  <c r="L47" i="37"/>
  <c r="P47" i="37"/>
  <c r="F49" i="37"/>
  <c r="L49" i="37"/>
  <c r="P49" i="37"/>
  <c r="F50" i="37"/>
  <c r="L50" i="37"/>
  <c r="P50" i="37"/>
  <c r="F51" i="37"/>
  <c r="L51" i="37"/>
  <c r="P51" i="37"/>
  <c r="F52" i="37"/>
  <c r="L52" i="37"/>
  <c r="F53" i="37"/>
  <c r="L53" i="37"/>
  <c r="P53" i="37"/>
  <c r="F55" i="37"/>
  <c r="L55" i="37"/>
  <c r="P55" i="37"/>
  <c r="F57" i="37"/>
  <c r="L57" i="37"/>
  <c r="P57" i="37"/>
  <c r="C47" i="37"/>
  <c r="D47" i="37" s="1"/>
  <c r="G47" i="37"/>
  <c r="H47" i="37" s="1"/>
  <c r="M47" i="37"/>
  <c r="N47" i="37" s="1"/>
  <c r="C48" i="37"/>
  <c r="G48" i="37"/>
  <c r="H57" i="37"/>
  <c r="F56" i="37"/>
  <c r="L56" i="37"/>
  <c r="H55" i="37"/>
  <c r="F54" i="37"/>
  <c r="L54" i="37"/>
  <c r="N46" i="37"/>
  <c r="H46" i="37"/>
  <c r="F46" i="37"/>
  <c r="P46" i="37"/>
  <c r="Q49" i="37"/>
  <c r="R49" i="37" s="1"/>
  <c r="Q50" i="37"/>
  <c r="R50" i="37" s="1"/>
  <c r="Q51" i="37"/>
  <c r="R51" i="37" s="1"/>
  <c r="Q52" i="37"/>
  <c r="R52" i="37" s="1"/>
  <c r="Q53" i="37"/>
  <c r="R53" i="37" s="1"/>
  <c r="Q54" i="37"/>
  <c r="R54" i="37" s="1"/>
  <c r="Q55" i="37"/>
  <c r="R55" i="37" s="1"/>
  <c r="Q56" i="37"/>
  <c r="R56" i="37" s="1"/>
  <c r="Q57" i="37"/>
  <c r="R57" i="37" s="1"/>
  <c r="Q81" i="37"/>
  <c r="R81" i="37" s="1"/>
  <c r="F6" i="37"/>
  <c r="L6" i="37"/>
  <c r="P6" i="37"/>
  <c r="D7" i="37"/>
  <c r="H7" i="37"/>
  <c r="N7" i="37"/>
  <c r="N9" i="37"/>
  <c r="F10" i="37"/>
  <c r="L10" i="37"/>
  <c r="P10" i="37"/>
  <c r="F12" i="37"/>
  <c r="L12" i="37"/>
  <c r="P12" i="37"/>
  <c r="D6" i="37"/>
  <c r="H6" i="37"/>
  <c r="N6" i="37"/>
  <c r="F7" i="37"/>
  <c r="L7" i="37"/>
  <c r="P7" i="37"/>
  <c r="F9" i="37"/>
  <c r="L9" i="37"/>
  <c r="P9" i="37"/>
  <c r="D10" i="37"/>
  <c r="H10" i="37"/>
  <c r="N10" i="37"/>
  <c r="F11" i="37"/>
  <c r="L11" i="37"/>
  <c r="P11" i="37"/>
  <c r="D12" i="37"/>
  <c r="H12" i="37"/>
  <c r="N12" i="37"/>
  <c r="D14" i="37"/>
  <c r="H14" i="37"/>
  <c r="N14" i="37"/>
  <c r="F15" i="37"/>
  <c r="L15" i="37"/>
  <c r="P15" i="37"/>
  <c r="D82" i="37"/>
  <c r="H82" i="37"/>
  <c r="N82" i="37"/>
  <c r="F83" i="37"/>
  <c r="L83" i="37"/>
  <c r="P83" i="37"/>
  <c r="D84" i="37"/>
  <c r="H84" i="37"/>
  <c r="N84" i="37"/>
  <c r="F85" i="37"/>
  <c r="L85" i="37"/>
  <c r="P85" i="37"/>
  <c r="D86" i="37"/>
  <c r="H86" i="37"/>
  <c r="N86" i="37"/>
  <c r="F87" i="37"/>
  <c r="L87" i="37"/>
  <c r="P87" i="37"/>
  <c r="F19" i="37"/>
  <c r="L19" i="37"/>
  <c r="P19" i="37"/>
  <c r="D28" i="37"/>
  <c r="H28" i="37"/>
  <c r="N28" i="37"/>
  <c r="F29" i="37"/>
  <c r="L29" i="37"/>
  <c r="P29" i="37"/>
  <c r="D31" i="37"/>
  <c r="H31" i="37"/>
  <c r="N31" i="37"/>
  <c r="F32" i="37"/>
  <c r="L32" i="37"/>
  <c r="P32" i="37"/>
  <c r="F34" i="37"/>
  <c r="L34" i="37"/>
  <c r="P34" i="37"/>
  <c r="D35" i="37"/>
  <c r="H35" i="37"/>
  <c r="N35" i="37"/>
  <c r="D37" i="37"/>
  <c r="H37" i="37"/>
  <c r="N37" i="37"/>
  <c r="F38" i="37"/>
  <c r="L38" i="37"/>
  <c r="P38" i="37"/>
  <c r="F41" i="37"/>
  <c r="L41" i="37"/>
  <c r="P41" i="37"/>
  <c r="F14" i="37"/>
  <c r="L14" i="37"/>
  <c r="P14" i="37"/>
  <c r="D15" i="37"/>
  <c r="H15" i="37"/>
  <c r="N15" i="37"/>
  <c r="B88" i="37"/>
  <c r="F80" i="37"/>
  <c r="L80" i="37"/>
  <c r="P80" i="37"/>
  <c r="F82" i="37"/>
  <c r="L82" i="37"/>
  <c r="P82" i="37"/>
  <c r="D83" i="37"/>
  <c r="H83" i="37"/>
  <c r="N83" i="37"/>
  <c r="F84" i="37"/>
  <c r="L84" i="37"/>
  <c r="P84" i="37"/>
  <c r="D85" i="37"/>
  <c r="H85" i="37"/>
  <c r="N85" i="37"/>
  <c r="F86" i="37"/>
  <c r="L86" i="37"/>
  <c r="P86" i="37"/>
  <c r="D87" i="37"/>
  <c r="H87" i="37"/>
  <c r="N87" i="37"/>
  <c r="D19" i="37"/>
  <c r="H19" i="37"/>
  <c r="N19" i="37"/>
  <c r="F28" i="37"/>
  <c r="L28" i="37"/>
  <c r="P28" i="37"/>
  <c r="D29" i="37"/>
  <c r="H29" i="37"/>
  <c r="N29" i="37"/>
  <c r="F31" i="37"/>
  <c r="L31" i="37"/>
  <c r="P31" i="37"/>
  <c r="D32" i="37"/>
  <c r="H32" i="37"/>
  <c r="N32" i="37"/>
  <c r="D34" i="37"/>
  <c r="H34" i="37"/>
  <c r="N34" i="37"/>
  <c r="F35" i="37"/>
  <c r="L35" i="37"/>
  <c r="P35" i="37"/>
  <c r="F37" i="37"/>
  <c r="L37" i="37"/>
  <c r="P37" i="37"/>
  <c r="D38" i="37"/>
  <c r="H38" i="37"/>
  <c r="N38" i="37"/>
  <c r="D41" i="37"/>
  <c r="H41" i="37"/>
  <c r="N41" i="37"/>
  <c r="Q80" i="37"/>
  <c r="R80" i="37" s="1"/>
  <c r="Q82" i="37"/>
  <c r="R82" i="37" s="1"/>
  <c r="Q83" i="37"/>
  <c r="R83" i="37" s="1"/>
  <c r="Q84" i="37"/>
  <c r="R84" i="37" s="1"/>
  <c r="Q85" i="37"/>
  <c r="R85" i="37" s="1"/>
  <c r="Q86" i="37"/>
  <c r="R86" i="37" s="1"/>
  <c r="Q87" i="37"/>
  <c r="R87" i="37" s="1"/>
  <c r="C88" i="37"/>
  <c r="E88" i="37"/>
  <c r="G88" i="37"/>
  <c r="K88" i="37"/>
  <c r="M88" i="37"/>
  <c r="O88" i="37"/>
  <c r="D18" i="37"/>
  <c r="F18" i="37"/>
  <c r="H18" i="37"/>
  <c r="L18" i="37"/>
  <c r="N18" i="37"/>
  <c r="P18" i="37"/>
  <c r="D40" i="37"/>
  <c r="H40" i="37"/>
  <c r="N40" i="37"/>
  <c r="D21" i="37"/>
  <c r="F21" i="37"/>
  <c r="H21" i="37"/>
  <c r="L21" i="37"/>
  <c r="N21" i="37"/>
  <c r="P21" i="37"/>
  <c r="D22" i="37"/>
  <c r="F22" i="37"/>
  <c r="H22" i="37"/>
  <c r="L22" i="37"/>
  <c r="N22" i="37"/>
  <c r="D24" i="37"/>
  <c r="F24" i="37"/>
  <c r="H24" i="37"/>
  <c r="L24" i="37"/>
  <c r="N24" i="37"/>
  <c r="P24" i="37"/>
  <c r="D25" i="37"/>
  <c r="F25" i="37"/>
  <c r="H25" i="37"/>
  <c r="L25" i="37"/>
  <c r="N25" i="37"/>
  <c r="F40" i="37"/>
  <c r="L40" i="37"/>
  <c r="P40" i="37"/>
  <c r="F14" i="36"/>
  <c r="L14" i="36"/>
  <c r="D13" i="36"/>
  <c r="H13" i="36"/>
  <c r="F95" i="36"/>
  <c r="L95" i="36"/>
  <c r="P95" i="36"/>
  <c r="F97" i="36"/>
  <c r="L97" i="36"/>
  <c r="P97" i="36"/>
  <c r="F99" i="36"/>
  <c r="L99" i="36"/>
  <c r="P99" i="36"/>
  <c r="F101" i="36"/>
  <c r="L101" i="36"/>
  <c r="P101" i="36"/>
  <c r="D95" i="36"/>
  <c r="H95" i="36"/>
  <c r="N95" i="36"/>
  <c r="F96" i="36"/>
  <c r="L96" i="36"/>
  <c r="P96" i="36"/>
  <c r="D97" i="36"/>
  <c r="H97" i="36"/>
  <c r="N97" i="36"/>
  <c r="F98" i="36"/>
  <c r="L98" i="36"/>
  <c r="P98" i="36"/>
  <c r="D99" i="36"/>
  <c r="H99" i="36"/>
  <c r="N99" i="36"/>
  <c r="F100" i="36"/>
  <c r="L100" i="36"/>
  <c r="P100" i="36"/>
  <c r="D101" i="36"/>
  <c r="H101" i="36"/>
  <c r="N101" i="36"/>
  <c r="Q95" i="36"/>
  <c r="R95" i="36" s="1"/>
  <c r="S95" i="36"/>
  <c r="Q96" i="36"/>
  <c r="R96" i="36" s="1"/>
  <c r="S96" i="36"/>
  <c r="Q97" i="36"/>
  <c r="R97" i="36" s="1"/>
  <c r="S97" i="36"/>
  <c r="Q98" i="36"/>
  <c r="R98" i="36" s="1"/>
  <c r="S98" i="36"/>
  <c r="Q99" i="36"/>
  <c r="R99" i="36" s="1"/>
  <c r="S99" i="36"/>
  <c r="Q100" i="36"/>
  <c r="R100" i="36" s="1"/>
  <c r="S100" i="36"/>
  <c r="Q101" i="36"/>
  <c r="R101" i="36" s="1"/>
  <c r="S101" i="36"/>
  <c r="C102" i="36"/>
  <c r="E102" i="36"/>
  <c r="G102" i="36"/>
  <c r="K102" i="36"/>
  <c r="M102" i="36"/>
  <c r="O102" i="36"/>
  <c r="C34" i="36"/>
  <c r="C35" i="36"/>
  <c r="C36" i="36"/>
  <c r="C37" i="36"/>
  <c r="C38" i="36"/>
  <c r="C39" i="36"/>
  <c r="C40" i="36"/>
  <c r="C41" i="36"/>
  <c r="E34" i="36"/>
  <c r="E35" i="36"/>
  <c r="E36" i="36"/>
  <c r="E37" i="36"/>
  <c r="E38" i="36"/>
  <c r="E39" i="36"/>
  <c r="E40" i="36"/>
  <c r="E41" i="36"/>
  <c r="G34" i="36"/>
  <c r="G35" i="36"/>
  <c r="G36" i="36"/>
  <c r="G37" i="36"/>
  <c r="G38" i="36"/>
  <c r="G39" i="36"/>
  <c r="G40" i="36"/>
  <c r="G41" i="36"/>
  <c r="K34" i="36"/>
  <c r="K35" i="36"/>
  <c r="K36" i="36"/>
  <c r="K37" i="36"/>
  <c r="K38" i="36"/>
  <c r="K39" i="36"/>
  <c r="K40" i="36"/>
  <c r="K41" i="36"/>
  <c r="P12" i="36"/>
  <c r="N12" i="36"/>
  <c r="L12" i="36"/>
  <c r="H12" i="36"/>
  <c r="F12" i="36"/>
  <c r="D12" i="36"/>
  <c r="O90" i="36"/>
  <c r="M90" i="36"/>
  <c r="K90" i="36"/>
  <c r="G90" i="36"/>
  <c r="E90" i="36"/>
  <c r="C90" i="36"/>
  <c r="B90" i="36"/>
  <c r="O89" i="36"/>
  <c r="M89" i="36"/>
  <c r="K89" i="36"/>
  <c r="G89" i="36"/>
  <c r="E89" i="36"/>
  <c r="C89" i="36"/>
  <c r="B89" i="36"/>
  <c r="O88" i="36"/>
  <c r="M88" i="36"/>
  <c r="K88" i="36"/>
  <c r="G88" i="36"/>
  <c r="E88" i="36"/>
  <c r="C88" i="36"/>
  <c r="B88" i="36"/>
  <c r="O87" i="36"/>
  <c r="M87" i="36"/>
  <c r="K87" i="36"/>
  <c r="G87" i="36"/>
  <c r="E87" i="36"/>
  <c r="C87" i="36"/>
  <c r="B87" i="36"/>
  <c r="O86" i="36"/>
  <c r="M86" i="36"/>
  <c r="K86" i="36"/>
  <c r="G86" i="36"/>
  <c r="E86" i="36"/>
  <c r="C86" i="36"/>
  <c r="B86" i="36"/>
  <c r="O85" i="36"/>
  <c r="M85" i="36"/>
  <c r="K85" i="36"/>
  <c r="G85" i="36"/>
  <c r="E85" i="36"/>
  <c r="C85" i="36"/>
  <c r="B85" i="36"/>
  <c r="O84" i="36"/>
  <c r="M84" i="36"/>
  <c r="K84" i="36"/>
  <c r="G84" i="36"/>
  <c r="E84" i="36"/>
  <c r="C84" i="36"/>
  <c r="B84" i="36"/>
  <c r="O83" i="36"/>
  <c r="M83" i="36"/>
  <c r="K83" i="36"/>
  <c r="G83" i="36"/>
  <c r="E83" i="36"/>
  <c r="C83" i="36"/>
  <c r="B83" i="36"/>
  <c r="O82" i="36"/>
  <c r="M82" i="36"/>
  <c r="K82" i="36"/>
  <c r="G82" i="36"/>
  <c r="E82" i="36"/>
  <c r="C82" i="36"/>
  <c r="B82" i="36"/>
  <c r="O81" i="36"/>
  <c r="M81" i="36"/>
  <c r="K81" i="36"/>
  <c r="G81" i="36"/>
  <c r="E81" i="36"/>
  <c r="C81" i="36"/>
  <c r="B81" i="36"/>
  <c r="O76" i="36"/>
  <c r="M76" i="36"/>
  <c r="K76" i="36"/>
  <c r="G76" i="36"/>
  <c r="E76" i="36"/>
  <c r="C76" i="36"/>
  <c r="B76" i="36"/>
  <c r="B77" i="36" s="1"/>
  <c r="O71" i="36"/>
  <c r="M71" i="36"/>
  <c r="K71" i="36"/>
  <c r="G71" i="36"/>
  <c r="E71" i="36"/>
  <c r="C71" i="36"/>
  <c r="B71" i="36"/>
  <c r="O70" i="36"/>
  <c r="M70" i="36"/>
  <c r="K70" i="36"/>
  <c r="G70" i="36"/>
  <c r="E70" i="36"/>
  <c r="C70" i="36"/>
  <c r="B70" i="36"/>
  <c r="O69" i="36"/>
  <c r="M69" i="36"/>
  <c r="K69" i="36"/>
  <c r="G69" i="36"/>
  <c r="E69" i="36"/>
  <c r="C69" i="36"/>
  <c r="B69" i="36"/>
  <c r="O68" i="36"/>
  <c r="M68" i="36"/>
  <c r="K68" i="36"/>
  <c r="G68" i="36"/>
  <c r="E68" i="36"/>
  <c r="C68" i="36"/>
  <c r="B68" i="36"/>
  <c r="O67" i="36"/>
  <c r="M67" i="36"/>
  <c r="K67" i="36"/>
  <c r="G67" i="36"/>
  <c r="E67" i="36"/>
  <c r="C67" i="36"/>
  <c r="B67" i="36"/>
  <c r="O66" i="36"/>
  <c r="M66" i="36"/>
  <c r="K66" i="36"/>
  <c r="G66" i="36"/>
  <c r="E66" i="36"/>
  <c r="C66" i="36"/>
  <c r="B66" i="36"/>
  <c r="O65" i="36"/>
  <c r="M65" i="36"/>
  <c r="K65" i="36"/>
  <c r="G65" i="36"/>
  <c r="E65" i="36"/>
  <c r="C65" i="36"/>
  <c r="B65" i="36"/>
  <c r="O60" i="36"/>
  <c r="M60" i="36"/>
  <c r="K60" i="36"/>
  <c r="G60" i="36"/>
  <c r="E60" i="36"/>
  <c r="C60" i="36"/>
  <c r="B60" i="36"/>
  <c r="B61" i="36" s="1"/>
  <c r="O55" i="36"/>
  <c r="M55" i="36"/>
  <c r="K55" i="36"/>
  <c r="G55" i="36"/>
  <c r="E55" i="36"/>
  <c r="C55" i="36"/>
  <c r="B55" i="36"/>
  <c r="O54" i="36"/>
  <c r="M54" i="36"/>
  <c r="K54" i="36"/>
  <c r="G54" i="36"/>
  <c r="E54" i="36"/>
  <c r="C54" i="36"/>
  <c r="B54" i="36"/>
  <c r="S49" i="36"/>
  <c r="Q49" i="36"/>
  <c r="R49" i="36" s="1"/>
  <c r="P49" i="36"/>
  <c r="N49" i="36"/>
  <c r="L49" i="36"/>
  <c r="H49" i="36"/>
  <c r="F49" i="36"/>
  <c r="D49" i="36"/>
  <c r="S48" i="36"/>
  <c r="Q48" i="36"/>
  <c r="R48" i="36" s="1"/>
  <c r="P48" i="36"/>
  <c r="N48" i="36"/>
  <c r="L48" i="36"/>
  <c r="H48" i="36"/>
  <c r="F48" i="36"/>
  <c r="D48" i="36"/>
  <c r="S47" i="36"/>
  <c r="Q47" i="36"/>
  <c r="R47" i="36" s="1"/>
  <c r="P47" i="36"/>
  <c r="N47" i="36"/>
  <c r="L47" i="36"/>
  <c r="H47" i="36"/>
  <c r="F47" i="36"/>
  <c r="D47" i="36"/>
  <c r="O46" i="36"/>
  <c r="O50" i="36" s="1"/>
  <c r="M46" i="36"/>
  <c r="M50" i="36" s="1"/>
  <c r="K46" i="36"/>
  <c r="G46" i="36"/>
  <c r="G50" i="36" s="1"/>
  <c r="E46" i="36"/>
  <c r="E50" i="36" s="1"/>
  <c r="C46" i="36"/>
  <c r="B46" i="36"/>
  <c r="B50" i="36" s="1"/>
  <c r="O41" i="36"/>
  <c r="M41" i="36"/>
  <c r="B41" i="36"/>
  <c r="O40" i="36"/>
  <c r="M40" i="36"/>
  <c r="B40" i="36"/>
  <c r="O39" i="36"/>
  <c r="M39" i="36"/>
  <c r="B39" i="36"/>
  <c r="O38" i="36"/>
  <c r="M38" i="36"/>
  <c r="B38" i="36"/>
  <c r="O37" i="36"/>
  <c r="M37" i="36"/>
  <c r="B37" i="36"/>
  <c r="O36" i="36"/>
  <c r="M36" i="36"/>
  <c r="B36" i="36"/>
  <c r="O35" i="36"/>
  <c r="M35" i="36"/>
  <c r="B35" i="36"/>
  <c r="O34" i="36"/>
  <c r="M34" i="36"/>
  <c r="B34" i="36"/>
  <c r="B30" i="36"/>
  <c r="Q11" i="36"/>
  <c r="S10" i="36"/>
  <c r="P10" i="36"/>
  <c r="Q9" i="36"/>
  <c r="S8" i="36"/>
  <c r="Q7" i="36"/>
  <c r="P7" i="36"/>
  <c r="M15" i="36"/>
  <c r="G15" i="36"/>
  <c r="S6" i="36"/>
  <c r="P6" i="36"/>
  <c r="O15" i="36"/>
  <c r="K15" i="36"/>
  <c r="E15" i="36"/>
  <c r="B301" i="34"/>
  <c r="B302" i="34"/>
  <c r="B295" i="34"/>
  <c r="B296" i="34"/>
  <c r="B289" i="34"/>
  <c r="B290" i="34"/>
  <c r="B280" i="34"/>
  <c r="B281" i="34"/>
  <c r="B282" i="34"/>
  <c r="B283" i="34"/>
  <c r="B284" i="34"/>
  <c r="B264" i="34"/>
  <c r="B265" i="34"/>
  <c r="B266" i="34"/>
  <c r="B267" i="34"/>
  <c r="B268" i="34"/>
  <c r="B269" i="34"/>
  <c r="B270" i="34"/>
  <c r="B271" i="34"/>
  <c r="B272" i="34"/>
  <c r="B273" i="34"/>
  <c r="B274" i="34"/>
  <c r="B275" i="34"/>
  <c r="B250" i="34"/>
  <c r="B251" i="34"/>
  <c r="B252" i="34"/>
  <c r="B253" i="34"/>
  <c r="B254" i="34"/>
  <c r="B255" i="34"/>
  <c r="B256" i="34"/>
  <c r="B257" i="34"/>
  <c r="B258" i="34"/>
  <c r="B259" i="34"/>
  <c r="B239" i="34"/>
  <c r="B240" i="34"/>
  <c r="B241" i="34"/>
  <c r="B242" i="34"/>
  <c r="B243" i="34"/>
  <c r="B244" i="34"/>
  <c r="B245" i="34"/>
  <c r="B227" i="34"/>
  <c r="B228" i="34"/>
  <c r="B229" i="34"/>
  <c r="B230" i="34"/>
  <c r="B231" i="34"/>
  <c r="B232" i="34"/>
  <c r="B233" i="34"/>
  <c r="B234" i="34"/>
  <c r="B216" i="34"/>
  <c r="B217" i="34"/>
  <c r="B218" i="34"/>
  <c r="B219" i="34"/>
  <c r="B220" i="34"/>
  <c r="B221" i="34"/>
  <c r="B222" i="34"/>
  <c r="B207" i="34"/>
  <c r="B208" i="34"/>
  <c r="B209" i="34"/>
  <c r="B210" i="34"/>
  <c r="B211" i="34"/>
  <c r="C199" i="34"/>
  <c r="B193" i="34"/>
  <c r="B194" i="34"/>
  <c r="B195" i="34"/>
  <c r="B196" i="34"/>
  <c r="B197" i="34"/>
  <c r="B198" i="34"/>
  <c r="B199" i="34"/>
  <c r="B200" i="34"/>
  <c r="B201" i="34"/>
  <c r="B202" i="34"/>
  <c r="B176" i="34"/>
  <c r="B177" i="34"/>
  <c r="B178" i="34"/>
  <c r="B179" i="34"/>
  <c r="B180" i="34"/>
  <c r="B181" i="34"/>
  <c r="B182" i="34"/>
  <c r="B183" i="34"/>
  <c r="B184" i="34"/>
  <c r="B185" i="34"/>
  <c r="B186" i="34"/>
  <c r="B187" i="34"/>
  <c r="B188" i="34"/>
  <c r="B165" i="34"/>
  <c r="B166" i="34"/>
  <c r="B167" i="34"/>
  <c r="B168" i="34"/>
  <c r="B169" i="34"/>
  <c r="B170" i="34"/>
  <c r="B171" i="34"/>
  <c r="B153" i="34"/>
  <c r="B154" i="34"/>
  <c r="B155" i="34"/>
  <c r="B156" i="34"/>
  <c r="B157" i="34"/>
  <c r="B158" i="34"/>
  <c r="B159" i="34"/>
  <c r="B160" i="34"/>
  <c r="B141" i="34"/>
  <c r="B142" i="34"/>
  <c r="B143" i="34"/>
  <c r="B144" i="34"/>
  <c r="B145" i="34"/>
  <c r="B146" i="34"/>
  <c r="B147" i="34"/>
  <c r="B148" i="34"/>
  <c r="B132" i="34"/>
  <c r="B133" i="34"/>
  <c r="B134" i="34"/>
  <c r="B135" i="34"/>
  <c r="B136" i="34"/>
  <c r="B118" i="34"/>
  <c r="B119" i="34"/>
  <c r="B120" i="34"/>
  <c r="B121" i="34"/>
  <c r="B122" i="34"/>
  <c r="B123" i="34"/>
  <c r="B124" i="34"/>
  <c r="B125" i="34"/>
  <c r="B126" i="34"/>
  <c r="B127" i="34"/>
  <c r="B103" i="34"/>
  <c r="B104" i="34"/>
  <c r="B105" i="34"/>
  <c r="B106" i="34"/>
  <c r="B107" i="34"/>
  <c r="B108" i="34"/>
  <c r="B109" i="34"/>
  <c r="B110" i="34"/>
  <c r="B111" i="34"/>
  <c r="B112" i="34"/>
  <c r="B113" i="34"/>
  <c r="B88" i="34"/>
  <c r="B89" i="34"/>
  <c r="B90" i="34"/>
  <c r="B91" i="34"/>
  <c r="B92" i="34"/>
  <c r="B93" i="34"/>
  <c r="B94" i="34"/>
  <c r="B95" i="34"/>
  <c r="B96" i="34"/>
  <c r="B97" i="34"/>
  <c r="B98" i="34"/>
  <c r="B76" i="34"/>
  <c r="B77" i="34"/>
  <c r="B78" i="34"/>
  <c r="B79" i="34"/>
  <c r="B80" i="34"/>
  <c r="B81" i="34"/>
  <c r="B82" i="34"/>
  <c r="B83" i="34"/>
  <c r="B71" i="34"/>
  <c r="B67" i="34"/>
  <c r="B68" i="34"/>
  <c r="B64" i="34"/>
  <c r="B65" i="34"/>
  <c r="B66" i="34"/>
  <c r="B63" i="34"/>
  <c r="B58" i="34"/>
  <c r="B55" i="34"/>
  <c r="B57" i="34"/>
  <c r="B51" i="34"/>
  <c r="B52" i="34"/>
  <c r="B53" i="34"/>
  <c r="B54" i="34"/>
  <c r="B50" i="34"/>
  <c r="B49" i="34"/>
  <c r="B38" i="34"/>
  <c r="B39" i="34"/>
  <c r="B40" i="34"/>
  <c r="B41" i="34"/>
  <c r="B42" i="34"/>
  <c r="B43" i="34"/>
  <c r="B44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10" i="34"/>
  <c r="B11" i="34"/>
  <c r="B12" i="34"/>
  <c r="B13" i="34"/>
  <c r="B14" i="34"/>
  <c r="B15" i="34"/>
  <c r="B16" i="34"/>
  <c r="B17" i="34"/>
  <c r="B6" i="34"/>
  <c r="B7" i="34"/>
  <c r="B8" i="34"/>
  <c r="B9" i="34"/>
  <c r="D55" i="37" l="1"/>
  <c r="P64" i="38"/>
  <c r="P74" i="38" s="1"/>
  <c r="P120" i="38"/>
  <c r="P130" i="38" s="1"/>
  <c r="P90" i="38"/>
  <c r="D70" i="37"/>
  <c r="N90" i="38"/>
  <c r="D54" i="37"/>
  <c r="N105" i="38"/>
  <c r="N116" i="38" s="1"/>
  <c r="D53" i="37"/>
  <c r="R242" i="38"/>
  <c r="R249" i="38" s="1"/>
  <c r="N78" i="38"/>
  <c r="N86" i="38" s="1"/>
  <c r="N242" i="38"/>
  <c r="N249" i="38" s="1"/>
  <c r="N219" i="38"/>
  <c r="N226" i="38" s="1"/>
  <c r="H242" i="38"/>
  <c r="H249" i="38" s="1"/>
  <c r="N292" i="38"/>
  <c r="Q46" i="37"/>
  <c r="R46" i="37" s="1"/>
  <c r="N267" i="38"/>
  <c r="N279" i="38" s="1"/>
  <c r="R267" i="38"/>
  <c r="R279" i="38" s="1"/>
  <c r="H267" i="38"/>
  <c r="H279" i="38" s="1"/>
  <c r="R219" i="38"/>
  <c r="R226" i="38" s="1"/>
  <c r="H219" i="38"/>
  <c r="H226" i="38" s="1"/>
  <c r="N120" i="38"/>
  <c r="N130" i="38" s="1"/>
  <c r="Q47" i="37"/>
  <c r="R47" i="37" s="1"/>
  <c r="N64" i="38"/>
  <c r="N74" i="38" s="1"/>
  <c r="N298" i="38"/>
  <c r="K164" i="38"/>
  <c r="R69" i="37"/>
  <c r="K58" i="37"/>
  <c r="L58" i="37" s="1"/>
  <c r="R120" i="38"/>
  <c r="R130" i="38" s="1"/>
  <c r="H120" i="38"/>
  <c r="H130" i="38" s="1"/>
  <c r="R105" i="38"/>
  <c r="R116" i="38" s="1"/>
  <c r="H105" i="38"/>
  <c r="H116" i="38" s="1"/>
  <c r="R90" i="38"/>
  <c r="R101" i="38" s="1"/>
  <c r="R78" i="38"/>
  <c r="R86" i="38" s="1"/>
  <c r="H78" i="38"/>
  <c r="H86" i="38" s="1"/>
  <c r="R64" i="38"/>
  <c r="R74" i="38" s="1"/>
  <c r="H64" i="38"/>
  <c r="H74" i="38" s="1"/>
  <c r="H50" i="38"/>
  <c r="H60" i="38" s="1"/>
  <c r="R298" i="38"/>
  <c r="H298" i="38"/>
  <c r="R292" i="38"/>
  <c r="H292" i="38"/>
  <c r="H294" i="38" s="1"/>
  <c r="H179" i="38"/>
  <c r="H192" i="38" s="1"/>
  <c r="D46" i="37"/>
  <c r="D57" i="37"/>
  <c r="D50" i="37"/>
  <c r="D73" i="37"/>
  <c r="D65" i="37"/>
  <c r="L63" i="37"/>
  <c r="J298" i="38"/>
  <c r="J300" i="38" s="1"/>
  <c r="F298" i="38"/>
  <c r="F300" i="38" s="1"/>
  <c r="J292" i="38"/>
  <c r="J294" i="38" s="1"/>
  <c r="F292" i="38"/>
  <c r="K306" i="38"/>
  <c r="T88" i="37"/>
  <c r="V88" i="37"/>
  <c r="X88" i="37"/>
  <c r="Z88" i="37"/>
  <c r="P164" i="38"/>
  <c r="F215" i="38"/>
  <c r="X68" i="37"/>
  <c r="V68" i="37"/>
  <c r="T68" i="37"/>
  <c r="Z68" i="37"/>
  <c r="D66" i="37"/>
  <c r="D60" i="38"/>
  <c r="N102" i="36"/>
  <c r="H102" i="36"/>
  <c r="K75" i="37"/>
  <c r="X69" i="37"/>
  <c r="V69" i="37"/>
  <c r="T69" i="37"/>
  <c r="Z69" i="37"/>
  <c r="F58" i="37"/>
  <c r="T58" i="37"/>
  <c r="V58" i="37"/>
  <c r="X58" i="37"/>
  <c r="Z58" i="37"/>
  <c r="N88" i="37"/>
  <c r="H88" i="37"/>
  <c r="H134" i="38"/>
  <c r="H136" i="38" s="1"/>
  <c r="N68" i="37"/>
  <c r="P215" i="38"/>
  <c r="T179" i="38"/>
  <c r="T192" i="38" s="1"/>
  <c r="P58" i="37"/>
  <c r="R134" i="38"/>
  <c r="R140" i="38" s="1"/>
  <c r="P69" i="37"/>
  <c r="C75" i="37"/>
  <c r="D63" i="37"/>
  <c r="N134" i="38"/>
  <c r="N136" i="38" s="1"/>
  <c r="K101" i="38"/>
  <c r="D56" i="37"/>
  <c r="D52" i="37"/>
  <c r="D51" i="37"/>
  <c r="D49" i="37"/>
  <c r="N19" i="38"/>
  <c r="P78" i="38"/>
  <c r="P86" i="38" s="1"/>
  <c r="P105" i="38"/>
  <c r="P116" i="38" s="1"/>
  <c r="P179" i="38"/>
  <c r="P192" i="38" s="1"/>
  <c r="P242" i="38"/>
  <c r="P249" i="38" s="1"/>
  <c r="J175" i="38"/>
  <c r="H90" i="38"/>
  <c r="H101" i="38" s="1"/>
  <c r="F294" i="38"/>
  <c r="H175" i="38"/>
  <c r="R175" i="38"/>
  <c r="K226" i="38"/>
  <c r="K46" i="38"/>
  <c r="K152" i="38"/>
  <c r="P102" i="36"/>
  <c r="F102" i="36"/>
  <c r="D72" i="37"/>
  <c r="D74" i="37"/>
  <c r="D71" i="37"/>
  <c r="D67" i="37"/>
  <c r="D64" i="37"/>
  <c r="P35" i="38"/>
  <c r="P46" i="38"/>
  <c r="T50" i="38"/>
  <c r="T60" i="38" s="1"/>
  <c r="N101" i="38"/>
  <c r="P267" i="38"/>
  <c r="P279" i="38" s="1"/>
  <c r="P292" i="38"/>
  <c r="P294" i="38" s="1"/>
  <c r="P304" i="38"/>
  <c r="P306" i="38" s="1"/>
  <c r="F175" i="38"/>
  <c r="J304" i="38"/>
  <c r="J306" i="38" s="1"/>
  <c r="F304" i="38"/>
  <c r="F306" i="38" s="1"/>
  <c r="N175" i="38"/>
  <c r="P88" i="37"/>
  <c r="F88" i="37"/>
  <c r="P152" i="38"/>
  <c r="P175" i="38"/>
  <c r="K74" i="38"/>
  <c r="K116" i="38"/>
  <c r="L283" i="38"/>
  <c r="L288" i="38" s="1"/>
  <c r="P206" i="38"/>
  <c r="J242" i="38"/>
  <c r="J249" i="38" s="1"/>
  <c r="F242" i="38"/>
  <c r="F249" i="38" s="1"/>
  <c r="P238" i="38"/>
  <c r="J238" i="38"/>
  <c r="F238" i="38"/>
  <c r="J19" i="38"/>
  <c r="P50" i="38"/>
  <c r="P60" i="38" s="1"/>
  <c r="K288" i="38"/>
  <c r="I46" i="36"/>
  <c r="J46" i="36" s="1"/>
  <c r="I55" i="36"/>
  <c r="J55" i="36" s="1"/>
  <c r="I65" i="36"/>
  <c r="J65" i="36" s="1"/>
  <c r="I67" i="36"/>
  <c r="J67" i="36" s="1"/>
  <c r="I69" i="36"/>
  <c r="J69" i="36" s="1"/>
  <c r="I71" i="36"/>
  <c r="J71" i="36" s="1"/>
  <c r="I83" i="36"/>
  <c r="J83" i="36" s="1"/>
  <c r="I81" i="36"/>
  <c r="J81" i="36" s="1"/>
  <c r="I85" i="36"/>
  <c r="J85" i="36" s="1"/>
  <c r="I87" i="36"/>
  <c r="J87" i="36" s="1"/>
  <c r="I89" i="36"/>
  <c r="J89" i="36" s="1"/>
  <c r="P19" i="38"/>
  <c r="K42" i="36"/>
  <c r="P263" i="38"/>
  <c r="K192" i="38"/>
  <c r="K279" i="38"/>
  <c r="K130" i="38"/>
  <c r="R179" i="38"/>
  <c r="R192" i="38" s="1"/>
  <c r="N179" i="38"/>
  <c r="N192" i="38" s="1"/>
  <c r="K215" i="38"/>
  <c r="L210" i="38"/>
  <c r="L215" i="38" s="1"/>
  <c r="K175" i="38"/>
  <c r="L168" i="38"/>
  <c r="L175" i="38" s="1"/>
  <c r="K35" i="38"/>
  <c r="L23" i="38"/>
  <c r="L35" i="38" s="1"/>
  <c r="K19" i="38"/>
  <c r="L19" i="38"/>
  <c r="K263" i="38"/>
  <c r="K60" i="38"/>
  <c r="K249" i="38"/>
  <c r="K238" i="38"/>
  <c r="K206" i="38"/>
  <c r="K86" i="38"/>
  <c r="K136" i="38"/>
  <c r="K140" i="38" s="1"/>
  <c r="L134" i="38"/>
  <c r="K300" i="38"/>
  <c r="L298" i="38"/>
  <c r="L300" i="38" s="1"/>
  <c r="L267" i="38"/>
  <c r="L279" i="38" s="1"/>
  <c r="L263" i="38"/>
  <c r="L219" i="38"/>
  <c r="L226" i="38" s="1"/>
  <c r="L179" i="38"/>
  <c r="L192" i="38" s="1"/>
  <c r="L120" i="38"/>
  <c r="L130" i="38" s="1"/>
  <c r="L50" i="38"/>
  <c r="L60" i="38" s="1"/>
  <c r="L304" i="38"/>
  <c r="L306" i="38" s="1"/>
  <c r="L292" i="38"/>
  <c r="L294" i="38" s="1"/>
  <c r="L242" i="38"/>
  <c r="L249" i="38" s="1"/>
  <c r="L238" i="38"/>
  <c r="L206" i="38"/>
  <c r="L164" i="38"/>
  <c r="L152" i="38"/>
  <c r="L105" i="38"/>
  <c r="L116" i="38" s="1"/>
  <c r="L90" i="38"/>
  <c r="L101" i="38" s="1"/>
  <c r="L78" i="38"/>
  <c r="L86" i="38" s="1"/>
  <c r="L64" i="38"/>
  <c r="L74" i="38" s="1"/>
  <c r="L46" i="38"/>
  <c r="I40" i="36"/>
  <c r="J40" i="36" s="1"/>
  <c r="I38" i="36"/>
  <c r="J38" i="36" s="1"/>
  <c r="I36" i="36"/>
  <c r="J36" i="36" s="1"/>
  <c r="I34" i="36"/>
  <c r="J34" i="36" s="1"/>
  <c r="I102" i="36"/>
  <c r="J102" i="36" s="1"/>
  <c r="I54" i="36"/>
  <c r="J54" i="36" s="1"/>
  <c r="I60" i="36"/>
  <c r="J60" i="36" s="1"/>
  <c r="I66" i="36"/>
  <c r="J66" i="36" s="1"/>
  <c r="I68" i="36"/>
  <c r="J68" i="36" s="1"/>
  <c r="I70" i="36"/>
  <c r="J70" i="36" s="1"/>
  <c r="I76" i="36"/>
  <c r="J76" i="36" s="1"/>
  <c r="I82" i="36"/>
  <c r="J82" i="36" s="1"/>
  <c r="I84" i="36"/>
  <c r="J84" i="36" s="1"/>
  <c r="I86" i="36"/>
  <c r="J86" i="36" s="1"/>
  <c r="I88" i="36"/>
  <c r="J88" i="36" s="1"/>
  <c r="I90" i="36"/>
  <c r="J90" i="36" s="1"/>
  <c r="I41" i="36"/>
  <c r="J41" i="36" s="1"/>
  <c r="I39" i="36"/>
  <c r="J39" i="36" s="1"/>
  <c r="I37" i="36"/>
  <c r="J37" i="36" s="1"/>
  <c r="I35" i="36"/>
  <c r="J35" i="36" s="1"/>
  <c r="I47" i="37"/>
  <c r="J47" i="37" s="1"/>
  <c r="D48" i="37"/>
  <c r="I48" i="37"/>
  <c r="J48" i="37" s="1"/>
  <c r="J63" i="37"/>
  <c r="I75" i="37"/>
  <c r="J46" i="37"/>
  <c r="J69" i="37"/>
  <c r="J68" i="37"/>
  <c r="I88" i="37"/>
  <c r="J88" i="37" s="1"/>
  <c r="P219" i="38"/>
  <c r="P226" i="38" s="1"/>
  <c r="Q36" i="36"/>
  <c r="R36" i="36" s="1"/>
  <c r="D136" i="38"/>
  <c r="D140" i="38" s="1"/>
  <c r="H50" i="36"/>
  <c r="N50" i="36"/>
  <c r="F50" i="36"/>
  <c r="P50" i="36"/>
  <c r="P140" i="38"/>
  <c r="P136" i="38"/>
  <c r="S35" i="36"/>
  <c r="S136" i="38"/>
  <c r="S140" i="38" s="1"/>
  <c r="O42" i="36"/>
  <c r="P34" i="36"/>
  <c r="P101" i="38"/>
  <c r="N60" i="38"/>
  <c r="J215" i="38"/>
  <c r="J206" i="38"/>
  <c r="F206" i="38"/>
  <c r="J46" i="38"/>
  <c r="F46" i="38"/>
  <c r="J35" i="38"/>
  <c r="F35" i="38"/>
  <c r="F90" i="38"/>
  <c r="F101" i="38" s="1"/>
  <c r="R300" i="38"/>
  <c r="N300" i="38"/>
  <c r="H300" i="38"/>
  <c r="R294" i="38"/>
  <c r="N294" i="38"/>
  <c r="J267" i="38"/>
  <c r="J279" i="38" s="1"/>
  <c r="F267" i="38"/>
  <c r="F279" i="38" s="1"/>
  <c r="R238" i="38"/>
  <c r="N238" i="38"/>
  <c r="H238" i="38"/>
  <c r="J219" i="38"/>
  <c r="J226" i="38" s="1"/>
  <c r="F219" i="38"/>
  <c r="F226" i="38" s="1"/>
  <c r="R215" i="38"/>
  <c r="N215" i="38"/>
  <c r="H215" i="38"/>
  <c r="R206" i="38"/>
  <c r="N206" i="38"/>
  <c r="H206" i="38"/>
  <c r="J179" i="38"/>
  <c r="J192" i="38" s="1"/>
  <c r="F179" i="38"/>
  <c r="F192" i="38" s="1"/>
  <c r="R164" i="38"/>
  <c r="N164" i="38"/>
  <c r="H164" i="38"/>
  <c r="R152" i="38"/>
  <c r="N152" i="38"/>
  <c r="H152" i="38"/>
  <c r="J134" i="38"/>
  <c r="F134" i="38"/>
  <c r="J120" i="38"/>
  <c r="J130" i="38" s="1"/>
  <c r="F120" i="38"/>
  <c r="F130" i="38" s="1"/>
  <c r="J105" i="38"/>
  <c r="J116" i="38" s="1"/>
  <c r="F105" i="38"/>
  <c r="F116" i="38" s="1"/>
  <c r="J78" i="38"/>
  <c r="J86" i="38" s="1"/>
  <c r="F78" i="38"/>
  <c r="F86" i="38" s="1"/>
  <c r="J64" i="38"/>
  <c r="J74" i="38" s="1"/>
  <c r="F64" i="38"/>
  <c r="F74" i="38" s="1"/>
  <c r="J50" i="38"/>
  <c r="J60" i="38" s="1"/>
  <c r="F50" i="38"/>
  <c r="F60" i="38" s="1"/>
  <c r="R46" i="38"/>
  <c r="N46" i="38"/>
  <c r="H46" i="38"/>
  <c r="R263" i="38"/>
  <c r="N263" i="38"/>
  <c r="H263" i="38"/>
  <c r="J164" i="38"/>
  <c r="F164" i="38"/>
  <c r="J152" i="38"/>
  <c r="F152" i="38"/>
  <c r="R50" i="38"/>
  <c r="R60" i="38" s="1"/>
  <c r="J90" i="38"/>
  <c r="J101" i="38" s="1"/>
  <c r="R304" i="38"/>
  <c r="R306" i="38" s="1"/>
  <c r="N304" i="38"/>
  <c r="N306" i="38" s="1"/>
  <c r="H304" i="38"/>
  <c r="H306" i="38" s="1"/>
  <c r="J263" i="38"/>
  <c r="F263" i="38"/>
  <c r="R35" i="38"/>
  <c r="N35" i="38"/>
  <c r="H35" i="38"/>
  <c r="R19" i="38"/>
  <c r="H19" i="38"/>
  <c r="F19" i="38"/>
  <c r="S306" i="38"/>
  <c r="T304" i="38"/>
  <c r="T306" i="38" s="1"/>
  <c r="S300" i="38"/>
  <c r="T298" i="38"/>
  <c r="T300" i="38" s="1"/>
  <c r="T292" i="38"/>
  <c r="T294" i="38" s="1"/>
  <c r="S294" i="38"/>
  <c r="S288" i="38"/>
  <c r="T267" i="38"/>
  <c r="T279" i="38" s="1"/>
  <c r="S279" i="38"/>
  <c r="S263" i="38"/>
  <c r="T253" i="38"/>
  <c r="T263" i="38" s="1"/>
  <c r="S249" i="38"/>
  <c r="T242" i="38"/>
  <c r="T249" i="38" s="1"/>
  <c r="S238" i="38"/>
  <c r="T230" i="38"/>
  <c r="T238" i="38" s="1"/>
  <c r="S215" i="38"/>
  <c r="T210" i="38"/>
  <c r="T215" i="38" s="1"/>
  <c r="S206" i="38"/>
  <c r="T196" i="38"/>
  <c r="T206" i="38" s="1"/>
  <c r="T219" i="38"/>
  <c r="T226" i="38" s="1"/>
  <c r="S226" i="38"/>
  <c r="S192" i="38"/>
  <c r="S175" i="38"/>
  <c r="T168" i="38"/>
  <c r="T175" i="38" s="1"/>
  <c r="T156" i="38"/>
  <c r="T164" i="38" s="1"/>
  <c r="S164" i="38"/>
  <c r="S152" i="38"/>
  <c r="T144" i="38"/>
  <c r="T152" i="38" s="1"/>
  <c r="T134" i="38"/>
  <c r="T120" i="38"/>
  <c r="T130" i="38" s="1"/>
  <c r="S130" i="38"/>
  <c r="S116" i="38"/>
  <c r="T105" i="38"/>
  <c r="T116" i="38" s="1"/>
  <c r="T90" i="38"/>
  <c r="T101" i="38" s="1"/>
  <c r="S101" i="38"/>
  <c r="S86" i="38"/>
  <c r="T78" i="38"/>
  <c r="T86" i="38" s="1"/>
  <c r="T64" i="38"/>
  <c r="T74" i="38" s="1"/>
  <c r="S74" i="38"/>
  <c r="S60" i="38"/>
  <c r="S46" i="38"/>
  <c r="T39" i="38"/>
  <c r="T46" i="38" s="1"/>
  <c r="S35" i="38"/>
  <c r="T23" i="38"/>
  <c r="T35" i="38" s="1"/>
  <c r="S19" i="38"/>
  <c r="T19" i="38"/>
  <c r="D288" i="38"/>
  <c r="T283" i="38"/>
  <c r="T288" i="38" s="1"/>
  <c r="R283" i="38"/>
  <c r="R288" i="38" s="1"/>
  <c r="N283" i="38"/>
  <c r="N288" i="38" s="1"/>
  <c r="H283" i="38"/>
  <c r="H288" i="38" s="1"/>
  <c r="P283" i="38"/>
  <c r="P288" i="38" s="1"/>
  <c r="J283" i="38"/>
  <c r="J288" i="38" s="1"/>
  <c r="F283" i="38"/>
  <c r="F288" i="38" s="1"/>
  <c r="R68" i="37"/>
  <c r="C58" i="37"/>
  <c r="D58" i="37" s="1"/>
  <c r="N69" i="37"/>
  <c r="D69" i="37"/>
  <c r="D68" i="37"/>
  <c r="F69" i="37"/>
  <c r="L68" i="37"/>
  <c r="B75" i="37"/>
  <c r="G58" i="37"/>
  <c r="H58" i="37" s="1"/>
  <c r="H69" i="37"/>
  <c r="H68" i="37"/>
  <c r="L69" i="37"/>
  <c r="P68" i="37"/>
  <c r="F68" i="37"/>
  <c r="R63" i="37"/>
  <c r="Q75" i="37"/>
  <c r="M58" i="37"/>
  <c r="N58" i="37" s="1"/>
  <c r="H48" i="37"/>
  <c r="D88" i="37"/>
  <c r="L88" i="37"/>
  <c r="Q88" i="37"/>
  <c r="R88" i="37" s="1"/>
  <c r="E42" i="36"/>
  <c r="Q35" i="36"/>
  <c r="R35" i="36" s="1"/>
  <c r="D102" i="36"/>
  <c r="S102" i="36"/>
  <c r="L102" i="36"/>
  <c r="Q102" i="36"/>
  <c r="R102" i="36" s="1"/>
  <c r="C42" i="36"/>
  <c r="G42" i="36"/>
  <c r="M42" i="36"/>
  <c r="Q37" i="36"/>
  <c r="R37" i="36" s="1"/>
  <c r="Q39" i="36"/>
  <c r="R39" i="36" s="1"/>
  <c r="S40" i="36"/>
  <c r="Q41" i="36"/>
  <c r="R41" i="36" s="1"/>
  <c r="B56" i="36"/>
  <c r="S37" i="36"/>
  <c r="Q38" i="36"/>
  <c r="R38" i="36" s="1"/>
  <c r="Q40" i="36"/>
  <c r="R40" i="36" s="1"/>
  <c r="Q12" i="36"/>
  <c r="R12" i="36" s="1"/>
  <c r="S12" i="36"/>
  <c r="C15" i="36"/>
  <c r="S39" i="36"/>
  <c r="Q46" i="36"/>
  <c r="R46" i="36" s="1"/>
  <c r="C56" i="36"/>
  <c r="G56" i="36"/>
  <c r="M56" i="36"/>
  <c r="D60" i="36"/>
  <c r="H60" i="36"/>
  <c r="N60" i="36"/>
  <c r="B72" i="36"/>
  <c r="Q65" i="36"/>
  <c r="R65" i="36" s="1"/>
  <c r="D68" i="36"/>
  <c r="B91" i="36"/>
  <c r="D86" i="36"/>
  <c r="R7" i="36"/>
  <c r="S36" i="36"/>
  <c r="H36" i="36"/>
  <c r="N36" i="36"/>
  <c r="F37" i="36"/>
  <c r="P37" i="36"/>
  <c r="S38" i="36"/>
  <c r="H38" i="36"/>
  <c r="N38" i="36"/>
  <c r="F39" i="36"/>
  <c r="P39" i="36"/>
  <c r="H40" i="36"/>
  <c r="N40" i="36"/>
  <c r="F41" i="36"/>
  <c r="P41" i="36"/>
  <c r="D55" i="36"/>
  <c r="H55" i="36"/>
  <c r="N55" i="36"/>
  <c r="F60" i="36"/>
  <c r="L60" i="36"/>
  <c r="P60" i="36"/>
  <c r="F66" i="36"/>
  <c r="L66" i="36"/>
  <c r="P66" i="36"/>
  <c r="D67" i="36"/>
  <c r="H67" i="36"/>
  <c r="N67" i="36"/>
  <c r="F68" i="36"/>
  <c r="L68" i="36"/>
  <c r="P68" i="36"/>
  <c r="H69" i="36"/>
  <c r="N69" i="36"/>
  <c r="F70" i="36"/>
  <c r="L70" i="36"/>
  <c r="P70" i="36"/>
  <c r="D71" i="36"/>
  <c r="H71" i="36"/>
  <c r="N71" i="36"/>
  <c r="F76" i="36"/>
  <c r="L76" i="36"/>
  <c r="P76" i="36"/>
  <c r="D81" i="36"/>
  <c r="H81" i="36"/>
  <c r="N81" i="36"/>
  <c r="F82" i="36"/>
  <c r="L82" i="36"/>
  <c r="P82" i="36"/>
  <c r="D83" i="36"/>
  <c r="H83" i="36"/>
  <c r="N83" i="36"/>
  <c r="F84" i="36"/>
  <c r="L84" i="36"/>
  <c r="P84" i="36"/>
  <c r="D85" i="36"/>
  <c r="H85" i="36"/>
  <c r="N85" i="36"/>
  <c r="F86" i="36"/>
  <c r="L86" i="36"/>
  <c r="P86" i="36"/>
  <c r="D87" i="36"/>
  <c r="H87" i="36"/>
  <c r="N87" i="36"/>
  <c r="F88" i="36"/>
  <c r="L88" i="36"/>
  <c r="P88" i="36"/>
  <c r="D89" i="36"/>
  <c r="H89" i="36"/>
  <c r="N89" i="36"/>
  <c r="F90" i="36"/>
  <c r="L90" i="36"/>
  <c r="P90" i="36"/>
  <c r="Q6" i="36"/>
  <c r="R6" i="36" s="1"/>
  <c r="S7" i="36"/>
  <c r="Q8" i="36"/>
  <c r="S9" i="36"/>
  <c r="Q10" i="36"/>
  <c r="R10" i="36" s="1"/>
  <c r="S11" i="36"/>
  <c r="F36" i="36"/>
  <c r="P36" i="36"/>
  <c r="H37" i="36"/>
  <c r="N37" i="36"/>
  <c r="F38" i="36"/>
  <c r="P38" i="36"/>
  <c r="H39" i="36"/>
  <c r="N39" i="36"/>
  <c r="F40" i="36"/>
  <c r="P40" i="36"/>
  <c r="S41" i="36"/>
  <c r="H41" i="36"/>
  <c r="N41" i="36"/>
  <c r="S46" i="36"/>
  <c r="F55" i="36"/>
  <c r="L55" i="36"/>
  <c r="P55" i="36"/>
  <c r="D66" i="36"/>
  <c r="H66" i="36"/>
  <c r="N66" i="36"/>
  <c r="F67" i="36"/>
  <c r="L67" i="36"/>
  <c r="P67" i="36"/>
  <c r="H68" i="36"/>
  <c r="N68" i="36"/>
  <c r="F69" i="36"/>
  <c r="P69" i="36"/>
  <c r="D70" i="36"/>
  <c r="H70" i="36"/>
  <c r="N70" i="36"/>
  <c r="F71" i="36"/>
  <c r="L71" i="36"/>
  <c r="P71" i="36"/>
  <c r="D76" i="36"/>
  <c r="H76" i="36"/>
  <c r="N76" i="36"/>
  <c r="F81" i="36"/>
  <c r="L81" i="36"/>
  <c r="P81" i="36"/>
  <c r="D82" i="36"/>
  <c r="H82" i="36"/>
  <c r="N82" i="36"/>
  <c r="F83" i="36"/>
  <c r="L83" i="36"/>
  <c r="P83" i="36"/>
  <c r="D84" i="36"/>
  <c r="H84" i="36"/>
  <c r="N84" i="36"/>
  <c r="F85" i="36"/>
  <c r="L85" i="36"/>
  <c r="P85" i="36"/>
  <c r="H86" i="36"/>
  <c r="N86" i="36"/>
  <c r="F87" i="36"/>
  <c r="L87" i="36"/>
  <c r="P87" i="36"/>
  <c r="D88" i="36"/>
  <c r="H88" i="36"/>
  <c r="N88" i="36"/>
  <c r="F89" i="36"/>
  <c r="L89" i="36"/>
  <c r="P89" i="36"/>
  <c r="D90" i="36"/>
  <c r="H90" i="36"/>
  <c r="N90" i="36"/>
  <c r="Q15" i="36"/>
  <c r="D36" i="36"/>
  <c r="L36" i="36"/>
  <c r="D37" i="36"/>
  <c r="L37" i="36"/>
  <c r="D38" i="36"/>
  <c r="L38" i="36"/>
  <c r="D39" i="36"/>
  <c r="L39" i="36"/>
  <c r="D40" i="36"/>
  <c r="L40" i="36"/>
  <c r="D41" i="36"/>
  <c r="L41" i="36"/>
  <c r="B42" i="36"/>
  <c r="D6" i="36"/>
  <c r="F6" i="36"/>
  <c r="H6" i="36"/>
  <c r="L6" i="36"/>
  <c r="N6" i="36"/>
  <c r="D7" i="36"/>
  <c r="F7" i="36"/>
  <c r="H7" i="36"/>
  <c r="L7" i="36"/>
  <c r="N7" i="36"/>
  <c r="D10" i="36"/>
  <c r="F10" i="36"/>
  <c r="H10" i="36"/>
  <c r="L10" i="36"/>
  <c r="N10" i="36"/>
  <c r="D34" i="36"/>
  <c r="F34" i="36"/>
  <c r="H34" i="36"/>
  <c r="L34" i="36"/>
  <c r="N34" i="36"/>
  <c r="Q34" i="36"/>
  <c r="R34" i="36" s="1"/>
  <c r="S34" i="36"/>
  <c r="D65" i="36"/>
  <c r="C72" i="36"/>
  <c r="H65" i="36"/>
  <c r="G72" i="36"/>
  <c r="N65" i="36"/>
  <c r="M72" i="36"/>
  <c r="D69" i="36"/>
  <c r="S69" i="36"/>
  <c r="D46" i="36"/>
  <c r="F46" i="36"/>
  <c r="H46" i="36"/>
  <c r="L46" i="36"/>
  <c r="N46" i="36"/>
  <c r="P46" i="36"/>
  <c r="C50" i="36"/>
  <c r="K50" i="36"/>
  <c r="L50" i="36" s="1"/>
  <c r="L54" i="36"/>
  <c r="P54" i="36"/>
  <c r="S54" i="36"/>
  <c r="Q55" i="36"/>
  <c r="R55" i="36" s="1"/>
  <c r="S60" i="36"/>
  <c r="E61" i="36"/>
  <c r="F61" i="36" s="1"/>
  <c r="K61" i="36"/>
  <c r="L61" i="36" s="1"/>
  <c r="O61" i="36"/>
  <c r="P61" i="36" s="1"/>
  <c r="S66" i="36"/>
  <c r="Q67" i="36"/>
  <c r="R67" i="36" s="1"/>
  <c r="S68" i="36"/>
  <c r="F65" i="36"/>
  <c r="E72" i="36"/>
  <c r="L65" i="36"/>
  <c r="K72" i="36"/>
  <c r="P65" i="36"/>
  <c r="O72" i="36"/>
  <c r="L69" i="36"/>
  <c r="Q69" i="36"/>
  <c r="R69" i="36" s="1"/>
  <c r="D54" i="36"/>
  <c r="F54" i="36"/>
  <c r="H54" i="36"/>
  <c r="N54" i="36"/>
  <c r="Q54" i="36"/>
  <c r="R54" i="36" s="1"/>
  <c r="S55" i="36"/>
  <c r="E56" i="36"/>
  <c r="K56" i="36"/>
  <c r="O56" i="36"/>
  <c r="Q60" i="36"/>
  <c r="R60" i="36" s="1"/>
  <c r="C61" i="36"/>
  <c r="G61" i="36"/>
  <c r="H61" i="36" s="1"/>
  <c r="M61" i="36"/>
  <c r="N61" i="36" s="1"/>
  <c r="S65" i="36"/>
  <c r="Q66" i="36"/>
  <c r="R66" i="36" s="1"/>
  <c r="S67" i="36"/>
  <c r="Q68" i="36"/>
  <c r="R68" i="36" s="1"/>
  <c r="Q70" i="36"/>
  <c r="R70" i="36" s="1"/>
  <c r="S70" i="36"/>
  <c r="Q71" i="36"/>
  <c r="R71" i="36" s="1"/>
  <c r="S71" i="36"/>
  <c r="Q76" i="36"/>
  <c r="R76" i="36" s="1"/>
  <c r="S76" i="36"/>
  <c r="C77" i="36"/>
  <c r="E77" i="36"/>
  <c r="F77" i="36" s="1"/>
  <c r="G77" i="36"/>
  <c r="H77" i="36" s="1"/>
  <c r="K77" i="36"/>
  <c r="L77" i="36" s="1"/>
  <c r="M77" i="36"/>
  <c r="N77" i="36" s="1"/>
  <c r="O77" i="36"/>
  <c r="P77" i="36" s="1"/>
  <c r="Q81" i="36"/>
  <c r="R81" i="36" s="1"/>
  <c r="S81" i="36"/>
  <c r="Q82" i="36"/>
  <c r="R82" i="36" s="1"/>
  <c r="S82" i="36"/>
  <c r="Q83" i="36"/>
  <c r="R83" i="36" s="1"/>
  <c r="S83" i="36"/>
  <c r="Q84" i="36"/>
  <c r="R84" i="36" s="1"/>
  <c r="S84" i="36"/>
  <c r="Q85" i="36"/>
  <c r="R85" i="36" s="1"/>
  <c r="S85" i="36"/>
  <c r="Q86" i="36"/>
  <c r="R86" i="36" s="1"/>
  <c r="S86" i="36"/>
  <c r="Q87" i="36"/>
  <c r="R87" i="36" s="1"/>
  <c r="S87" i="36"/>
  <c r="Q88" i="36"/>
  <c r="R88" i="36" s="1"/>
  <c r="S88" i="36"/>
  <c r="Q89" i="36"/>
  <c r="R89" i="36" s="1"/>
  <c r="S89" i="36"/>
  <c r="Q90" i="36"/>
  <c r="R90" i="36" s="1"/>
  <c r="S90" i="36"/>
  <c r="C91" i="36"/>
  <c r="E91" i="36"/>
  <c r="G91" i="36"/>
  <c r="K91" i="36"/>
  <c r="M91" i="36"/>
  <c r="O91" i="36"/>
  <c r="M301" i="34"/>
  <c r="M302" i="34"/>
  <c r="K301" i="34"/>
  <c r="K302" i="34"/>
  <c r="I301" i="34"/>
  <c r="I302" i="34"/>
  <c r="G301" i="34"/>
  <c r="G302" i="34"/>
  <c r="E301" i="34"/>
  <c r="E302" i="34"/>
  <c r="C301" i="34"/>
  <c r="C302" i="34"/>
  <c r="M295" i="34"/>
  <c r="M296" i="34"/>
  <c r="K295" i="34"/>
  <c r="K296" i="34"/>
  <c r="I295" i="34"/>
  <c r="I296" i="34"/>
  <c r="G295" i="34"/>
  <c r="G296" i="34"/>
  <c r="E295" i="34"/>
  <c r="E296" i="34"/>
  <c r="C295" i="34"/>
  <c r="C296" i="34"/>
  <c r="M289" i="34"/>
  <c r="M290" i="34"/>
  <c r="K289" i="34"/>
  <c r="K290" i="34"/>
  <c r="I289" i="34"/>
  <c r="I290" i="34"/>
  <c r="G289" i="34"/>
  <c r="G290" i="34"/>
  <c r="E289" i="34"/>
  <c r="E290" i="34"/>
  <c r="C289" i="34"/>
  <c r="C290" i="34"/>
  <c r="M280" i="34"/>
  <c r="M281" i="34"/>
  <c r="M282" i="34"/>
  <c r="M283" i="34"/>
  <c r="M284" i="34"/>
  <c r="K280" i="34"/>
  <c r="K281" i="34"/>
  <c r="K282" i="34"/>
  <c r="K283" i="34"/>
  <c r="K284" i="34"/>
  <c r="I280" i="34"/>
  <c r="I281" i="34"/>
  <c r="I282" i="34"/>
  <c r="I283" i="34"/>
  <c r="I284" i="34"/>
  <c r="G280" i="34"/>
  <c r="G281" i="34"/>
  <c r="G282" i="34"/>
  <c r="G283" i="34"/>
  <c r="G284" i="34"/>
  <c r="E280" i="34"/>
  <c r="E281" i="34"/>
  <c r="E282" i="34"/>
  <c r="E283" i="34"/>
  <c r="E284" i="34"/>
  <c r="C280" i="34"/>
  <c r="C281" i="34"/>
  <c r="C282" i="34"/>
  <c r="C283" i="34"/>
  <c r="C284" i="34"/>
  <c r="M264" i="34"/>
  <c r="M265" i="34"/>
  <c r="M266" i="34"/>
  <c r="M267" i="34"/>
  <c r="M268" i="34"/>
  <c r="M269" i="34"/>
  <c r="M270" i="34"/>
  <c r="M271" i="34"/>
  <c r="M272" i="34"/>
  <c r="M273" i="34"/>
  <c r="M274" i="34"/>
  <c r="M275" i="34"/>
  <c r="K264" i="34"/>
  <c r="K265" i="34"/>
  <c r="K266" i="34"/>
  <c r="K267" i="34"/>
  <c r="K268" i="34"/>
  <c r="K269" i="34"/>
  <c r="K270" i="34"/>
  <c r="K271" i="34"/>
  <c r="K272" i="34"/>
  <c r="K273" i="34"/>
  <c r="K274" i="34"/>
  <c r="K275" i="34"/>
  <c r="I264" i="34"/>
  <c r="O264" i="34" s="1"/>
  <c r="P264" i="34" s="1"/>
  <c r="I265" i="34"/>
  <c r="O265" i="34" s="1"/>
  <c r="P265" i="34" s="1"/>
  <c r="I266" i="34"/>
  <c r="O266" i="34" s="1"/>
  <c r="P266" i="34" s="1"/>
  <c r="I267" i="34"/>
  <c r="O267" i="34" s="1"/>
  <c r="P267" i="34" s="1"/>
  <c r="I268" i="34"/>
  <c r="O268" i="34" s="1"/>
  <c r="P268" i="34" s="1"/>
  <c r="I269" i="34"/>
  <c r="O269" i="34" s="1"/>
  <c r="P269" i="34" s="1"/>
  <c r="I270" i="34"/>
  <c r="O270" i="34" s="1"/>
  <c r="P270" i="34" s="1"/>
  <c r="I271" i="34"/>
  <c r="O271" i="34" s="1"/>
  <c r="P271" i="34" s="1"/>
  <c r="I272" i="34"/>
  <c r="O272" i="34" s="1"/>
  <c r="P272" i="34" s="1"/>
  <c r="I273" i="34"/>
  <c r="O273" i="34" s="1"/>
  <c r="P273" i="34" s="1"/>
  <c r="I274" i="34"/>
  <c r="O274" i="34" s="1"/>
  <c r="P274" i="34" s="1"/>
  <c r="I275" i="34"/>
  <c r="O275" i="34" s="1"/>
  <c r="P275" i="34" s="1"/>
  <c r="G264" i="34"/>
  <c r="G265" i="34"/>
  <c r="G266" i="34"/>
  <c r="G267" i="34"/>
  <c r="G268" i="34"/>
  <c r="G269" i="34"/>
  <c r="G270" i="34"/>
  <c r="G271" i="34"/>
  <c r="G272" i="34"/>
  <c r="G273" i="34"/>
  <c r="G274" i="34"/>
  <c r="G275" i="34"/>
  <c r="E264" i="34"/>
  <c r="E265" i="34"/>
  <c r="E266" i="34"/>
  <c r="E267" i="34"/>
  <c r="E268" i="34"/>
  <c r="E269" i="34"/>
  <c r="E270" i="34"/>
  <c r="E271" i="34"/>
  <c r="E272" i="34"/>
  <c r="E273" i="34"/>
  <c r="E274" i="34"/>
  <c r="E275" i="34"/>
  <c r="C264" i="34"/>
  <c r="Q264" i="34" s="1"/>
  <c r="C265" i="34"/>
  <c r="Q265" i="34" s="1"/>
  <c r="C266" i="34"/>
  <c r="Q266" i="34" s="1"/>
  <c r="C267" i="34"/>
  <c r="Q267" i="34" s="1"/>
  <c r="C268" i="34"/>
  <c r="Q268" i="34" s="1"/>
  <c r="C269" i="34"/>
  <c r="Q269" i="34" s="1"/>
  <c r="C270" i="34"/>
  <c r="Q270" i="34" s="1"/>
  <c r="C271" i="34"/>
  <c r="Q271" i="34" s="1"/>
  <c r="C272" i="34"/>
  <c r="Q272" i="34" s="1"/>
  <c r="C273" i="34"/>
  <c r="C274" i="34"/>
  <c r="Q274" i="34" s="1"/>
  <c r="C275" i="34"/>
  <c r="M250" i="34"/>
  <c r="M251" i="34"/>
  <c r="M252" i="34"/>
  <c r="M253" i="34"/>
  <c r="M254" i="34"/>
  <c r="M255" i="34"/>
  <c r="M256" i="34"/>
  <c r="M257" i="34"/>
  <c r="M258" i="34"/>
  <c r="M259" i="34"/>
  <c r="K250" i="34"/>
  <c r="K251" i="34"/>
  <c r="K252" i="34"/>
  <c r="K253" i="34"/>
  <c r="K254" i="34"/>
  <c r="K255" i="34"/>
  <c r="K256" i="34"/>
  <c r="K257" i="34"/>
  <c r="K258" i="34"/>
  <c r="K259" i="34"/>
  <c r="I250" i="34"/>
  <c r="I251" i="34"/>
  <c r="I252" i="34"/>
  <c r="I253" i="34"/>
  <c r="I254" i="34"/>
  <c r="I255" i="34"/>
  <c r="I256" i="34"/>
  <c r="I257" i="34"/>
  <c r="I258" i="34"/>
  <c r="I259" i="34"/>
  <c r="G250" i="34"/>
  <c r="G251" i="34"/>
  <c r="G252" i="34"/>
  <c r="G253" i="34"/>
  <c r="G254" i="34"/>
  <c r="G255" i="34"/>
  <c r="G256" i="34"/>
  <c r="G257" i="34"/>
  <c r="G258" i="34"/>
  <c r="G259" i="34"/>
  <c r="E250" i="34"/>
  <c r="E251" i="34"/>
  <c r="E252" i="34"/>
  <c r="E253" i="34"/>
  <c r="E254" i="34"/>
  <c r="E255" i="34"/>
  <c r="E256" i="34"/>
  <c r="E257" i="34"/>
  <c r="E258" i="34"/>
  <c r="E259" i="34"/>
  <c r="C250" i="34"/>
  <c r="Q250" i="34" s="1"/>
  <c r="C251" i="34"/>
  <c r="C252" i="34"/>
  <c r="C253" i="34"/>
  <c r="C254" i="34"/>
  <c r="C255" i="34"/>
  <c r="C256" i="34"/>
  <c r="C257" i="34"/>
  <c r="C258" i="34"/>
  <c r="C259" i="34"/>
  <c r="M239" i="34"/>
  <c r="M240" i="34"/>
  <c r="M241" i="34"/>
  <c r="M242" i="34"/>
  <c r="M243" i="34"/>
  <c r="M244" i="34"/>
  <c r="M245" i="34"/>
  <c r="K239" i="34"/>
  <c r="K240" i="34"/>
  <c r="K241" i="34"/>
  <c r="K242" i="34"/>
  <c r="K243" i="34"/>
  <c r="K244" i="34"/>
  <c r="K245" i="34"/>
  <c r="I239" i="34"/>
  <c r="I240" i="34"/>
  <c r="I241" i="34"/>
  <c r="I242" i="34"/>
  <c r="I243" i="34"/>
  <c r="I244" i="34"/>
  <c r="I245" i="34"/>
  <c r="G239" i="34"/>
  <c r="G240" i="34"/>
  <c r="G241" i="34"/>
  <c r="G242" i="34"/>
  <c r="G243" i="34"/>
  <c r="G244" i="34"/>
  <c r="G245" i="34"/>
  <c r="E239" i="34"/>
  <c r="E240" i="34"/>
  <c r="E241" i="34"/>
  <c r="E242" i="34"/>
  <c r="E243" i="34"/>
  <c r="E244" i="34"/>
  <c r="E245" i="34"/>
  <c r="C239" i="34"/>
  <c r="C240" i="34"/>
  <c r="C241" i="34"/>
  <c r="C242" i="34"/>
  <c r="C243" i="34"/>
  <c r="C244" i="34"/>
  <c r="C245" i="34"/>
  <c r="M227" i="34"/>
  <c r="M228" i="34"/>
  <c r="M229" i="34"/>
  <c r="M230" i="34"/>
  <c r="M231" i="34"/>
  <c r="M232" i="34"/>
  <c r="M233" i="34"/>
  <c r="M234" i="34"/>
  <c r="K227" i="34"/>
  <c r="K228" i="34"/>
  <c r="K229" i="34"/>
  <c r="K230" i="34"/>
  <c r="K231" i="34"/>
  <c r="K232" i="34"/>
  <c r="K233" i="34"/>
  <c r="K234" i="34"/>
  <c r="I227" i="34"/>
  <c r="I228" i="34"/>
  <c r="I229" i="34"/>
  <c r="I230" i="34"/>
  <c r="I231" i="34"/>
  <c r="I232" i="34"/>
  <c r="I233" i="34"/>
  <c r="I234" i="34"/>
  <c r="G227" i="34"/>
  <c r="G228" i="34"/>
  <c r="G229" i="34"/>
  <c r="G230" i="34"/>
  <c r="G231" i="34"/>
  <c r="G232" i="34"/>
  <c r="G233" i="34"/>
  <c r="G234" i="34"/>
  <c r="E227" i="34"/>
  <c r="E228" i="34"/>
  <c r="E229" i="34"/>
  <c r="E230" i="34"/>
  <c r="E231" i="34"/>
  <c r="E232" i="34"/>
  <c r="E233" i="34"/>
  <c r="E234" i="34"/>
  <c r="C227" i="34"/>
  <c r="C228" i="34"/>
  <c r="C229" i="34"/>
  <c r="C230" i="34"/>
  <c r="C231" i="34"/>
  <c r="C232" i="34"/>
  <c r="C233" i="34"/>
  <c r="C234" i="34"/>
  <c r="M216" i="34"/>
  <c r="M217" i="34"/>
  <c r="M218" i="34"/>
  <c r="M219" i="34"/>
  <c r="M220" i="34"/>
  <c r="M221" i="34"/>
  <c r="M222" i="34"/>
  <c r="K216" i="34"/>
  <c r="K217" i="34"/>
  <c r="K218" i="34"/>
  <c r="K219" i="34"/>
  <c r="K220" i="34"/>
  <c r="K221" i="34"/>
  <c r="K222" i="34"/>
  <c r="I216" i="34"/>
  <c r="I217" i="34"/>
  <c r="I218" i="34"/>
  <c r="I219" i="34"/>
  <c r="I220" i="34"/>
  <c r="I221" i="34"/>
  <c r="I222" i="34"/>
  <c r="G216" i="34"/>
  <c r="G217" i="34"/>
  <c r="G218" i="34"/>
  <c r="G219" i="34"/>
  <c r="G220" i="34"/>
  <c r="G221" i="34"/>
  <c r="G222" i="34"/>
  <c r="E216" i="34"/>
  <c r="E217" i="34"/>
  <c r="E218" i="34"/>
  <c r="E219" i="34"/>
  <c r="E220" i="34"/>
  <c r="E221" i="34"/>
  <c r="E222" i="34"/>
  <c r="C216" i="34"/>
  <c r="C217" i="34"/>
  <c r="C218" i="34"/>
  <c r="C219" i="34"/>
  <c r="C220" i="34"/>
  <c r="C221" i="34"/>
  <c r="C222" i="34"/>
  <c r="M207" i="34"/>
  <c r="M208" i="34"/>
  <c r="M209" i="34"/>
  <c r="M210" i="34"/>
  <c r="M211" i="34"/>
  <c r="K207" i="34"/>
  <c r="K208" i="34"/>
  <c r="K209" i="34"/>
  <c r="K210" i="34"/>
  <c r="K211" i="34"/>
  <c r="I207" i="34"/>
  <c r="I208" i="34"/>
  <c r="I209" i="34"/>
  <c r="I210" i="34"/>
  <c r="I211" i="34"/>
  <c r="G207" i="34"/>
  <c r="G208" i="34"/>
  <c r="G209" i="34"/>
  <c r="G210" i="34"/>
  <c r="G211" i="34"/>
  <c r="E207" i="34"/>
  <c r="E208" i="34"/>
  <c r="E209" i="34"/>
  <c r="E210" i="34"/>
  <c r="E211" i="34"/>
  <c r="C207" i="34"/>
  <c r="C208" i="34"/>
  <c r="C209" i="34"/>
  <c r="C210" i="34"/>
  <c r="C211" i="34"/>
  <c r="M193" i="34"/>
  <c r="M194" i="34"/>
  <c r="M195" i="34"/>
  <c r="M196" i="34"/>
  <c r="M197" i="34"/>
  <c r="M198" i="34"/>
  <c r="M199" i="34"/>
  <c r="M200" i="34"/>
  <c r="M201" i="34"/>
  <c r="M202" i="34"/>
  <c r="K193" i="34"/>
  <c r="K194" i="34"/>
  <c r="K195" i="34"/>
  <c r="K196" i="34"/>
  <c r="K197" i="34"/>
  <c r="K198" i="34"/>
  <c r="K199" i="34"/>
  <c r="K200" i="34"/>
  <c r="K201" i="34"/>
  <c r="K202" i="34"/>
  <c r="I193" i="34"/>
  <c r="I194" i="34"/>
  <c r="I195" i="34"/>
  <c r="I196" i="34"/>
  <c r="I197" i="34"/>
  <c r="I198" i="34"/>
  <c r="I199" i="34"/>
  <c r="I200" i="34"/>
  <c r="I201" i="34"/>
  <c r="I202" i="34"/>
  <c r="G193" i="34"/>
  <c r="G194" i="34"/>
  <c r="G195" i="34"/>
  <c r="G196" i="34"/>
  <c r="G197" i="34"/>
  <c r="G198" i="34"/>
  <c r="G199" i="34"/>
  <c r="G200" i="34"/>
  <c r="G201" i="34"/>
  <c r="G202" i="34"/>
  <c r="E193" i="34"/>
  <c r="E194" i="34"/>
  <c r="E195" i="34"/>
  <c r="E196" i="34"/>
  <c r="E197" i="34"/>
  <c r="E198" i="34"/>
  <c r="E199" i="34"/>
  <c r="E200" i="34"/>
  <c r="E201" i="34"/>
  <c r="E202" i="34"/>
  <c r="C193" i="34"/>
  <c r="C194" i="34"/>
  <c r="C195" i="34"/>
  <c r="C196" i="34"/>
  <c r="C197" i="34"/>
  <c r="C198" i="34"/>
  <c r="C200" i="34"/>
  <c r="C201" i="34"/>
  <c r="C202" i="34"/>
  <c r="M176" i="34"/>
  <c r="M177" i="34"/>
  <c r="M178" i="34"/>
  <c r="M179" i="34"/>
  <c r="M180" i="34"/>
  <c r="M181" i="34"/>
  <c r="M182" i="34"/>
  <c r="M183" i="34"/>
  <c r="M184" i="34"/>
  <c r="M185" i="34"/>
  <c r="M186" i="34"/>
  <c r="M187" i="34"/>
  <c r="M188" i="34"/>
  <c r="K176" i="34"/>
  <c r="K177" i="34"/>
  <c r="K178" i="34"/>
  <c r="K179" i="34"/>
  <c r="K180" i="34"/>
  <c r="K181" i="34"/>
  <c r="K182" i="34"/>
  <c r="K183" i="34"/>
  <c r="K184" i="34"/>
  <c r="K185" i="34"/>
  <c r="K186" i="34"/>
  <c r="K187" i="34"/>
  <c r="K188" i="34"/>
  <c r="I176" i="34"/>
  <c r="I177" i="34"/>
  <c r="I178" i="34"/>
  <c r="I179" i="34"/>
  <c r="I180" i="34"/>
  <c r="I181" i="34"/>
  <c r="I182" i="34"/>
  <c r="I183" i="34"/>
  <c r="I184" i="34"/>
  <c r="I185" i="34"/>
  <c r="I186" i="34"/>
  <c r="I187" i="34"/>
  <c r="I188" i="34"/>
  <c r="G176" i="34"/>
  <c r="G177" i="34"/>
  <c r="G178" i="34"/>
  <c r="G179" i="34"/>
  <c r="G180" i="34"/>
  <c r="G181" i="34"/>
  <c r="G182" i="34"/>
  <c r="G183" i="34"/>
  <c r="G184" i="34"/>
  <c r="G185" i="34"/>
  <c r="G186" i="34"/>
  <c r="G187" i="34"/>
  <c r="G188" i="34"/>
  <c r="E176" i="34"/>
  <c r="E177" i="34"/>
  <c r="E178" i="34"/>
  <c r="E179" i="34"/>
  <c r="E180" i="34"/>
  <c r="E181" i="34"/>
  <c r="E182" i="34"/>
  <c r="E183" i="34"/>
  <c r="E184" i="34"/>
  <c r="E185" i="34"/>
  <c r="E186" i="34"/>
  <c r="E187" i="34"/>
  <c r="E188" i="34"/>
  <c r="C176" i="34"/>
  <c r="C177" i="34"/>
  <c r="C178" i="34"/>
  <c r="C179" i="34"/>
  <c r="C180" i="34"/>
  <c r="C181" i="34"/>
  <c r="C182" i="34"/>
  <c r="C183" i="34"/>
  <c r="C184" i="34"/>
  <c r="C185" i="34"/>
  <c r="C186" i="34"/>
  <c r="C187" i="34"/>
  <c r="C188" i="34"/>
  <c r="M165" i="34"/>
  <c r="M166" i="34"/>
  <c r="M167" i="34"/>
  <c r="M168" i="34"/>
  <c r="M169" i="34"/>
  <c r="M170" i="34"/>
  <c r="M171" i="34"/>
  <c r="K165" i="34"/>
  <c r="K166" i="34"/>
  <c r="K167" i="34"/>
  <c r="K168" i="34"/>
  <c r="K169" i="34"/>
  <c r="K170" i="34"/>
  <c r="K171" i="34"/>
  <c r="I165" i="34"/>
  <c r="I166" i="34"/>
  <c r="I167" i="34"/>
  <c r="I168" i="34"/>
  <c r="I169" i="34"/>
  <c r="I170" i="34"/>
  <c r="I171" i="34"/>
  <c r="G165" i="34"/>
  <c r="G166" i="34"/>
  <c r="G167" i="34"/>
  <c r="G168" i="34"/>
  <c r="G169" i="34"/>
  <c r="G170" i="34"/>
  <c r="G171" i="34"/>
  <c r="E165" i="34"/>
  <c r="E166" i="34"/>
  <c r="E167" i="34"/>
  <c r="E168" i="34"/>
  <c r="E169" i="34"/>
  <c r="E170" i="34"/>
  <c r="E171" i="34"/>
  <c r="C165" i="34"/>
  <c r="C166" i="34"/>
  <c r="C167" i="34"/>
  <c r="C168" i="34"/>
  <c r="C169" i="34"/>
  <c r="C170" i="34"/>
  <c r="C171" i="34"/>
  <c r="M153" i="34"/>
  <c r="M154" i="34"/>
  <c r="M155" i="34"/>
  <c r="M156" i="34"/>
  <c r="M157" i="34"/>
  <c r="M158" i="34"/>
  <c r="M159" i="34"/>
  <c r="M160" i="34"/>
  <c r="K153" i="34"/>
  <c r="K154" i="34"/>
  <c r="K155" i="34"/>
  <c r="K156" i="34"/>
  <c r="K157" i="34"/>
  <c r="K158" i="34"/>
  <c r="K159" i="34"/>
  <c r="K160" i="34"/>
  <c r="I153" i="34"/>
  <c r="I154" i="34"/>
  <c r="I155" i="34"/>
  <c r="I156" i="34"/>
  <c r="O156" i="34" s="1"/>
  <c r="P156" i="34" s="1"/>
  <c r="I157" i="34"/>
  <c r="I158" i="34"/>
  <c r="I159" i="34"/>
  <c r="I160" i="34"/>
  <c r="G153" i="34"/>
  <c r="G154" i="34"/>
  <c r="G155" i="34"/>
  <c r="G156" i="34"/>
  <c r="G157" i="34"/>
  <c r="G158" i="34"/>
  <c r="G159" i="34"/>
  <c r="G160" i="34"/>
  <c r="E153" i="34"/>
  <c r="E154" i="34"/>
  <c r="E155" i="34"/>
  <c r="E156" i="34"/>
  <c r="E157" i="34"/>
  <c r="E158" i="34"/>
  <c r="E159" i="34"/>
  <c r="E160" i="34"/>
  <c r="C153" i="34"/>
  <c r="C154" i="34"/>
  <c r="C155" i="34"/>
  <c r="C156" i="34"/>
  <c r="C157" i="34"/>
  <c r="C158" i="34"/>
  <c r="C159" i="34"/>
  <c r="C160" i="34"/>
  <c r="M141" i="34"/>
  <c r="M142" i="34"/>
  <c r="M143" i="34"/>
  <c r="M144" i="34"/>
  <c r="M145" i="34"/>
  <c r="M146" i="34"/>
  <c r="M147" i="34"/>
  <c r="M148" i="34"/>
  <c r="K141" i="34"/>
  <c r="K142" i="34"/>
  <c r="K143" i="34"/>
  <c r="K144" i="34"/>
  <c r="K145" i="34"/>
  <c r="K146" i="34"/>
  <c r="K147" i="34"/>
  <c r="K148" i="34"/>
  <c r="I141" i="34"/>
  <c r="I142" i="34"/>
  <c r="I143" i="34"/>
  <c r="I144" i="34"/>
  <c r="I145" i="34"/>
  <c r="I146" i="34"/>
  <c r="I147" i="34"/>
  <c r="I148" i="34"/>
  <c r="G141" i="34"/>
  <c r="G142" i="34"/>
  <c r="G143" i="34"/>
  <c r="G144" i="34"/>
  <c r="G145" i="34"/>
  <c r="G146" i="34"/>
  <c r="G147" i="34"/>
  <c r="G148" i="34"/>
  <c r="E141" i="34"/>
  <c r="E142" i="34"/>
  <c r="E143" i="34"/>
  <c r="E144" i="34"/>
  <c r="E145" i="34"/>
  <c r="E146" i="34"/>
  <c r="E147" i="34"/>
  <c r="E148" i="34"/>
  <c r="C141" i="34"/>
  <c r="C142" i="34"/>
  <c r="C143" i="34"/>
  <c r="C144" i="34"/>
  <c r="C145" i="34"/>
  <c r="C146" i="34"/>
  <c r="Q146" i="34" s="1"/>
  <c r="C147" i="34"/>
  <c r="C148" i="34"/>
  <c r="M132" i="34"/>
  <c r="M133" i="34"/>
  <c r="M134" i="34"/>
  <c r="M135" i="34"/>
  <c r="M136" i="34"/>
  <c r="K132" i="34"/>
  <c r="K133" i="34"/>
  <c r="K134" i="34"/>
  <c r="K135" i="34"/>
  <c r="K136" i="34"/>
  <c r="I132" i="34"/>
  <c r="I133" i="34"/>
  <c r="I134" i="34"/>
  <c r="I135" i="34"/>
  <c r="I136" i="34"/>
  <c r="G132" i="34"/>
  <c r="G133" i="34"/>
  <c r="G134" i="34"/>
  <c r="G135" i="34"/>
  <c r="G136" i="34"/>
  <c r="E132" i="34"/>
  <c r="E133" i="34"/>
  <c r="E134" i="34"/>
  <c r="E135" i="34"/>
  <c r="E136" i="34"/>
  <c r="C132" i="34"/>
  <c r="C133" i="34"/>
  <c r="C134" i="34"/>
  <c r="C135" i="34"/>
  <c r="C136" i="34"/>
  <c r="M118" i="34"/>
  <c r="M119" i="34"/>
  <c r="M120" i="34"/>
  <c r="M121" i="34"/>
  <c r="M122" i="34"/>
  <c r="M123" i="34"/>
  <c r="M124" i="34"/>
  <c r="M125" i="34"/>
  <c r="M126" i="34"/>
  <c r="M127" i="34"/>
  <c r="K118" i="34"/>
  <c r="K119" i="34"/>
  <c r="K120" i="34"/>
  <c r="K121" i="34"/>
  <c r="K122" i="34"/>
  <c r="K123" i="34"/>
  <c r="K124" i="34"/>
  <c r="K125" i="34"/>
  <c r="K126" i="34"/>
  <c r="K127" i="34"/>
  <c r="I118" i="34"/>
  <c r="I119" i="34"/>
  <c r="I120" i="34"/>
  <c r="I121" i="34"/>
  <c r="I122" i="34"/>
  <c r="I123" i="34"/>
  <c r="I124" i="34"/>
  <c r="I125" i="34"/>
  <c r="O125" i="34" s="1"/>
  <c r="P125" i="34" s="1"/>
  <c r="I126" i="34"/>
  <c r="I127" i="34"/>
  <c r="G118" i="34"/>
  <c r="G119" i="34"/>
  <c r="G120" i="34"/>
  <c r="G121" i="34"/>
  <c r="G122" i="34"/>
  <c r="G123" i="34"/>
  <c r="G124" i="34"/>
  <c r="G125" i="34"/>
  <c r="G126" i="34"/>
  <c r="G127" i="34"/>
  <c r="E118" i="34"/>
  <c r="E119" i="34"/>
  <c r="E120" i="34"/>
  <c r="E121" i="34"/>
  <c r="E122" i="34"/>
  <c r="E123" i="34"/>
  <c r="E124" i="34"/>
  <c r="E125" i="34"/>
  <c r="E126" i="34"/>
  <c r="E127" i="34"/>
  <c r="C118" i="34"/>
  <c r="C119" i="34"/>
  <c r="C120" i="34"/>
  <c r="C121" i="34"/>
  <c r="C122" i="34"/>
  <c r="C123" i="34"/>
  <c r="C124" i="34"/>
  <c r="C125" i="34"/>
  <c r="C126" i="34"/>
  <c r="C127" i="34"/>
  <c r="M103" i="34"/>
  <c r="M104" i="34"/>
  <c r="M105" i="34"/>
  <c r="M106" i="34"/>
  <c r="M107" i="34"/>
  <c r="M108" i="34"/>
  <c r="M109" i="34"/>
  <c r="M110" i="34"/>
  <c r="M111" i="34"/>
  <c r="M112" i="34"/>
  <c r="M113" i="34"/>
  <c r="K103" i="34"/>
  <c r="K104" i="34"/>
  <c r="K105" i="34"/>
  <c r="K106" i="34"/>
  <c r="K107" i="34"/>
  <c r="K108" i="34"/>
  <c r="K109" i="34"/>
  <c r="K110" i="34"/>
  <c r="K111" i="34"/>
  <c r="K112" i="34"/>
  <c r="K113" i="34"/>
  <c r="I103" i="34"/>
  <c r="I104" i="34"/>
  <c r="I105" i="34"/>
  <c r="I106" i="34"/>
  <c r="I107" i="34"/>
  <c r="I108" i="34"/>
  <c r="I109" i="34"/>
  <c r="I110" i="34"/>
  <c r="I111" i="34"/>
  <c r="I112" i="34"/>
  <c r="I113" i="34"/>
  <c r="G103" i="34"/>
  <c r="G104" i="34"/>
  <c r="G105" i="34"/>
  <c r="G106" i="34"/>
  <c r="G107" i="34"/>
  <c r="G108" i="34"/>
  <c r="G109" i="34"/>
  <c r="G110" i="34"/>
  <c r="G111" i="34"/>
  <c r="G112" i="34"/>
  <c r="G113" i="34"/>
  <c r="E103" i="34"/>
  <c r="E104" i="34"/>
  <c r="E105" i="34"/>
  <c r="E106" i="34"/>
  <c r="E107" i="34"/>
  <c r="E108" i="34"/>
  <c r="E109" i="34"/>
  <c r="E110" i="34"/>
  <c r="E111" i="34"/>
  <c r="E112" i="34"/>
  <c r="E113" i="34"/>
  <c r="C103" i="34"/>
  <c r="C104" i="34"/>
  <c r="C105" i="34"/>
  <c r="C106" i="34"/>
  <c r="C107" i="34"/>
  <c r="C108" i="34"/>
  <c r="C109" i="34"/>
  <c r="C110" i="34"/>
  <c r="C111" i="34"/>
  <c r="C112" i="34"/>
  <c r="C113" i="34"/>
  <c r="M88" i="34"/>
  <c r="M89" i="34"/>
  <c r="M90" i="34"/>
  <c r="M91" i="34"/>
  <c r="M92" i="34"/>
  <c r="M93" i="34"/>
  <c r="M94" i="34"/>
  <c r="M95" i="34"/>
  <c r="M96" i="34"/>
  <c r="M97" i="34"/>
  <c r="M98" i="34"/>
  <c r="K88" i="34"/>
  <c r="K89" i="34"/>
  <c r="K90" i="34"/>
  <c r="K91" i="34"/>
  <c r="K92" i="34"/>
  <c r="K93" i="34"/>
  <c r="K94" i="34"/>
  <c r="K95" i="34"/>
  <c r="K96" i="34"/>
  <c r="K97" i="34"/>
  <c r="K98" i="34"/>
  <c r="I88" i="34"/>
  <c r="I89" i="34"/>
  <c r="I90" i="34"/>
  <c r="I91" i="34"/>
  <c r="I92" i="34"/>
  <c r="I93" i="34"/>
  <c r="I94" i="34"/>
  <c r="I95" i="34"/>
  <c r="I96" i="34"/>
  <c r="I97" i="34"/>
  <c r="I98" i="34"/>
  <c r="G88" i="34"/>
  <c r="G89" i="34"/>
  <c r="G90" i="34"/>
  <c r="G91" i="34"/>
  <c r="G92" i="34"/>
  <c r="G93" i="34"/>
  <c r="G94" i="34"/>
  <c r="G95" i="34"/>
  <c r="G96" i="34"/>
  <c r="G97" i="34"/>
  <c r="G98" i="34"/>
  <c r="E88" i="34"/>
  <c r="E89" i="34"/>
  <c r="E90" i="34"/>
  <c r="E91" i="34"/>
  <c r="E92" i="34"/>
  <c r="E93" i="34"/>
  <c r="E94" i="34"/>
  <c r="E95" i="34"/>
  <c r="E96" i="34"/>
  <c r="E97" i="34"/>
  <c r="E98" i="34"/>
  <c r="C88" i="34"/>
  <c r="C89" i="34"/>
  <c r="C90" i="34"/>
  <c r="C91" i="34"/>
  <c r="C92" i="34"/>
  <c r="C93" i="34"/>
  <c r="C94" i="34"/>
  <c r="C95" i="34"/>
  <c r="C96" i="34"/>
  <c r="C97" i="34"/>
  <c r="C98" i="34"/>
  <c r="M76" i="34"/>
  <c r="M77" i="34"/>
  <c r="M78" i="34"/>
  <c r="M79" i="34"/>
  <c r="M80" i="34"/>
  <c r="M81" i="34"/>
  <c r="M82" i="34"/>
  <c r="M83" i="34"/>
  <c r="K76" i="34"/>
  <c r="K77" i="34"/>
  <c r="K78" i="34"/>
  <c r="K79" i="34"/>
  <c r="K80" i="34"/>
  <c r="K81" i="34"/>
  <c r="K82" i="34"/>
  <c r="K83" i="34"/>
  <c r="I76" i="34"/>
  <c r="I77" i="34"/>
  <c r="I78" i="34"/>
  <c r="I79" i="34"/>
  <c r="I80" i="34"/>
  <c r="I81" i="34"/>
  <c r="I82" i="34"/>
  <c r="I83" i="34"/>
  <c r="G76" i="34"/>
  <c r="G77" i="34"/>
  <c r="G78" i="34"/>
  <c r="G79" i="34"/>
  <c r="G80" i="34"/>
  <c r="G81" i="34"/>
  <c r="G82" i="34"/>
  <c r="G83" i="34"/>
  <c r="E76" i="34"/>
  <c r="E77" i="34"/>
  <c r="E78" i="34"/>
  <c r="E79" i="34"/>
  <c r="E80" i="34"/>
  <c r="E81" i="34"/>
  <c r="E82" i="34"/>
  <c r="E83" i="34"/>
  <c r="C76" i="34"/>
  <c r="C77" i="34"/>
  <c r="C78" i="34"/>
  <c r="C79" i="34"/>
  <c r="C80" i="34"/>
  <c r="C81" i="34"/>
  <c r="C82" i="34"/>
  <c r="C83" i="34"/>
  <c r="M71" i="34"/>
  <c r="M67" i="34"/>
  <c r="M68" i="34"/>
  <c r="M64" i="34"/>
  <c r="M65" i="34"/>
  <c r="M66" i="34"/>
  <c r="M63" i="34"/>
  <c r="K71" i="34"/>
  <c r="K67" i="34"/>
  <c r="K68" i="34"/>
  <c r="K64" i="34"/>
  <c r="K65" i="34"/>
  <c r="K66" i="34"/>
  <c r="K63" i="34"/>
  <c r="I71" i="34"/>
  <c r="I67" i="34"/>
  <c r="I68" i="34"/>
  <c r="I64" i="34"/>
  <c r="I65" i="34"/>
  <c r="I66" i="34"/>
  <c r="I63" i="34"/>
  <c r="G71" i="34"/>
  <c r="G67" i="34"/>
  <c r="G68" i="34"/>
  <c r="G64" i="34"/>
  <c r="G65" i="34"/>
  <c r="G66" i="34"/>
  <c r="G63" i="34"/>
  <c r="E71" i="34"/>
  <c r="E67" i="34"/>
  <c r="E68" i="34"/>
  <c r="E64" i="34"/>
  <c r="E65" i="34"/>
  <c r="E66" i="34"/>
  <c r="E63" i="34"/>
  <c r="C71" i="34"/>
  <c r="C67" i="34"/>
  <c r="C68" i="34"/>
  <c r="C64" i="34"/>
  <c r="C65" i="34"/>
  <c r="C66" i="34"/>
  <c r="C63" i="34"/>
  <c r="M58" i="34"/>
  <c r="M55" i="34"/>
  <c r="M57" i="34"/>
  <c r="M51" i="34"/>
  <c r="M52" i="34"/>
  <c r="M53" i="34"/>
  <c r="M54" i="34"/>
  <c r="M50" i="34"/>
  <c r="M49" i="34"/>
  <c r="K58" i="34"/>
  <c r="K55" i="34"/>
  <c r="K57" i="34"/>
  <c r="K51" i="34"/>
  <c r="K52" i="34"/>
  <c r="K53" i="34"/>
  <c r="K54" i="34"/>
  <c r="K50" i="34"/>
  <c r="K49" i="34"/>
  <c r="I58" i="34"/>
  <c r="I55" i="34"/>
  <c r="I57" i="34"/>
  <c r="I51" i="34"/>
  <c r="I52" i="34"/>
  <c r="I53" i="34"/>
  <c r="I54" i="34"/>
  <c r="I50" i="34"/>
  <c r="I49" i="34"/>
  <c r="G58" i="34"/>
  <c r="G55" i="34"/>
  <c r="G57" i="34"/>
  <c r="G51" i="34"/>
  <c r="G52" i="34"/>
  <c r="G53" i="34"/>
  <c r="G54" i="34"/>
  <c r="G50" i="34"/>
  <c r="G49" i="34"/>
  <c r="E58" i="34"/>
  <c r="E55" i="34"/>
  <c r="E57" i="34"/>
  <c r="E51" i="34"/>
  <c r="E52" i="34"/>
  <c r="E53" i="34"/>
  <c r="E54" i="34"/>
  <c r="E50" i="34"/>
  <c r="E49" i="34"/>
  <c r="C58" i="34"/>
  <c r="C55" i="34"/>
  <c r="C57" i="34"/>
  <c r="C51" i="34"/>
  <c r="C52" i="34"/>
  <c r="C53" i="34"/>
  <c r="C54" i="34"/>
  <c r="C50" i="34"/>
  <c r="C49" i="34"/>
  <c r="M38" i="34"/>
  <c r="N38" i="34" s="1"/>
  <c r="M39" i="34"/>
  <c r="M40" i="34"/>
  <c r="M41" i="34"/>
  <c r="N41" i="34" s="1"/>
  <c r="M42" i="34"/>
  <c r="N42" i="34" s="1"/>
  <c r="M43" i="34"/>
  <c r="N43" i="34" s="1"/>
  <c r="M44" i="34"/>
  <c r="K38" i="34"/>
  <c r="L38" i="34" s="1"/>
  <c r="K39" i="34"/>
  <c r="K40" i="34"/>
  <c r="L40" i="34" s="1"/>
  <c r="K41" i="34"/>
  <c r="K42" i="34"/>
  <c r="L42" i="34" s="1"/>
  <c r="K43" i="34"/>
  <c r="K44" i="34"/>
  <c r="L44" i="34" s="1"/>
  <c r="I38" i="34"/>
  <c r="I39" i="34"/>
  <c r="J39" i="34" s="1"/>
  <c r="I40" i="34"/>
  <c r="I41" i="34"/>
  <c r="J41" i="34" s="1"/>
  <c r="I42" i="34"/>
  <c r="I43" i="34"/>
  <c r="J43" i="34" s="1"/>
  <c r="I44" i="34"/>
  <c r="G38" i="34"/>
  <c r="H38" i="34" s="1"/>
  <c r="G39" i="34"/>
  <c r="G40" i="34"/>
  <c r="H40" i="34" s="1"/>
  <c r="G41" i="34"/>
  <c r="H41" i="34" s="1"/>
  <c r="G42" i="34"/>
  <c r="H42" i="34" s="1"/>
  <c r="G43" i="34"/>
  <c r="H43" i="34" s="1"/>
  <c r="G44" i="34"/>
  <c r="H44" i="34" s="1"/>
  <c r="E38" i="34"/>
  <c r="E39" i="34"/>
  <c r="F39" i="34" s="1"/>
  <c r="E40" i="34"/>
  <c r="F40" i="34" s="1"/>
  <c r="E41" i="34"/>
  <c r="F41" i="34" s="1"/>
  <c r="E42" i="34"/>
  <c r="F42" i="34" s="1"/>
  <c r="E43" i="34"/>
  <c r="F43" i="34" s="1"/>
  <c r="E44" i="34"/>
  <c r="F44" i="34" s="1"/>
  <c r="C38" i="34"/>
  <c r="D38" i="34" s="1"/>
  <c r="C39" i="34"/>
  <c r="C40" i="34"/>
  <c r="D40" i="34" s="1"/>
  <c r="C41" i="34"/>
  <c r="C42" i="34"/>
  <c r="D42" i="34" s="1"/>
  <c r="C43" i="34"/>
  <c r="C44" i="34"/>
  <c r="D44" i="34" s="1"/>
  <c r="B45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M10" i="34"/>
  <c r="M11" i="34"/>
  <c r="M12" i="34"/>
  <c r="M13" i="34"/>
  <c r="M14" i="34"/>
  <c r="M15" i="34"/>
  <c r="M16" i="34"/>
  <c r="M17" i="34"/>
  <c r="M6" i="34"/>
  <c r="M7" i="34"/>
  <c r="M8" i="34"/>
  <c r="M9" i="34"/>
  <c r="K10" i="34"/>
  <c r="K11" i="34"/>
  <c r="K12" i="34"/>
  <c r="K13" i="34"/>
  <c r="K14" i="34"/>
  <c r="K15" i="34"/>
  <c r="K16" i="34"/>
  <c r="K17" i="34"/>
  <c r="K6" i="34"/>
  <c r="K7" i="34"/>
  <c r="K8" i="34"/>
  <c r="K9" i="34"/>
  <c r="I10" i="34"/>
  <c r="I11" i="34"/>
  <c r="I12" i="34"/>
  <c r="I13" i="34"/>
  <c r="I14" i="34"/>
  <c r="I15" i="34"/>
  <c r="I16" i="34"/>
  <c r="I17" i="34"/>
  <c r="I6" i="34"/>
  <c r="I7" i="34"/>
  <c r="I8" i="34"/>
  <c r="I9" i="34"/>
  <c r="G10" i="34"/>
  <c r="G11" i="34"/>
  <c r="G12" i="34"/>
  <c r="G13" i="34"/>
  <c r="G14" i="34"/>
  <c r="G15" i="34"/>
  <c r="G16" i="34"/>
  <c r="G17" i="34"/>
  <c r="G6" i="34"/>
  <c r="G7" i="34"/>
  <c r="G8" i="34"/>
  <c r="G9" i="34"/>
  <c r="E10" i="34"/>
  <c r="E11" i="34"/>
  <c r="E12" i="34"/>
  <c r="E13" i="34"/>
  <c r="E14" i="34"/>
  <c r="E15" i="34"/>
  <c r="E16" i="34"/>
  <c r="E17" i="34"/>
  <c r="E6" i="34"/>
  <c r="E7" i="34"/>
  <c r="E8" i="34"/>
  <c r="E9" i="34"/>
  <c r="C10" i="34"/>
  <c r="C11" i="34"/>
  <c r="C12" i="34"/>
  <c r="C13" i="34"/>
  <c r="C14" i="34"/>
  <c r="Q14" i="34" s="1"/>
  <c r="C15" i="34"/>
  <c r="C16" i="34"/>
  <c r="C17" i="34"/>
  <c r="C6" i="34"/>
  <c r="C7" i="34"/>
  <c r="C8" i="34"/>
  <c r="C9" i="34"/>
  <c r="Q301" i="34"/>
  <c r="Q295" i="34"/>
  <c r="Q289" i="34"/>
  <c r="O258" i="34"/>
  <c r="P258" i="34" s="1"/>
  <c r="R8" i="24"/>
  <c r="R7" i="24"/>
  <c r="R8" i="23"/>
  <c r="R7" i="23"/>
  <c r="Q16" i="22"/>
  <c r="R16" i="22" s="1"/>
  <c r="Q15" i="22"/>
  <c r="R15" i="22" s="1"/>
  <c r="Q9" i="22"/>
  <c r="R9" i="22" s="1"/>
  <c r="Q8" i="22"/>
  <c r="R8" i="22" s="1"/>
  <c r="Q7" i="22"/>
  <c r="R7" i="22" s="1"/>
  <c r="Q256" i="34" l="1"/>
  <c r="Q142" i="34"/>
  <c r="Q252" i="34"/>
  <c r="Q77" i="34"/>
  <c r="Q254" i="34"/>
  <c r="O80" i="34"/>
  <c r="P80" i="34" s="1"/>
  <c r="O11" i="34"/>
  <c r="P11" i="34" s="1"/>
  <c r="Q9" i="34"/>
  <c r="Q159" i="34"/>
  <c r="Q81" i="34"/>
  <c r="O7" i="34"/>
  <c r="P7" i="34" s="1"/>
  <c r="Q12" i="34"/>
  <c r="Q11" i="34"/>
  <c r="O12" i="34"/>
  <c r="P12" i="34" s="1"/>
  <c r="Q8" i="34"/>
  <c r="Q7" i="34"/>
  <c r="O121" i="34"/>
  <c r="P121" i="34" s="1"/>
  <c r="O127" i="34"/>
  <c r="P127" i="34" s="1"/>
  <c r="O123" i="34"/>
  <c r="P123" i="34" s="1"/>
  <c r="Q32" i="34"/>
  <c r="Q31" i="34"/>
  <c r="O23" i="34"/>
  <c r="P23" i="34" s="1"/>
  <c r="O27" i="34"/>
  <c r="P27" i="34" s="1"/>
  <c r="O32" i="34"/>
  <c r="P32" i="34" s="1"/>
  <c r="O29" i="34"/>
  <c r="P29" i="34" s="1"/>
  <c r="Q24" i="34"/>
  <c r="O33" i="34"/>
  <c r="P33" i="34" s="1"/>
  <c r="Q27" i="34"/>
  <c r="O31" i="34"/>
  <c r="P31" i="34" s="1"/>
  <c r="O28" i="34"/>
  <c r="P28" i="34" s="1"/>
  <c r="Q23" i="34"/>
  <c r="Q22" i="34"/>
  <c r="O24" i="34"/>
  <c r="P24" i="34" s="1"/>
  <c r="Q26" i="34"/>
  <c r="O26" i="34"/>
  <c r="P26" i="34" s="1"/>
  <c r="O154" i="34"/>
  <c r="P154" i="34" s="1"/>
  <c r="O119" i="34"/>
  <c r="P119" i="34" s="1"/>
  <c r="O257" i="34"/>
  <c r="P257" i="34" s="1"/>
  <c r="O201" i="34"/>
  <c r="P201" i="34" s="1"/>
  <c r="O193" i="34"/>
  <c r="P193" i="34" s="1"/>
  <c r="F56" i="36"/>
  <c r="O199" i="34"/>
  <c r="P199" i="34" s="1"/>
  <c r="H140" i="38"/>
  <c r="O180" i="34"/>
  <c r="P180" i="34" s="1"/>
  <c r="O234" i="34"/>
  <c r="P234" i="34" s="1"/>
  <c r="O158" i="34"/>
  <c r="P158" i="34" s="1"/>
  <c r="Q160" i="34"/>
  <c r="Q92" i="34"/>
  <c r="O30" i="34"/>
  <c r="P30" i="34" s="1"/>
  <c r="Q30" i="34"/>
  <c r="Q16" i="34"/>
  <c r="Q10" i="34"/>
  <c r="Q17" i="34"/>
  <c r="O6" i="34"/>
  <c r="P6" i="34" s="1"/>
  <c r="Q6" i="34"/>
  <c r="O10" i="34"/>
  <c r="P10" i="34" s="1"/>
  <c r="Q15" i="34"/>
  <c r="O15" i="34"/>
  <c r="P15" i="34" s="1"/>
  <c r="O14" i="34"/>
  <c r="P14" i="34" s="1"/>
  <c r="O8" i="34"/>
  <c r="P8" i="34" s="1"/>
  <c r="O197" i="34"/>
  <c r="P197" i="34" s="1"/>
  <c r="O195" i="34"/>
  <c r="P195" i="34" s="1"/>
  <c r="Q65" i="34"/>
  <c r="O16" i="34"/>
  <c r="P16" i="34" s="1"/>
  <c r="Q28" i="34"/>
  <c r="O79" i="34"/>
  <c r="P79" i="34" s="1"/>
  <c r="Q13" i="34"/>
  <c r="O25" i="34"/>
  <c r="P25" i="34" s="1"/>
  <c r="O124" i="34"/>
  <c r="P124" i="34" s="1"/>
  <c r="Q145" i="34"/>
  <c r="O145" i="34"/>
  <c r="P145" i="34" s="1"/>
  <c r="Q157" i="34"/>
  <c r="O157" i="34"/>
  <c r="P157" i="34" s="1"/>
  <c r="Q144" i="34"/>
  <c r="O144" i="34"/>
  <c r="P144" i="34" s="1"/>
  <c r="Q156" i="34"/>
  <c r="Q80" i="34"/>
  <c r="P56" i="36"/>
  <c r="Q123" i="34"/>
  <c r="Q58" i="37"/>
  <c r="R58" i="37" s="1"/>
  <c r="O22" i="34"/>
  <c r="P22" i="34" s="1"/>
  <c r="Q273" i="34"/>
  <c r="Q275" i="34"/>
  <c r="O81" i="34"/>
  <c r="P81" i="34" s="1"/>
  <c r="Q125" i="34"/>
  <c r="Q78" i="34"/>
  <c r="O78" i="34"/>
  <c r="P78" i="34" s="1"/>
  <c r="O196" i="34"/>
  <c r="P196" i="34" s="1"/>
  <c r="Q253" i="34"/>
  <c r="O259" i="34"/>
  <c r="P259" i="34" s="1"/>
  <c r="Q290" i="34"/>
  <c r="Q296" i="34"/>
  <c r="Q302" i="34"/>
  <c r="O77" i="34"/>
  <c r="P77" i="34" s="1"/>
  <c r="Q121" i="34"/>
  <c r="Q148" i="34"/>
  <c r="O148" i="34"/>
  <c r="P148" i="34" s="1"/>
  <c r="O160" i="34"/>
  <c r="P160" i="34" s="1"/>
  <c r="Q233" i="34"/>
  <c r="Q76" i="34"/>
  <c r="O76" i="34"/>
  <c r="P76" i="34" s="1"/>
  <c r="Q147" i="34"/>
  <c r="O147" i="34"/>
  <c r="P147" i="34" s="1"/>
  <c r="O159" i="34"/>
  <c r="P159" i="34" s="1"/>
  <c r="Q232" i="34"/>
  <c r="O232" i="34"/>
  <c r="P232" i="34" s="1"/>
  <c r="Q119" i="34"/>
  <c r="O146" i="34"/>
  <c r="P146" i="34" s="1"/>
  <c r="Q158" i="34"/>
  <c r="Q231" i="34"/>
  <c r="O256" i="34"/>
  <c r="P256" i="34" s="1"/>
  <c r="Q230" i="34"/>
  <c r="O230" i="34"/>
  <c r="P230" i="34" s="1"/>
  <c r="O255" i="34"/>
  <c r="P255" i="34" s="1"/>
  <c r="O229" i="34"/>
  <c r="P229" i="34" s="1"/>
  <c r="Q143" i="34"/>
  <c r="O143" i="34"/>
  <c r="P143" i="34" s="1"/>
  <c r="Q155" i="34"/>
  <c r="O155" i="34"/>
  <c r="P155" i="34" s="1"/>
  <c r="Q228" i="34"/>
  <c r="O228" i="34"/>
  <c r="P228" i="34" s="1"/>
  <c r="O83" i="34"/>
  <c r="P83" i="34" s="1"/>
  <c r="Q127" i="34"/>
  <c r="O142" i="34"/>
  <c r="P142" i="34" s="1"/>
  <c r="Q154" i="34"/>
  <c r="Q195" i="34"/>
  <c r="Q227" i="34"/>
  <c r="Q258" i="34"/>
  <c r="O252" i="34"/>
  <c r="P252" i="34" s="1"/>
  <c r="O289" i="34"/>
  <c r="P289" i="34" s="1"/>
  <c r="O120" i="34"/>
  <c r="P120" i="34" s="1"/>
  <c r="Q141" i="34"/>
  <c r="O141" i="34"/>
  <c r="P141" i="34" s="1"/>
  <c r="Q153" i="34"/>
  <c r="O153" i="34"/>
  <c r="P153" i="34" s="1"/>
  <c r="O200" i="34"/>
  <c r="P200" i="34" s="1"/>
  <c r="Q257" i="34"/>
  <c r="O251" i="34"/>
  <c r="P251" i="34" s="1"/>
  <c r="I58" i="37"/>
  <c r="J58" i="37" s="1"/>
  <c r="O126" i="34"/>
  <c r="P126" i="34" s="1"/>
  <c r="O202" i="34"/>
  <c r="P202" i="34" s="1"/>
  <c r="O295" i="34"/>
  <c r="P295" i="34" s="1"/>
  <c r="O301" i="34"/>
  <c r="P301" i="34" s="1"/>
  <c r="Q197" i="34"/>
  <c r="Q193" i="34"/>
  <c r="Q199" i="34"/>
  <c r="O254" i="34"/>
  <c r="P254" i="34" s="1"/>
  <c r="O250" i="34"/>
  <c r="P250" i="34" s="1"/>
  <c r="H56" i="36"/>
  <c r="Q196" i="34"/>
  <c r="O198" i="34"/>
  <c r="P198" i="34" s="1"/>
  <c r="O194" i="34"/>
  <c r="P194" i="34" s="1"/>
  <c r="Q259" i="34"/>
  <c r="Q255" i="34"/>
  <c r="Q251" i="34"/>
  <c r="O253" i="34"/>
  <c r="P253" i="34" s="1"/>
  <c r="O280" i="34"/>
  <c r="P280" i="34" s="1"/>
  <c r="O290" i="34"/>
  <c r="P290" i="34" s="1"/>
  <c r="O302" i="34"/>
  <c r="P302" i="34" s="1"/>
  <c r="O132" i="34"/>
  <c r="P132" i="34" s="1"/>
  <c r="L56" i="36"/>
  <c r="T75" i="37"/>
  <c r="X75" i="37"/>
  <c r="V75" i="37"/>
  <c r="Z75" i="37"/>
  <c r="O218" i="34"/>
  <c r="P218" i="34" s="1"/>
  <c r="O105" i="34"/>
  <c r="P105" i="34" s="1"/>
  <c r="R136" i="38"/>
  <c r="P75" i="37"/>
  <c r="N140" i="38"/>
  <c r="M45" i="34"/>
  <c r="N45" i="34" s="1"/>
  <c r="O52" i="34"/>
  <c r="P52" i="34" s="1"/>
  <c r="Q71" i="34"/>
  <c r="Q96" i="34"/>
  <c r="Q88" i="34"/>
  <c r="Q111" i="34"/>
  <c r="O136" i="34"/>
  <c r="P136" i="34" s="1"/>
  <c r="Q169" i="34"/>
  <c r="Q185" i="34"/>
  <c r="O209" i="34"/>
  <c r="P209" i="34" s="1"/>
  <c r="O222" i="34"/>
  <c r="P222" i="34" s="1"/>
  <c r="N39" i="34"/>
  <c r="Q43" i="34"/>
  <c r="Q41" i="34"/>
  <c r="O44" i="34"/>
  <c r="P44" i="34" s="1"/>
  <c r="O42" i="34"/>
  <c r="P42" i="34" s="1"/>
  <c r="O40" i="34"/>
  <c r="P40" i="34" s="1"/>
  <c r="O43" i="34"/>
  <c r="P43" i="34" s="1"/>
  <c r="O41" i="34"/>
  <c r="P41" i="34" s="1"/>
  <c r="O39" i="34"/>
  <c r="P39" i="34" s="1"/>
  <c r="Q53" i="34"/>
  <c r="Q54" i="34"/>
  <c r="Q57" i="34"/>
  <c r="O49" i="34"/>
  <c r="P49" i="34" s="1"/>
  <c r="O57" i="34"/>
  <c r="P57" i="34" s="1"/>
  <c r="O58" i="34"/>
  <c r="P58" i="34" s="1"/>
  <c r="O50" i="34"/>
  <c r="P50" i="34" s="1"/>
  <c r="Q66" i="34"/>
  <c r="Q64" i="34"/>
  <c r="Q67" i="34"/>
  <c r="Q63" i="34"/>
  <c r="Q68" i="34"/>
  <c r="O63" i="34"/>
  <c r="P63" i="34" s="1"/>
  <c r="O65" i="34"/>
  <c r="P65" i="34" s="1"/>
  <c r="O68" i="34"/>
  <c r="P68" i="34" s="1"/>
  <c r="O71" i="34"/>
  <c r="P71" i="34" s="1"/>
  <c r="O64" i="34"/>
  <c r="P64" i="34" s="1"/>
  <c r="Q97" i="34"/>
  <c r="Q95" i="34"/>
  <c r="Q93" i="34"/>
  <c r="Q91" i="34"/>
  <c r="Q89" i="34"/>
  <c r="Q98" i="34"/>
  <c r="Q94" i="34"/>
  <c r="Q90" i="34"/>
  <c r="O88" i="34"/>
  <c r="P88" i="34" s="1"/>
  <c r="O95" i="34"/>
  <c r="P95" i="34" s="1"/>
  <c r="O91" i="34"/>
  <c r="P91" i="34" s="1"/>
  <c r="Q110" i="34"/>
  <c r="Q106" i="34"/>
  <c r="Q107" i="34"/>
  <c r="Q103" i="34"/>
  <c r="O113" i="34"/>
  <c r="P113" i="34" s="1"/>
  <c r="Q135" i="34"/>
  <c r="Q133" i="34"/>
  <c r="O134" i="34"/>
  <c r="P134" i="34" s="1"/>
  <c r="O135" i="34"/>
  <c r="P135" i="34" s="1"/>
  <c r="O133" i="34"/>
  <c r="P133" i="34" s="1"/>
  <c r="Q171" i="34"/>
  <c r="Q165" i="34"/>
  <c r="O171" i="34"/>
  <c r="P171" i="34" s="1"/>
  <c r="O169" i="34"/>
  <c r="P169" i="34" s="1"/>
  <c r="O167" i="34"/>
  <c r="P167" i="34" s="1"/>
  <c r="O165" i="34"/>
  <c r="P165" i="34" s="1"/>
  <c r="O170" i="34"/>
  <c r="P170" i="34" s="1"/>
  <c r="O168" i="34"/>
  <c r="P168" i="34" s="1"/>
  <c r="O166" i="34"/>
  <c r="P166" i="34" s="1"/>
  <c r="Q187" i="34"/>
  <c r="Q183" i="34"/>
  <c r="Q181" i="34"/>
  <c r="Q179" i="34"/>
  <c r="Q177" i="34"/>
  <c r="Q188" i="34"/>
  <c r="Q186" i="34"/>
  <c r="Q184" i="34"/>
  <c r="Q182" i="34"/>
  <c r="Q180" i="34"/>
  <c r="Q178" i="34"/>
  <c r="O188" i="34"/>
  <c r="P188" i="34" s="1"/>
  <c r="O186" i="34"/>
  <c r="P186" i="34" s="1"/>
  <c r="O184" i="34"/>
  <c r="P184" i="34" s="1"/>
  <c r="O182" i="34"/>
  <c r="P182" i="34" s="1"/>
  <c r="O178" i="34"/>
  <c r="P178" i="34" s="1"/>
  <c r="Q200" i="34"/>
  <c r="Q211" i="34"/>
  <c r="Q209" i="34"/>
  <c r="Q207" i="34"/>
  <c r="Q210" i="34"/>
  <c r="Q208" i="34"/>
  <c r="O210" i="34"/>
  <c r="P210" i="34" s="1"/>
  <c r="O208" i="34"/>
  <c r="P208" i="34" s="1"/>
  <c r="O211" i="34"/>
  <c r="P211" i="34" s="1"/>
  <c r="O207" i="34"/>
  <c r="P207" i="34" s="1"/>
  <c r="Q222" i="34"/>
  <c r="Q220" i="34"/>
  <c r="Q218" i="34"/>
  <c r="Q216" i="34"/>
  <c r="O221" i="34"/>
  <c r="P221" i="34" s="1"/>
  <c r="O219" i="34"/>
  <c r="P219" i="34" s="1"/>
  <c r="O220" i="34"/>
  <c r="P220" i="34" s="1"/>
  <c r="O216" i="34"/>
  <c r="P216" i="34" s="1"/>
  <c r="Q243" i="34"/>
  <c r="Q239" i="34"/>
  <c r="N72" i="36"/>
  <c r="H72" i="36"/>
  <c r="D42" i="36"/>
  <c r="Q42" i="36"/>
  <c r="R42" i="36" s="1"/>
  <c r="O245" i="34"/>
  <c r="P245" i="34" s="1"/>
  <c r="O241" i="34"/>
  <c r="P241" i="34" s="1"/>
  <c r="Q221" i="34"/>
  <c r="Q219" i="34"/>
  <c r="Q281" i="34"/>
  <c r="Q282" i="34"/>
  <c r="O284" i="34"/>
  <c r="P284" i="34" s="1"/>
  <c r="Q248" i="43"/>
  <c r="R247" i="43"/>
  <c r="R246" i="43"/>
  <c r="R245" i="43"/>
  <c r="R243" i="43"/>
  <c r="R240" i="43"/>
  <c r="Q241" i="34"/>
  <c r="Q244" i="34"/>
  <c r="O244" i="34"/>
  <c r="P244" i="34" s="1"/>
  <c r="Q239" i="43"/>
  <c r="Q250" i="43"/>
  <c r="Q249" i="43"/>
  <c r="Q252" i="43"/>
  <c r="Q240" i="34"/>
  <c r="O242" i="34"/>
  <c r="P242" i="34" s="1"/>
  <c r="O240" i="34"/>
  <c r="P240" i="34" s="1"/>
  <c r="O243" i="34"/>
  <c r="P243" i="34" s="1"/>
  <c r="O239" i="34"/>
  <c r="P239" i="34" s="1"/>
  <c r="Q284" i="34"/>
  <c r="Q280" i="34"/>
  <c r="O283" i="34"/>
  <c r="P283" i="34" s="1"/>
  <c r="O281" i="34"/>
  <c r="P281" i="34" s="1"/>
  <c r="Q136" i="34"/>
  <c r="Q134" i="34"/>
  <c r="Q132" i="34"/>
  <c r="Q113" i="34"/>
  <c r="Q105" i="34"/>
  <c r="Q104" i="34"/>
  <c r="O108" i="34"/>
  <c r="P108" i="34" s="1"/>
  <c r="O176" i="34"/>
  <c r="P176" i="34" s="1"/>
  <c r="O217" i="34"/>
  <c r="P217" i="34" s="1"/>
  <c r="Q108" i="34"/>
  <c r="Q217" i="34"/>
  <c r="Q176" i="34"/>
  <c r="Q242" i="34"/>
  <c r="O111" i="34"/>
  <c r="P111" i="34" s="1"/>
  <c r="Q109" i="34"/>
  <c r="O107" i="34"/>
  <c r="P107" i="34" s="1"/>
  <c r="Q167" i="34"/>
  <c r="Q201" i="34"/>
  <c r="Q51" i="34"/>
  <c r="Q50" i="34"/>
  <c r="Q112" i="34"/>
  <c r="L136" i="38"/>
  <c r="L140" i="38" s="1"/>
  <c r="D61" i="36"/>
  <c r="I61" i="36"/>
  <c r="J61" i="36" s="1"/>
  <c r="D72" i="36"/>
  <c r="I72" i="36"/>
  <c r="J72" i="36" s="1"/>
  <c r="D56" i="36"/>
  <c r="I56" i="36"/>
  <c r="J56" i="36" s="1"/>
  <c r="N56" i="36"/>
  <c r="I42" i="36"/>
  <c r="J42" i="36" s="1"/>
  <c r="D77" i="36"/>
  <c r="I77" i="36"/>
  <c r="J77" i="36" s="1"/>
  <c r="D50" i="36"/>
  <c r="I50" i="36"/>
  <c r="J50" i="36" s="1"/>
  <c r="S15" i="36"/>
  <c r="I15" i="36"/>
  <c r="I91" i="36"/>
  <c r="J91" i="36" s="1"/>
  <c r="J75" i="37"/>
  <c r="O103" i="34"/>
  <c r="P103" i="34" s="1"/>
  <c r="Q82" i="34"/>
  <c r="O231" i="34"/>
  <c r="P231" i="34" s="1"/>
  <c r="Q229" i="34"/>
  <c r="O227" i="34"/>
  <c r="P227" i="34" s="1"/>
  <c r="O82" i="34"/>
  <c r="P82" i="34" s="1"/>
  <c r="O282" i="34"/>
  <c r="P282" i="34" s="1"/>
  <c r="Q283" i="34"/>
  <c r="O233" i="34"/>
  <c r="P233" i="34" s="1"/>
  <c r="J140" i="38"/>
  <c r="J136" i="38"/>
  <c r="F140" i="38"/>
  <c r="F136" i="38"/>
  <c r="Q245" i="34"/>
  <c r="T136" i="38"/>
  <c r="T140" i="38" s="1"/>
  <c r="O66" i="34"/>
  <c r="P66" i="34" s="1"/>
  <c r="O67" i="34"/>
  <c r="P67" i="34" s="1"/>
  <c r="Q58" i="34"/>
  <c r="O53" i="34"/>
  <c r="P53" i="34" s="1"/>
  <c r="O51" i="34"/>
  <c r="P51" i="34" s="1"/>
  <c r="D75" i="37"/>
  <c r="N75" i="37"/>
  <c r="L75" i="37"/>
  <c r="H75" i="37"/>
  <c r="F75" i="37"/>
  <c r="O112" i="34"/>
  <c r="P112" i="34" s="1"/>
  <c r="O110" i="34"/>
  <c r="P110" i="34" s="1"/>
  <c r="O109" i="34"/>
  <c r="P109" i="34" s="1"/>
  <c r="O106" i="34"/>
  <c r="P106" i="34" s="1"/>
  <c r="O104" i="34"/>
  <c r="P104" i="34" s="1"/>
  <c r="C45" i="34"/>
  <c r="D45" i="34" s="1"/>
  <c r="G45" i="34"/>
  <c r="H45" i="34" s="1"/>
  <c r="D39" i="34"/>
  <c r="H39" i="34"/>
  <c r="L39" i="34"/>
  <c r="D41" i="34"/>
  <c r="D43" i="34"/>
  <c r="E45" i="34"/>
  <c r="F45" i="34" s="1"/>
  <c r="I45" i="34"/>
  <c r="J45" i="34" s="1"/>
  <c r="O97" i="34"/>
  <c r="P97" i="34" s="1"/>
  <c r="O93" i="34"/>
  <c r="P93" i="34" s="1"/>
  <c r="K45" i="34"/>
  <c r="L45" i="34" s="1"/>
  <c r="Q124" i="34"/>
  <c r="Q122" i="34"/>
  <c r="Q120" i="34"/>
  <c r="Q118" i="34"/>
  <c r="Q170" i="34"/>
  <c r="Q168" i="34"/>
  <c r="Q166" i="34"/>
  <c r="Q202" i="34"/>
  <c r="Q198" i="34"/>
  <c r="Q194" i="34"/>
  <c r="Q234" i="34"/>
  <c r="O118" i="34"/>
  <c r="P118" i="34" s="1"/>
  <c r="O122" i="34"/>
  <c r="P122" i="34" s="1"/>
  <c r="F38" i="34"/>
  <c r="J38" i="34"/>
  <c r="O38" i="34"/>
  <c r="P38" i="34" s="1"/>
  <c r="J40" i="34"/>
  <c r="J42" i="34"/>
  <c r="O187" i="34"/>
  <c r="P187" i="34" s="1"/>
  <c r="O185" i="34"/>
  <c r="P185" i="34" s="1"/>
  <c r="O183" i="34"/>
  <c r="P183" i="34" s="1"/>
  <c r="O181" i="34"/>
  <c r="P181" i="34" s="1"/>
  <c r="O179" i="34"/>
  <c r="P179" i="34" s="1"/>
  <c r="O177" i="34"/>
  <c r="P177" i="34" s="1"/>
  <c r="Q39" i="34"/>
  <c r="L41" i="34"/>
  <c r="L43" i="34"/>
  <c r="R75" i="37"/>
  <c r="S42" i="36"/>
  <c r="N91" i="36"/>
  <c r="H91" i="36"/>
  <c r="P91" i="36"/>
  <c r="F91" i="36"/>
  <c r="P72" i="36"/>
  <c r="F72" i="36"/>
  <c r="D91" i="36"/>
  <c r="S91" i="36"/>
  <c r="S77" i="36"/>
  <c r="Q56" i="36"/>
  <c r="R56" i="36" s="1"/>
  <c r="Q50" i="36"/>
  <c r="R50" i="36" s="1"/>
  <c r="S72" i="36"/>
  <c r="S56" i="36"/>
  <c r="F42" i="36"/>
  <c r="H42" i="36"/>
  <c r="L91" i="36"/>
  <c r="Q91" i="36"/>
  <c r="R91" i="36" s="1"/>
  <c r="Q77" i="36"/>
  <c r="R77" i="36" s="1"/>
  <c r="S61" i="36"/>
  <c r="L72" i="36"/>
  <c r="Q72" i="36"/>
  <c r="R72" i="36" s="1"/>
  <c r="Q61" i="36"/>
  <c r="R61" i="36" s="1"/>
  <c r="S50" i="36"/>
  <c r="P42" i="36"/>
  <c r="L42" i="36"/>
  <c r="N42" i="36"/>
  <c r="Q126" i="34"/>
  <c r="O296" i="34"/>
  <c r="P296" i="34" s="1"/>
  <c r="O98" i="34"/>
  <c r="P98" i="34" s="1"/>
  <c r="O96" i="34"/>
  <c r="P96" i="34" s="1"/>
  <c r="O94" i="34"/>
  <c r="P94" i="34" s="1"/>
  <c r="O92" i="34"/>
  <c r="P92" i="34" s="1"/>
  <c r="O90" i="34"/>
  <c r="P90" i="34" s="1"/>
  <c r="O89" i="34"/>
  <c r="P89" i="34" s="1"/>
  <c r="Q79" i="34"/>
  <c r="Q83" i="34"/>
  <c r="Q49" i="34"/>
  <c r="O54" i="34"/>
  <c r="P54" i="34" s="1"/>
  <c r="Q52" i="34"/>
  <c r="O55" i="34"/>
  <c r="P55" i="34" s="1"/>
  <c r="J44" i="34"/>
  <c r="Q44" i="34"/>
  <c r="Q40" i="34"/>
  <c r="Q55" i="34"/>
  <c r="N40" i="34"/>
  <c r="N44" i="34"/>
  <c r="Q42" i="34"/>
  <c r="Q38" i="34"/>
  <c r="O9" i="34"/>
  <c r="P9" i="34" s="1"/>
  <c r="O17" i="34"/>
  <c r="P17" i="34" s="1"/>
  <c r="O13" i="34"/>
  <c r="P13" i="34" s="1"/>
  <c r="Q33" i="34"/>
  <c r="Q29" i="34"/>
  <c r="Q25" i="34"/>
  <c r="R262" i="43" l="1"/>
  <c r="R38" i="43" s="1"/>
  <c r="R252" i="43"/>
  <c r="R250" i="43"/>
  <c r="R249" i="43"/>
  <c r="R248" i="43"/>
  <c r="R239" i="43"/>
  <c r="Q253" i="43"/>
  <c r="Q37" i="43" s="1"/>
  <c r="O45" i="34"/>
  <c r="P45" i="34" s="1"/>
  <c r="Q45" i="34"/>
  <c r="M303" i="34"/>
  <c r="K303" i="34"/>
  <c r="N302" i="34"/>
  <c r="L302" i="34"/>
  <c r="N301" i="34"/>
  <c r="L301" i="34"/>
  <c r="M297" i="34"/>
  <c r="K297" i="34"/>
  <c r="N296" i="34"/>
  <c r="L296" i="34"/>
  <c r="N295" i="34"/>
  <c r="L295" i="34"/>
  <c r="M291" i="34"/>
  <c r="K291" i="34"/>
  <c r="N290" i="34"/>
  <c r="L290" i="34"/>
  <c r="N289" i="34"/>
  <c r="L289" i="34"/>
  <c r="M285" i="34"/>
  <c r="K285" i="34"/>
  <c r="N284" i="34"/>
  <c r="L284" i="34"/>
  <c r="N283" i="34"/>
  <c r="L283" i="34"/>
  <c r="N282" i="34"/>
  <c r="L282" i="34"/>
  <c r="N281" i="34"/>
  <c r="L281" i="34"/>
  <c r="N280" i="34"/>
  <c r="L280" i="34"/>
  <c r="M276" i="34"/>
  <c r="K276" i="34"/>
  <c r="N275" i="34"/>
  <c r="L275" i="34"/>
  <c r="N274" i="34"/>
  <c r="L274" i="34"/>
  <c r="N273" i="34"/>
  <c r="L273" i="34"/>
  <c r="N272" i="34"/>
  <c r="L272" i="34"/>
  <c r="N271" i="34"/>
  <c r="L271" i="34"/>
  <c r="N270" i="34"/>
  <c r="L270" i="34"/>
  <c r="N269" i="34"/>
  <c r="L269" i="34"/>
  <c r="N268" i="34"/>
  <c r="L268" i="34"/>
  <c r="N267" i="34"/>
  <c r="L267" i="34"/>
  <c r="N266" i="34"/>
  <c r="L266" i="34"/>
  <c r="N265" i="34"/>
  <c r="L265" i="34"/>
  <c r="N264" i="34"/>
  <c r="L264" i="34"/>
  <c r="M260" i="34"/>
  <c r="K260" i="34"/>
  <c r="N259" i="34"/>
  <c r="L259" i="34"/>
  <c r="N258" i="34"/>
  <c r="L258" i="34"/>
  <c r="N257" i="34"/>
  <c r="L257" i="34"/>
  <c r="N256" i="34"/>
  <c r="L256" i="34"/>
  <c r="N255" i="34"/>
  <c r="L255" i="34"/>
  <c r="N254" i="34"/>
  <c r="L254" i="34"/>
  <c r="N253" i="34"/>
  <c r="L253" i="34"/>
  <c r="N252" i="34"/>
  <c r="L252" i="34"/>
  <c r="N251" i="34"/>
  <c r="L251" i="34"/>
  <c r="N250" i="34"/>
  <c r="L250" i="34"/>
  <c r="M246" i="34"/>
  <c r="K246" i="34"/>
  <c r="N245" i="34"/>
  <c r="L245" i="34"/>
  <c r="N244" i="34"/>
  <c r="L244" i="34"/>
  <c r="N243" i="34"/>
  <c r="L243" i="34"/>
  <c r="N242" i="34"/>
  <c r="L242" i="34"/>
  <c r="N241" i="34"/>
  <c r="L241" i="34"/>
  <c r="N240" i="34"/>
  <c r="L240" i="34"/>
  <c r="N239" i="34"/>
  <c r="L239" i="34"/>
  <c r="M235" i="34"/>
  <c r="K235" i="34"/>
  <c r="N234" i="34"/>
  <c r="L234" i="34"/>
  <c r="N233" i="34"/>
  <c r="L233" i="34"/>
  <c r="N232" i="34"/>
  <c r="L232" i="34"/>
  <c r="N231" i="34"/>
  <c r="L231" i="34"/>
  <c r="N230" i="34"/>
  <c r="L230" i="34"/>
  <c r="N229" i="34"/>
  <c r="L229" i="34"/>
  <c r="N228" i="34"/>
  <c r="L228" i="34"/>
  <c r="N227" i="34"/>
  <c r="L227" i="34"/>
  <c r="M223" i="34"/>
  <c r="K223" i="34"/>
  <c r="N222" i="34"/>
  <c r="L222" i="34"/>
  <c r="N221" i="34"/>
  <c r="L221" i="34"/>
  <c r="N220" i="34"/>
  <c r="L220" i="34"/>
  <c r="N219" i="34"/>
  <c r="L219" i="34"/>
  <c r="N218" i="34"/>
  <c r="L218" i="34"/>
  <c r="N217" i="34"/>
  <c r="L217" i="34"/>
  <c r="N216" i="34"/>
  <c r="L216" i="34"/>
  <c r="M212" i="34"/>
  <c r="K212" i="34"/>
  <c r="N211" i="34"/>
  <c r="L211" i="34"/>
  <c r="N210" i="34"/>
  <c r="L210" i="34"/>
  <c r="N209" i="34"/>
  <c r="L209" i="34"/>
  <c r="N208" i="34"/>
  <c r="L208" i="34"/>
  <c r="N207" i="34"/>
  <c r="L207" i="34"/>
  <c r="M203" i="34"/>
  <c r="K203" i="34"/>
  <c r="N202" i="34"/>
  <c r="L202" i="34"/>
  <c r="N201" i="34"/>
  <c r="L201" i="34"/>
  <c r="N200" i="34"/>
  <c r="L200" i="34"/>
  <c r="N199" i="34"/>
  <c r="L199" i="34"/>
  <c r="N198" i="34"/>
  <c r="L198" i="34"/>
  <c r="N197" i="34"/>
  <c r="L197" i="34"/>
  <c r="N196" i="34"/>
  <c r="L196" i="34"/>
  <c r="N195" i="34"/>
  <c r="L195" i="34"/>
  <c r="N194" i="34"/>
  <c r="L194" i="34"/>
  <c r="N193" i="34"/>
  <c r="L193" i="34"/>
  <c r="M189" i="34"/>
  <c r="K189" i="34"/>
  <c r="N188" i="34"/>
  <c r="L188" i="34"/>
  <c r="N187" i="34"/>
  <c r="L187" i="34"/>
  <c r="N186" i="34"/>
  <c r="L186" i="34"/>
  <c r="N185" i="34"/>
  <c r="L185" i="34"/>
  <c r="N184" i="34"/>
  <c r="L184" i="34"/>
  <c r="N183" i="34"/>
  <c r="L183" i="34"/>
  <c r="N182" i="34"/>
  <c r="L182" i="34"/>
  <c r="N181" i="34"/>
  <c r="L181" i="34"/>
  <c r="N180" i="34"/>
  <c r="L180" i="34"/>
  <c r="N179" i="34"/>
  <c r="L179" i="34"/>
  <c r="N178" i="34"/>
  <c r="L178" i="34"/>
  <c r="N177" i="34"/>
  <c r="L177" i="34"/>
  <c r="N176" i="34"/>
  <c r="L176" i="34"/>
  <c r="M172" i="34"/>
  <c r="K172" i="34"/>
  <c r="N171" i="34"/>
  <c r="L171" i="34"/>
  <c r="N170" i="34"/>
  <c r="L170" i="34"/>
  <c r="N169" i="34"/>
  <c r="L169" i="34"/>
  <c r="N168" i="34"/>
  <c r="L168" i="34"/>
  <c r="N167" i="34"/>
  <c r="L167" i="34"/>
  <c r="N166" i="34"/>
  <c r="L166" i="34"/>
  <c r="N165" i="34"/>
  <c r="L165" i="34"/>
  <c r="M161" i="34"/>
  <c r="K161" i="34"/>
  <c r="N160" i="34"/>
  <c r="L160" i="34"/>
  <c r="N159" i="34"/>
  <c r="L159" i="34"/>
  <c r="N158" i="34"/>
  <c r="L158" i="34"/>
  <c r="N157" i="34"/>
  <c r="L157" i="34"/>
  <c r="N156" i="34"/>
  <c r="L156" i="34"/>
  <c r="N155" i="34"/>
  <c r="L155" i="34"/>
  <c r="N154" i="34"/>
  <c r="L154" i="34"/>
  <c r="N153" i="34"/>
  <c r="L153" i="34"/>
  <c r="M149" i="34"/>
  <c r="K149" i="34"/>
  <c r="N148" i="34"/>
  <c r="L148" i="34"/>
  <c r="N147" i="34"/>
  <c r="L147" i="34"/>
  <c r="N146" i="34"/>
  <c r="L146" i="34"/>
  <c r="N145" i="34"/>
  <c r="L145" i="34"/>
  <c r="N144" i="34"/>
  <c r="L144" i="34"/>
  <c r="N143" i="34"/>
  <c r="L143" i="34"/>
  <c r="N142" i="34"/>
  <c r="L142" i="34"/>
  <c r="N141" i="34"/>
  <c r="L141" i="34"/>
  <c r="M137" i="34"/>
  <c r="K137" i="34"/>
  <c r="N136" i="34"/>
  <c r="L136" i="34"/>
  <c r="N135" i="34"/>
  <c r="L135" i="34"/>
  <c r="N134" i="34"/>
  <c r="L134" i="34"/>
  <c r="N133" i="34"/>
  <c r="L133" i="34"/>
  <c r="N132" i="34"/>
  <c r="L132" i="34"/>
  <c r="M128" i="34"/>
  <c r="K128" i="34"/>
  <c r="N127" i="34"/>
  <c r="L127" i="34"/>
  <c r="N126" i="34"/>
  <c r="L126" i="34"/>
  <c r="N125" i="34"/>
  <c r="L125" i="34"/>
  <c r="N124" i="34"/>
  <c r="L124" i="34"/>
  <c r="N123" i="34"/>
  <c r="L123" i="34"/>
  <c r="N122" i="34"/>
  <c r="L122" i="34"/>
  <c r="N121" i="34"/>
  <c r="L121" i="34"/>
  <c r="N120" i="34"/>
  <c r="L120" i="34"/>
  <c r="N119" i="34"/>
  <c r="L119" i="34"/>
  <c r="N118" i="34"/>
  <c r="L118" i="34"/>
  <c r="M114" i="34"/>
  <c r="K114" i="34"/>
  <c r="N113" i="34"/>
  <c r="L113" i="34"/>
  <c r="N112" i="34"/>
  <c r="L112" i="34"/>
  <c r="N111" i="34"/>
  <c r="L111" i="34"/>
  <c r="N110" i="34"/>
  <c r="L110" i="34"/>
  <c r="N109" i="34"/>
  <c r="L109" i="34"/>
  <c r="N108" i="34"/>
  <c r="L108" i="34"/>
  <c r="N107" i="34"/>
  <c r="L107" i="34"/>
  <c r="N106" i="34"/>
  <c r="L106" i="34"/>
  <c r="N105" i="34"/>
  <c r="L105" i="34"/>
  <c r="N104" i="34"/>
  <c r="L104" i="34"/>
  <c r="N103" i="34"/>
  <c r="L103" i="34"/>
  <c r="M99" i="34"/>
  <c r="K99" i="34"/>
  <c r="N98" i="34"/>
  <c r="L98" i="34"/>
  <c r="N97" i="34"/>
  <c r="L97" i="34"/>
  <c r="N96" i="34"/>
  <c r="L96" i="34"/>
  <c r="N95" i="34"/>
  <c r="L95" i="34"/>
  <c r="N94" i="34"/>
  <c r="L94" i="34"/>
  <c r="N93" i="34"/>
  <c r="L93" i="34"/>
  <c r="N92" i="34"/>
  <c r="L92" i="34"/>
  <c r="N91" i="34"/>
  <c r="L91" i="34"/>
  <c r="N90" i="34"/>
  <c r="L90" i="34"/>
  <c r="N89" i="34"/>
  <c r="L89" i="34"/>
  <c r="N88" i="34"/>
  <c r="L88" i="34"/>
  <c r="M84" i="34"/>
  <c r="K84" i="34"/>
  <c r="N83" i="34"/>
  <c r="L83" i="34"/>
  <c r="N82" i="34"/>
  <c r="L82" i="34"/>
  <c r="N81" i="34"/>
  <c r="L81" i="34"/>
  <c r="N80" i="34"/>
  <c r="L80" i="34"/>
  <c r="N79" i="34"/>
  <c r="L79" i="34"/>
  <c r="N78" i="34"/>
  <c r="L78" i="34"/>
  <c r="N77" i="34"/>
  <c r="L77" i="34"/>
  <c r="N76" i="34"/>
  <c r="L76" i="34"/>
  <c r="M72" i="34"/>
  <c r="K72" i="34"/>
  <c r="N71" i="34"/>
  <c r="L71" i="34"/>
  <c r="N68" i="34"/>
  <c r="L68" i="34"/>
  <c r="N67" i="34"/>
  <c r="L67" i="34"/>
  <c r="N66" i="34"/>
  <c r="L66" i="34"/>
  <c r="N65" i="34"/>
  <c r="L65" i="34"/>
  <c r="N64" i="34"/>
  <c r="L64" i="34"/>
  <c r="N63" i="34"/>
  <c r="L63" i="34"/>
  <c r="M59" i="34"/>
  <c r="K59" i="34"/>
  <c r="N58" i="34"/>
  <c r="L58" i="34"/>
  <c r="N57" i="34"/>
  <c r="L57" i="34"/>
  <c r="N55" i="34"/>
  <c r="L55" i="34"/>
  <c r="N54" i="34"/>
  <c r="L54" i="34"/>
  <c r="N53" i="34"/>
  <c r="L53" i="34"/>
  <c r="N52" i="34"/>
  <c r="L52" i="34"/>
  <c r="N51" i="34"/>
  <c r="L51" i="34"/>
  <c r="N50" i="34"/>
  <c r="L50" i="34"/>
  <c r="N49" i="34"/>
  <c r="L49" i="34"/>
  <c r="M34" i="34"/>
  <c r="K34" i="34"/>
  <c r="N33" i="34"/>
  <c r="L33" i="34"/>
  <c r="N32" i="34"/>
  <c r="L32" i="34"/>
  <c r="N31" i="34"/>
  <c r="L31" i="34"/>
  <c r="N30" i="34"/>
  <c r="L30" i="34"/>
  <c r="N29" i="34"/>
  <c r="L29" i="34"/>
  <c r="N28" i="34"/>
  <c r="L28" i="34"/>
  <c r="N27" i="34"/>
  <c r="L27" i="34"/>
  <c r="N26" i="34"/>
  <c r="L26" i="34"/>
  <c r="N25" i="34"/>
  <c r="L25" i="34"/>
  <c r="N24" i="34"/>
  <c r="L24" i="34"/>
  <c r="N23" i="34"/>
  <c r="L23" i="34"/>
  <c r="N22" i="34"/>
  <c r="L22" i="34"/>
  <c r="M18" i="34"/>
  <c r="K18" i="34"/>
  <c r="N17" i="34"/>
  <c r="L17" i="34"/>
  <c r="N16" i="34"/>
  <c r="L16" i="34"/>
  <c r="N15" i="34"/>
  <c r="L15" i="34"/>
  <c r="N14" i="34"/>
  <c r="L14" i="34"/>
  <c r="N13" i="34"/>
  <c r="L13" i="34"/>
  <c r="N12" i="34"/>
  <c r="L12" i="34"/>
  <c r="N11" i="34"/>
  <c r="L11" i="34"/>
  <c r="N10" i="34"/>
  <c r="L10" i="34"/>
  <c r="N9" i="34"/>
  <c r="L9" i="34"/>
  <c r="N8" i="34"/>
  <c r="L8" i="34"/>
  <c r="N7" i="34"/>
  <c r="L7" i="34"/>
  <c r="N6" i="34"/>
  <c r="L6" i="34"/>
  <c r="O9" i="24"/>
  <c r="M9" i="24"/>
  <c r="P8" i="24"/>
  <c r="N8" i="24"/>
  <c r="P7" i="24"/>
  <c r="N7" i="24"/>
  <c r="O9" i="23"/>
  <c r="M9" i="23"/>
  <c r="P8" i="23"/>
  <c r="N8" i="23"/>
  <c r="P7" i="23"/>
  <c r="N7" i="23"/>
  <c r="O17" i="22"/>
  <c r="M17" i="22"/>
  <c r="P16" i="22"/>
  <c r="N16" i="22"/>
  <c r="P15" i="22"/>
  <c r="N15" i="22"/>
  <c r="O10" i="22"/>
  <c r="M10" i="22"/>
  <c r="P9" i="22"/>
  <c r="N9" i="22"/>
  <c r="P8" i="22"/>
  <c r="N8" i="22"/>
  <c r="P7" i="22"/>
  <c r="N7" i="22"/>
  <c r="M27" i="36" l="1"/>
  <c r="N27" i="36" s="1"/>
  <c r="M21" i="36"/>
  <c r="N21" i="36" s="1"/>
  <c r="M29" i="36"/>
  <c r="N29" i="36" s="1"/>
  <c r="O29" i="36"/>
  <c r="P29" i="36" s="1"/>
  <c r="O21" i="36"/>
  <c r="P21" i="36" s="1"/>
  <c r="O27" i="36"/>
  <c r="P27" i="36" s="1"/>
  <c r="P249" i="43"/>
  <c r="P248" i="43"/>
  <c r="P247" i="43"/>
  <c r="P246" i="43"/>
  <c r="P245" i="43"/>
  <c r="P243" i="43"/>
  <c r="P240" i="43"/>
  <c r="P239" i="43"/>
  <c r="P252" i="43"/>
  <c r="N252" i="43"/>
  <c r="N248" i="43"/>
  <c r="N247" i="43"/>
  <c r="N246" i="43"/>
  <c r="N245" i="43"/>
  <c r="N243" i="43"/>
  <c r="N249" i="43"/>
  <c r="N240" i="43"/>
  <c r="N239" i="43"/>
  <c r="P250" i="43"/>
  <c r="N250" i="43"/>
  <c r="Q263" i="43"/>
  <c r="R253" i="43"/>
  <c r="R37" i="43" s="1"/>
  <c r="O20" i="36"/>
  <c r="P20" i="36" s="1"/>
  <c r="O22" i="36"/>
  <c r="P22" i="36" s="1"/>
  <c r="O23" i="36"/>
  <c r="P23" i="36" s="1"/>
  <c r="M19" i="36"/>
  <c r="N19" i="36" s="1"/>
  <c r="M20" i="36"/>
  <c r="N20" i="36" s="1"/>
  <c r="M22" i="36"/>
  <c r="N22" i="36" s="1"/>
  <c r="M23" i="36"/>
  <c r="N23" i="36" s="1"/>
  <c r="O24" i="36"/>
  <c r="P24" i="36" s="1"/>
  <c r="O25" i="36"/>
  <c r="P25" i="36" s="1"/>
  <c r="O26" i="36"/>
  <c r="P26" i="36" s="1"/>
  <c r="M24" i="36"/>
  <c r="N24" i="36" s="1"/>
  <c r="M25" i="36"/>
  <c r="N25" i="36" s="1"/>
  <c r="M26" i="36"/>
  <c r="N26" i="36" s="1"/>
  <c r="O19" i="36"/>
  <c r="P19" i="36" s="1"/>
  <c r="E21" i="36"/>
  <c r="F21" i="36" s="1"/>
  <c r="G29" i="36" l="1"/>
  <c r="H29" i="36" s="1"/>
  <c r="E27" i="36"/>
  <c r="F27" i="36" s="1"/>
  <c r="M30" i="36"/>
  <c r="N30" i="36" s="1"/>
  <c r="E29" i="36"/>
  <c r="F29" i="36" s="1"/>
  <c r="E19" i="36"/>
  <c r="F19" i="36" s="1"/>
  <c r="G20" i="36"/>
  <c r="H20" i="36" s="1"/>
  <c r="E23" i="36"/>
  <c r="F23" i="36" s="1"/>
  <c r="G23" i="36"/>
  <c r="H23" i="36" s="1"/>
  <c r="E20" i="36"/>
  <c r="F20" i="36" s="1"/>
  <c r="G19" i="36"/>
  <c r="H19" i="36" s="1"/>
  <c r="E22" i="36"/>
  <c r="F22" i="36" s="1"/>
  <c r="G22" i="36"/>
  <c r="H22" i="36" s="1"/>
  <c r="G27" i="36"/>
  <c r="H27" i="36" s="1"/>
  <c r="G21" i="36"/>
  <c r="H21" i="36" s="1"/>
  <c r="E26" i="36"/>
  <c r="F26" i="36" s="1"/>
  <c r="E24" i="36"/>
  <c r="F24" i="36" s="1"/>
  <c r="E25" i="36"/>
  <c r="F25" i="36" s="1"/>
  <c r="G26" i="36"/>
  <c r="H26" i="36" s="1"/>
  <c r="G24" i="36"/>
  <c r="H24" i="36" s="1"/>
  <c r="G25" i="36"/>
  <c r="H25" i="36" s="1"/>
  <c r="C26" i="36"/>
  <c r="C24" i="36"/>
  <c r="C20" i="36"/>
  <c r="C29" i="36"/>
  <c r="C27" i="36"/>
  <c r="C25" i="36"/>
  <c r="C21" i="36"/>
  <c r="C19" i="36"/>
  <c r="K23" i="36"/>
  <c r="K22" i="36"/>
  <c r="C23" i="36"/>
  <c r="C22" i="36"/>
  <c r="K29" i="36"/>
  <c r="K27" i="36"/>
  <c r="K25" i="36"/>
  <c r="K21" i="36"/>
  <c r="K19" i="36"/>
  <c r="K26" i="36"/>
  <c r="K24" i="36"/>
  <c r="K20" i="36"/>
  <c r="O30" i="36"/>
  <c r="P30" i="36" s="1"/>
  <c r="I303" i="34"/>
  <c r="O303" i="34" s="1"/>
  <c r="G303" i="34"/>
  <c r="E303" i="34"/>
  <c r="C303" i="34"/>
  <c r="B303" i="34"/>
  <c r="J302" i="34"/>
  <c r="H302" i="34"/>
  <c r="F302" i="34"/>
  <c r="D302" i="34"/>
  <c r="J301" i="34"/>
  <c r="H301" i="34"/>
  <c r="F301" i="34"/>
  <c r="D301" i="34"/>
  <c r="I297" i="34"/>
  <c r="O297" i="34" s="1"/>
  <c r="G297" i="34"/>
  <c r="E297" i="34"/>
  <c r="C297" i="34"/>
  <c r="B297" i="34"/>
  <c r="J296" i="34"/>
  <c r="H296" i="34"/>
  <c r="F296" i="34"/>
  <c r="D296" i="34"/>
  <c r="J295" i="34"/>
  <c r="H295" i="34"/>
  <c r="F295" i="34"/>
  <c r="D295" i="34"/>
  <c r="I291" i="34"/>
  <c r="O291" i="34" s="1"/>
  <c r="G291" i="34"/>
  <c r="E291" i="34"/>
  <c r="C291" i="34"/>
  <c r="B291" i="34"/>
  <c r="J290" i="34"/>
  <c r="H290" i="34"/>
  <c r="F290" i="34"/>
  <c r="D290" i="34"/>
  <c r="J289" i="34"/>
  <c r="H289" i="34"/>
  <c r="F289" i="34"/>
  <c r="D289" i="34"/>
  <c r="I285" i="34"/>
  <c r="O285" i="34" s="1"/>
  <c r="G285" i="34"/>
  <c r="E285" i="34"/>
  <c r="C285" i="34"/>
  <c r="B285" i="34"/>
  <c r="J284" i="34"/>
  <c r="H284" i="34"/>
  <c r="F284" i="34"/>
  <c r="D284" i="34"/>
  <c r="J283" i="34"/>
  <c r="H283" i="34"/>
  <c r="F283" i="34"/>
  <c r="D283" i="34"/>
  <c r="J282" i="34"/>
  <c r="H282" i="34"/>
  <c r="F282" i="34"/>
  <c r="D282" i="34"/>
  <c r="J281" i="34"/>
  <c r="H281" i="34"/>
  <c r="F281" i="34"/>
  <c r="D281" i="34"/>
  <c r="J280" i="34"/>
  <c r="H280" i="34"/>
  <c r="F280" i="34"/>
  <c r="D280" i="34"/>
  <c r="I276" i="34"/>
  <c r="O276" i="34" s="1"/>
  <c r="G276" i="34"/>
  <c r="E276" i="34"/>
  <c r="C276" i="34"/>
  <c r="B276" i="34"/>
  <c r="J275" i="34"/>
  <c r="H275" i="34"/>
  <c r="F275" i="34"/>
  <c r="D275" i="34"/>
  <c r="J274" i="34"/>
  <c r="H274" i="34"/>
  <c r="F274" i="34"/>
  <c r="D274" i="34"/>
  <c r="J273" i="34"/>
  <c r="H273" i="34"/>
  <c r="F273" i="34"/>
  <c r="D273" i="34"/>
  <c r="J272" i="34"/>
  <c r="H272" i="34"/>
  <c r="F272" i="34"/>
  <c r="D272" i="34"/>
  <c r="J271" i="34"/>
  <c r="H271" i="34"/>
  <c r="F271" i="34"/>
  <c r="D271" i="34"/>
  <c r="J270" i="34"/>
  <c r="H270" i="34"/>
  <c r="F270" i="34"/>
  <c r="D270" i="34"/>
  <c r="J269" i="34"/>
  <c r="H269" i="34"/>
  <c r="F269" i="34"/>
  <c r="D269" i="34"/>
  <c r="J268" i="34"/>
  <c r="H268" i="34"/>
  <c r="F268" i="34"/>
  <c r="D268" i="34"/>
  <c r="J267" i="34"/>
  <c r="H267" i="34"/>
  <c r="F267" i="34"/>
  <c r="D267" i="34"/>
  <c r="J266" i="34"/>
  <c r="H266" i="34"/>
  <c r="F266" i="34"/>
  <c r="D266" i="34"/>
  <c r="J265" i="34"/>
  <c r="H265" i="34"/>
  <c r="F265" i="34"/>
  <c r="D265" i="34"/>
  <c r="J264" i="34"/>
  <c r="H264" i="34"/>
  <c r="F264" i="34"/>
  <c r="D264" i="34"/>
  <c r="I260" i="34"/>
  <c r="O260" i="34" s="1"/>
  <c r="G260" i="34"/>
  <c r="E260" i="34"/>
  <c r="C260" i="34"/>
  <c r="B260" i="34"/>
  <c r="J259" i="34"/>
  <c r="H259" i="34"/>
  <c r="F259" i="34"/>
  <c r="D259" i="34"/>
  <c r="J258" i="34"/>
  <c r="H258" i="34"/>
  <c r="F258" i="34"/>
  <c r="D258" i="34"/>
  <c r="J257" i="34"/>
  <c r="H257" i="34"/>
  <c r="F257" i="34"/>
  <c r="D257" i="34"/>
  <c r="J256" i="34"/>
  <c r="H256" i="34"/>
  <c r="F256" i="34"/>
  <c r="D256" i="34"/>
  <c r="J255" i="34"/>
  <c r="H255" i="34"/>
  <c r="F255" i="34"/>
  <c r="D255" i="34"/>
  <c r="J254" i="34"/>
  <c r="H254" i="34"/>
  <c r="F254" i="34"/>
  <c r="D254" i="34"/>
  <c r="J253" i="34"/>
  <c r="H253" i="34"/>
  <c r="F253" i="34"/>
  <c r="D253" i="34"/>
  <c r="J252" i="34"/>
  <c r="H252" i="34"/>
  <c r="F252" i="34"/>
  <c r="D252" i="34"/>
  <c r="J251" i="34"/>
  <c r="H251" i="34"/>
  <c r="F251" i="34"/>
  <c r="D251" i="34"/>
  <c r="J250" i="34"/>
  <c r="H250" i="34"/>
  <c r="F250" i="34"/>
  <c r="D250" i="34"/>
  <c r="I246" i="34"/>
  <c r="O246" i="34" s="1"/>
  <c r="G246" i="34"/>
  <c r="E246" i="34"/>
  <c r="C246" i="34"/>
  <c r="B246" i="34"/>
  <c r="J245" i="34"/>
  <c r="H245" i="34"/>
  <c r="F245" i="34"/>
  <c r="D245" i="34"/>
  <c r="J244" i="34"/>
  <c r="H244" i="34"/>
  <c r="F244" i="34"/>
  <c r="D244" i="34"/>
  <c r="J243" i="34"/>
  <c r="H243" i="34"/>
  <c r="F243" i="34"/>
  <c r="D243" i="34"/>
  <c r="J242" i="34"/>
  <c r="H242" i="34"/>
  <c r="F242" i="34"/>
  <c r="D242" i="34"/>
  <c r="J241" i="34"/>
  <c r="H241" i="34"/>
  <c r="F241" i="34"/>
  <c r="D241" i="34"/>
  <c r="J240" i="34"/>
  <c r="H240" i="34"/>
  <c r="F240" i="34"/>
  <c r="D240" i="34"/>
  <c r="J239" i="34"/>
  <c r="H239" i="34"/>
  <c r="F239" i="34"/>
  <c r="D239" i="34"/>
  <c r="I235" i="34"/>
  <c r="O235" i="34" s="1"/>
  <c r="G235" i="34"/>
  <c r="E235" i="34"/>
  <c r="C235" i="34"/>
  <c r="B235" i="34"/>
  <c r="J234" i="34"/>
  <c r="H234" i="34"/>
  <c r="F234" i="34"/>
  <c r="D234" i="34"/>
  <c r="J233" i="34"/>
  <c r="H233" i="34"/>
  <c r="F233" i="34"/>
  <c r="D233" i="34"/>
  <c r="J232" i="34"/>
  <c r="H232" i="34"/>
  <c r="F232" i="34"/>
  <c r="D232" i="34"/>
  <c r="J231" i="34"/>
  <c r="H231" i="34"/>
  <c r="F231" i="34"/>
  <c r="D231" i="34"/>
  <c r="J230" i="34"/>
  <c r="H230" i="34"/>
  <c r="F230" i="34"/>
  <c r="D230" i="34"/>
  <c r="J229" i="34"/>
  <c r="H229" i="34"/>
  <c r="F229" i="34"/>
  <c r="D229" i="34"/>
  <c r="J228" i="34"/>
  <c r="H228" i="34"/>
  <c r="F228" i="34"/>
  <c r="D228" i="34"/>
  <c r="J227" i="34"/>
  <c r="H227" i="34"/>
  <c r="F227" i="34"/>
  <c r="D227" i="34"/>
  <c r="I223" i="34"/>
  <c r="O223" i="34" s="1"/>
  <c r="G223" i="34"/>
  <c r="E223" i="34"/>
  <c r="C223" i="34"/>
  <c r="B223" i="34"/>
  <c r="J222" i="34"/>
  <c r="H222" i="34"/>
  <c r="F222" i="34"/>
  <c r="D222" i="34"/>
  <c r="J221" i="34"/>
  <c r="H221" i="34"/>
  <c r="F221" i="34"/>
  <c r="D221" i="34"/>
  <c r="J220" i="34"/>
  <c r="H220" i="34"/>
  <c r="F220" i="34"/>
  <c r="D220" i="34"/>
  <c r="J219" i="34"/>
  <c r="H219" i="34"/>
  <c r="F219" i="34"/>
  <c r="D219" i="34"/>
  <c r="J218" i="34"/>
  <c r="H218" i="34"/>
  <c r="F218" i="34"/>
  <c r="D218" i="34"/>
  <c r="J217" i="34"/>
  <c r="H217" i="34"/>
  <c r="F217" i="34"/>
  <c r="D217" i="34"/>
  <c r="J216" i="34"/>
  <c r="H216" i="34"/>
  <c r="F216" i="34"/>
  <c r="D216" i="34"/>
  <c r="I212" i="34"/>
  <c r="O212" i="34" s="1"/>
  <c r="G212" i="34"/>
  <c r="E212" i="34"/>
  <c r="C212" i="34"/>
  <c r="B212" i="34"/>
  <c r="J211" i="34"/>
  <c r="H211" i="34"/>
  <c r="F211" i="34"/>
  <c r="D211" i="34"/>
  <c r="J210" i="34"/>
  <c r="H210" i="34"/>
  <c r="F210" i="34"/>
  <c r="D210" i="34"/>
  <c r="J209" i="34"/>
  <c r="H209" i="34"/>
  <c r="F209" i="34"/>
  <c r="D209" i="34"/>
  <c r="J208" i="34"/>
  <c r="H208" i="34"/>
  <c r="F208" i="34"/>
  <c r="D208" i="34"/>
  <c r="J207" i="34"/>
  <c r="H207" i="34"/>
  <c r="F207" i="34"/>
  <c r="D207" i="34"/>
  <c r="I203" i="34"/>
  <c r="O203" i="34" s="1"/>
  <c r="G203" i="34"/>
  <c r="E203" i="34"/>
  <c r="C203" i="34"/>
  <c r="B203" i="34"/>
  <c r="J202" i="34"/>
  <c r="H202" i="34"/>
  <c r="F202" i="34"/>
  <c r="D202" i="34"/>
  <c r="J201" i="34"/>
  <c r="H201" i="34"/>
  <c r="F201" i="34"/>
  <c r="D201" i="34"/>
  <c r="J200" i="34"/>
  <c r="H200" i="34"/>
  <c r="F200" i="34"/>
  <c r="D200" i="34"/>
  <c r="J199" i="34"/>
  <c r="H199" i="34"/>
  <c r="F199" i="34"/>
  <c r="D199" i="34"/>
  <c r="J198" i="34"/>
  <c r="H198" i="34"/>
  <c r="F198" i="34"/>
  <c r="D198" i="34"/>
  <c r="J197" i="34"/>
  <c r="H197" i="34"/>
  <c r="F197" i="34"/>
  <c r="D197" i="34"/>
  <c r="J196" i="34"/>
  <c r="H196" i="34"/>
  <c r="F196" i="34"/>
  <c r="D196" i="34"/>
  <c r="J195" i="34"/>
  <c r="H195" i="34"/>
  <c r="F195" i="34"/>
  <c r="D195" i="34"/>
  <c r="J194" i="34"/>
  <c r="H194" i="34"/>
  <c r="F194" i="34"/>
  <c r="D194" i="34"/>
  <c r="J193" i="34"/>
  <c r="H193" i="34"/>
  <c r="F193" i="34"/>
  <c r="D193" i="34"/>
  <c r="I189" i="34"/>
  <c r="O189" i="34" s="1"/>
  <c r="G189" i="34"/>
  <c r="E189" i="34"/>
  <c r="C189" i="34"/>
  <c r="B189" i="34"/>
  <c r="J188" i="34"/>
  <c r="H188" i="34"/>
  <c r="F188" i="34"/>
  <c r="D188" i="34"/>
  <c r="J187" i="34"/>
  <c r="H187" i="34"/>
  <c r="F187" i="34"/>
  <c r="D187" i="34"/>
  <c r="J186" i="34"/>
  <c r="H186" i="34"/>
  <c r="F186" i="34"/>
  <c r="D186" i="34"/>
  <c r="J185" i="34"/>
  <c r="H185" i="34"/>
  <c r="F185" i="34"/>
  <c r="D185" i="34"/>
  <c r="J184" i="34"/>
  <c r="H184" i="34"/>
  <c r="F184" i="34"/>
  <c r="D184" i="34"/>
  <c r="J183" i="34"/>
  <c r="H183" i="34"/>
  <c r="F183" i="34"/>
  <c r="D183" i="34"/>
  <c r="J182" i="34"/>
  <c r="H182" i="34"/>
  <c r="F182" i="34"/>
  <c r="D182" i="34"/>
  <c r="J181" i="34"/>
  <c r="H181" i="34"/>
  <c r="F181" i="34"/>
  <c r="D181" i="34"/>
  <c r="J180" i="34"/>
  <c r="H180" i="34"/>
  <c r="F180" i="34"/>
  <c r="D180" i="34"/>
  <c r="J179" i="34"/>
  <c r="H179" i="34"/>
  <c r="F179" i="34"/>
  <c r="D179" i="34"/>
  <c r="J178" i="34"/>
  <c r="H178" i="34"/>
  <c r="F178" i="34"/>
  <c r="D178" i="34"/>
  <c r="J177" i="34"/>
  <c r="H177" i="34"/>
  <c r="F177" i="34"/>
  <c r="D177" i="34"/>
  <c r="J176" i="34"/>
  <c r="H176" i="34"/>
  <c r="F176" i="34"/>
  <c r="D176" i="34"/>
  <c r="I172" i="34"/>
  <c r="O172" i="34" s="1"/>
  <c r="G172" i="34"/>
  <c r="E172" i="34"/>
  <c r="C172" i="34"/>
  <c r="B172" i="34"/>
  <c r="J171" i="34"/>
  <c r="H171" i="34"/>
  <c r="F171" i="34"/>
  <c r="D171" i="34"/>
  <c r="J170" i="34"/>
  <c r="H170" i="34"/>
  <c r="F170" i="34"/>
  <c r="D170" i="34"/>
  <c r="J169" i="34"/>
  <c r="H169" i="34"/>
  <c r="F169" i="34"/>
  <c r="D169" i="34"/>
  <c r="J168" i="34"/>
  <c r="H168" i="34"/>
  <c r="F168" i="34"/>
  <c r="D168" i="34"/>
  <c r="J167" i="34"/>
  <c r="H167" i="34"/>
  <c r="F167" i="34"/>
  <c r="D167" i="34"/>
  <c r="J166" i="34"/>
  <c r="H166" i="34"/>
  <c r="F166" i="34"/>
  <c r="D166" i="34"/>
  <c r="J165" i="34"/>
  <c r="H165" i="34"/>
  <c r="F165" i="34"/>
  <c r="D165" i="34"/>
  <c r="I161" i="34"/>
  <c r="O161" i="34" s="1"/>
  <c r="G161" i="34"/>
  <c r="E161" i="34"/>
  <c r="C161" i="34"/>
  <c r="B161" i="34"/>
  <c r="J160" i="34"/>
  <c r="H160" i="34"/>
  <c r="F160" i="34"/>
  <c r="D160" i="34"/>
  <c r="J159" i="34"/>
  <c r="H159" i="34"/>
  <c r="F159" i="34"/>
  <c r="D159" i="34"/>
  <c r="J158" i="34"/>
  <c r="H158" i="34"/>
  <c r="F158" i="34"/>
  <c r="D158" i="34"/>
  <c r="J157" i="34"/>
  <c r="H157" i="34"/>
  <c r="F157" i="34"/>
  <c r="D157" i="34"/>
  <c r="J156" i="34"/>
  <c r="H156" i="34"/>
  <c r="F156" i="34"/>
  <c r="D156" i="34"/>
  <c r="J155" i="34"/>
  <c r="H155" i="34"/>
  <c r="F155" i="34"/>
  <c r="D155" i="34"/>
  <c r="J154" i="34"/>
  <c r="H154" i="34"/>
  <c r="F154" i="34"/>
  <c r="D154" i="34"/>
  <c r="J153" i="34"/>
  <c r="H153" i="34"/>
  <c r="F153" i="34"/>
  <c r="D153" i="34"/>
  <c r="I149" i="34"/>
  <c r="O149" i="34" s="1"/>
  <c r="G149" i="34"/>
  <c r="E149" i="34"/>
  <c r="C149" i="34"/>
  <c r="B149" i="34"/>
  <c r="J148" i="34"/>
  <c r="H148" i="34"/>
  <c r="F148" i="34"/>
  <c r="D148" i="34"/>
  <c r="J147" i="34"/>
  <c r="H147" i="34"/>
  <c r="F147" i="34"/>
  <c r="D147" i="34"/>
  <c r="J146" i="34"/>
  <c r="H146" i="34"/>
  <c r="F146" i="34"/>
  <c r="D146" i="34"/>
  <c r="J145" i="34"/>
  <c r="H145" i="34"/>
  <c r="F145" i="34"/>
  <c r="D145" i="34"/>
  <c r="J144" i="34"/>
  <c r="H144" i="34"/>
  <c r="F144" i="34"/>
  <c r="D144" i="34"/>
  <c r="J143" i="34"/>
  <c r="H143" i="34"/>
  <c r="F143" i="34"/>
  <c r="D143" i="34"/>
  <c r="J142" i="34"/>
  <c r="H142" i="34"/>
  <c r="F142" i="34"/>
  <c r="D142" i="34"/>
  <c r="J141" i="34"/>
  <c r="H141" i="34"/>
  <c r="F141" i="34"/>
  <c r="D141" i="34"/>
  <c r="I137" i="34"/>
  <c r="O137" i="34" s="1"/>
  <c r="G137" i="34"/>
  <c r="E137" i="34"/>
  <c r="C137" i="34"/>
  <c r="B137" i="34"/>
  <c r="J136" i="34"/>
  <c r="H136" i="34"/>
  <c r="F136" i="34"/>
  <c r="D136" i="34"/>
  <c r="J135" i="34"/>
  <c r="H135" i="34"/>
  <c r="F135" i="34"/>
  <c r="D135" i="34"/>
  <c r="J134" i="34"/>
  <c r="H134" i="34"/>
  <c r="F134" i="34"/>
  <c r="D134" i="34"/>
  <c r="J133" i="34"/>
  <c r="H133" i="34"/>
  <c r="F133" i="34"/>
  <c r="D133" i="34"/>
  <c r="J132" i="34"/>
  <c r="H132" i="34"/>
  <c r="F132" i="34"/>
  <c r="D132" i="34"/>
  <c r="I128" i="34"/>
  <c r="O128" i="34" s="1"/>
  <c r="G128" i="34"/>
  <c r="E128" i="34"/>
  <c r="C128" i="34"/>
  <c r="B128" i="34"/>
  <c r="J127" i="34"/>
  <c r="H127" i="34"/>
  <c r="F127" i="34"/>
  <c r="D127" i="34"/>
  <c r="J126" i="34"/>
  <c r="H126" i="34"/>
  <c r="F126" i="34"/>
  <c r="D126" i="34"/>
  <c r="J125" i="34"/>
  <c r="H125" i="34"/>
  <c r="F125" i="34"/>
  <c r="D125" i="34"/>
  <c r="J124" i="34"/>
  <c r="H124" i="34"/>
  <c r="F124" i="34"/>
  <c r="D124" i="34"/>
  <c r="J123" i="34"/>
  <c r="H123" i="34"/>
  <c r="F123" i="34"/>
  <c r="D123" i="34"/>
  <c r="J122" i="34"/>
  <c r="H122" i="34"/>
  <c r="F122" i="34"/>
  <c r="D122" i="34"/>
  <c r="J121" i="34"/>
  <c r="H121" i="34"/>
  <c r="F121" i="34"/>
  <c r="D121" i="34"/>
  <c r="J120" i="34"/>
  <c r="H120" i="34"/>
  <c r="F120" i="34"/>
  <c r="D120" i="34"/>
  <c r="J119" i="34"/>
  <c r="H119" i="34"/>
  <c r="F119" i="34"/>
  <c r="D119" i="34"/>
  <c r="J118" i="34"/>
  <c r="H118" i="34"/>
  <c r="F118" i="34"/>
  <c r="D118" i="34"/>
  <c r="I114" i="34"/>
  <c r="O114" i="34" s="1"/>
  <c r="G114" i="34"/>
  <c r="E114" i="34"/>
  <c r="C114" i="34"/>
  <c r="B114" i="34"/>
  <c r="J113" i="34"/>
  <c r="H113" i="34"/>
  <c r="F113" i="34"/>
  <c r="D113" i="34"/>
  <c r="J112" i="34"/>
  <c r="H112" i="34"/>
  <c r="F112" i="34"/>
  <c r="D112" i="34"/>
  <c r="J111" i="34"/>
  <c r="H111" i="34"/>
  <c r="F111" i="34"/>
  <c r="D111" i="34"/>
  <c r="J110" i="34"/>
  <c r="H110" i="34"/>
  <c r="F110" i="34"/>
  <c r="D110" i="34"/>
  <c r="J109" i="34"/>
  <c r="H109" i="34"/>
  <c r="F109" i="34"/>
  <c r="D109" i="34"/>
  <c r="J108" i="34"/>
  <c r="H108" i="34"/>
  <c r="F108" i="34"/>
  <c r="D108" i="34"/>
  <c r="J107" i="34"/>
  <c r="H107" i="34"/>
  <c r="F107" i="34"/>
  <c r="D107" i="34"/>
  <c r="J106" i="34"/>
  <c r="H106" i="34"/>
  <c r="F106" i="34"/>
  <c r="D106" i="34"/>
  <c r="J105" i="34"/>
  <c r="H105" i="34"/>
  <c r="F105" i="34"/>
  <c r="D105" i="34"/>
  <c r="J104" i="34"/>
  <c r="H104" i="34"/>
  <c r="F104" i="34"/>
  <c r="D104" i="34"/>
  <c r="J103" i="34"/>
  <c r="H103" i="34"/>
  <c r="F103" i="34"/>
  <c r="D103" i="34"/>
  <c r="I99" i="34"/>
  <c r="O99" i="34" s="1"/>
  <c r="G99" i="34"/>
  <c r="E99" i="34"/>
  <c r="C99" i="34"/>
  <c r="B99" i="34"/>
  <c r="J98" i="34"/>
  <c r="H98" i="34"/>
  <c r="F98" i="34"/>
  <c r="D98" i="34"/>
  <c r="J97" i="34"/>
  <c r="H97" i="34"/>
  <c r="F97" i="34"/>
  <c r="D97" i="34"/>
  <c r="J96" i="34"/>
  <c r="H96" i="34"/>
  <c r="F96" i="34"/>
  <c r="D96" i="34"/>
  <c r="J95" i="34"/>
  <c r="H95" i="34"/>
  <c r="F95" i="34"/>
  <c r="D95" i="34"/>
  <c r="J94" i="34"/>
  <c r="H94" i="34"/>
  <c r="F94" i="34"/>
  <c r="D94" i="34"/>
  <c r="J93" i="34"/>
  <c r="H93" i="34"/>
  <c r="F93" i="34"/>
  <c r="D93" i="34"/>
  <c r="J92" i="34"/>
  <c r="H92" i="34"/>
  <c r="F92" i="34"/>
  <c r="D92" i="34"/>
  <c r="J91" i="34"/>
  <c r="H91" i="34"/>
  <c r="F91" i="34"/>
  <c r="D91" i="34"/>
  <c r="J90" i="34"/>
  <c r="H90" i="34"/>
  <c r="F90" i="34"/>
  <c r="D90" i="34"/>
  <c r="J89" i="34"/>
  <c r="H89" i="34"/>
  <c r="F89" i="34"/>
  <c r="D89" i="34"/>
  <c r="J88" i="34"/>
  <c r="H88" i="34"/>
  <c r="F88" i="34"/>
  <c r="D88" i="34"/>
  <c r="I84" i="34"/>
  <c r="O84" i="34" s="1"/>
  <c r="G84" i="34"/>
  <c r="E84" i="34"/>
  <c r="C84" i="34"/>
  <c r="B84" i="34"/>
  <c r="J83" i="34"/>
  <c r="H83" i="34"/>
  <c r="F83" i="34"/>
  <c r="D83" i="34"/>
  <c r="J82" i="34"/>
  <c r="H82" i="34"/>
  <c r="F82" i="34"/>
  <c r="D82" i="34"/>
  <c r="J81" i="34"/>
  <c r="H81" i="34"/>
  <c r="F81" i="34"/>
  <c r="D81" i="34"/>
  <c r="J80" i="34"/>
  <c r="H80" i="34"/>
  <c r="F80" i="34"/>
  <c r="D80" i="34"/>
  <c r="J79" i="34"/>
  <c r="H79" i="34"/>
  <c r="F79" i="34"/>
  <c r="D79" i="34"/>
  <c r="J78" i="34"/>
  <c r="H78" i="34"/>
  <c r="F78" i="34"/>
  <c r="D78" i="34"/>
  <c r="J77" i="34"/>
  <c r="H77" i="34"/>
  <c r="F77" i="34"/>
  <c r="D77" i="34"/>
  <c r="J76" i="34"/>
  <c r="H76" i="34"/>
  <c r="F76" i="34"/>
  <c r="D76" i="34"/>
  <c r="I72" i="34"/>
  <c r="O72" i="34" s="1"/>
  <c r="G72" i="34"/>
  <c r="E72" i="34"/>
  <c r="C72" i="34"/>
  <c r="B72" i="34"/>
  <c r="J71" i="34"/>
  <c r="H71" i="34"/>
  <c r="F71" i="34"/>
  <c r="D71" i="34"/>
  <c r="J68" i="34"/>
  <c r="H68" i="34"/>
  <c r="F68" i="34"/>
  <c r="D68" i="34"/>
  <c r="J67" i="34"/>
  <c r="H67" i="34"/>
  <c r="F67" i="34"/>
  <c r="D67" i="34"/>
  <c r="J66" i="34"/>
  <c r="H66" i="34"/>
  <c r="F66" i="34"/>
  <c r="D66" i="34"/>
  <c r="J65" i="34"/>
  <c r="H65" i="34"/>
  <c r="F65" i="34"/>
  <c r="D65" i="34"/>
  <c r="J64" i="34"/>
  <c r="H64" i="34"/>
  <c r="F64" i="34"/>
  <c r="D64" i="34"/>
  <c r="J63" i="34"/>
  <c r="H63" i="34"/>
  <c r="F63" i="34"/>
  <c r="D63" i="34"/>
  <c r="I59" i="34"/>
  <c r="O59" i="34" s="1"/>
  <c r="G59" i="34"/>
  <c r="E59" i="34"/>
  <c r="C59" i="34"/>
  <c r="B59" i="34"/>
  <c r="J58" i="34"/>
  <c r="H58" i="34"/>
  <c r="F58" i="34"/>
  <c r="D58" i="34"/>
  <c r="J57" i="34"/>
  <c r="H57" i="34"/>
  <c r="F57" i="34"/>
  <c r="D57" i="34"/>
  <c r="J55" i="34"/>
  <c r="H55" i="34"/>
  <c r="F55" i="34"/>
  <c r="D55" i="34"/>
  <c r="J54" i="34"/>
  <c r="H54" i="34"/>
  <c r="F54" i="34"/>
  <c r="D54" i="34"/>
  <c r="J53" i="34"/>
  <c r="H53" i="34"/>
  <c r="F53" i="34"/>
  <c r="D53" i="34"/>
  <c r="J52" i="34"/>
  <c r="H52" i="34"/>
  <c r="F52" i="34"/>
  <c r="D52" i="34"/>
  <c r="J51" i="34"/>
  <c r="H51" i="34"/>
  <c r="F51" i="34"/>
  <c r="D51" i="34"/>
  <c r="J50" i="34"/>
  <c r="H50" i="34"/>
  <c r="F50" i="34"/>
  <c r="D50" i="34"/>
  <c r="J49" i="34"/>
  <c r="H49" i="34"/>
  <c r="F49" i="34"/>
  <c r="D49" i="34"/>
  <c r="I34" i="34"/>
  <c r="O34" i="34" s="1"/>
  <c r="G34" i="34"/>
  <c r="E34" i="34"/>
  <c r="C34" i="34"/>
  <c r="B34" i="34"/>
  <c r="J33" i="34"/>
  <c r="H33" i="34"/>
  <c r="F33" i="34"/>
  <c r="D33" i="34"/>
  <c r="J32" i="34"/>
  <c r="H32" i="34"/>
  <c r="F32" i="34"/>
  <c r="D32" i="34"/>
  <c r="J31" i="34"/>
  <c r="H31" i="34"/>
  <c r="F31" i="34"/>
  <c r="D31" i="34"/>
  <c r="J30" i="34"/>
  <c r="H30" i="34"/>
  <c r="F30" i="34"/>
  <c r="D30" i="34"/>
  <c r="J29" i="34"/>
  <c r="H29" i="34"/>
  <c r="F29" i="34"/>
  <c r="D29" i="34"/>
  <c r="J28" i="34"/>
  <c r="H28" i="34"/>
  <c r="F28" i="34"/>
  <c r="D28" i="34"/>
  <c r="J27" i="34"/>
  <c r="H27" i="34"/>
  <c r="F27" i="34"/>
  <c r="D27" i="34"/>
  <c r="J26" i="34"/>
  <c r="H26" i="34"/>
  <c r="F26" i="34"/>
  <c r="D26" i="34"/>
  <c r="J25" i="34"/>
  <c r="H25" i="34"/>
  <c r="F25" i="34"/>
  <c r="D25" i="34"/>
  <c r="J24" i="34"/>
  <c r="H24" i="34"/>
  <c r="F24" i="34"/>
  <c r="D24" i="34"/>
  <c r="J23" i="34"/>
  <c r="H23" i="34"/>
  <c r="F23" i="34"/>
  <c r="D23" i="34"/>
  <c r="J22" i="34"/>
  <c r="H22" i="34"/>
  <c r="F22" i="34"/>
  <c r="D22" i="34"/>
  <c r="I18" i="34"/>
  <c r="O18" i="34" s="1"/>
  <c r="G18" i="34"/>
  <c r="E18" i="34"/>
  <c r="C18" i="34"/>
  <c r="B18" i="34"/>
  <c r="J17" i="34"/>
  <c r="H17" i="34"/>
  <c r="F17" i="34"/>
  <c r="D17" i="34"/>
  <c r="J16" i="34"/>
  <c r="H16" i="34"/>
  <c r="F16" i="34"/>
  <c r="D16" i="34"/>
  <c r="J15" i="34"/>
  <c r="H15" i="34"/>
  <c r="F15" i="34"/>
  <c r="D15" i="34"/>
  <c r="J14" i="34"/>
  <c r="H14" i="34"/>
  <c r="F14" i="34"/>
  <c r="D14" i="34"/>
  <c r="J13" i="34"/>
  <c r="H13" i="34"/>
  <c r="F13" i="34"/>
  <c r="D13" i="34"/>
  <c r="J12" i="34"/>
  <c r="H12" i="34"/>
  <c r="F12" i="34"/>
  <c r="D12" i="34"/>
  <c r="J11" i="34"/>
  <c r="H11" i="34"/>
  <c r="F11" i="34"/>
  <c r="D11" i="34"/>
  <c r="J10" i="34"/>
  <c r="H10" i="34"/>
  <c r="F10" i="34"/>
  <c r="D10" i="34"/>
  <c r="J9" i="34"/>
  <c r="H9" i="34"/>
  <c r="F9" i="34"/>
  <c r="D9" i="34"/>
  <c r="J8" i="34"/>
  <c r="H8" i="34"/>
  <c r="F8" i="34"/>
  <c r="D8" i="34"/>
  <c r="J7" i="34"/>
  <c r="H7" i="34"/>
  <c r="F7" i="34"/>
  <c r="D7" i="34"/>
  <c r="J6" i="34"/>
  <c r="H6" i="34"/>
  <c r="F6" i="34"/>
  <c r="D6" i="34"/>
  <c r="I22" i="36" l="1"/>
  <c r="J22" i="36" s="1"/>
  <c r="I23" i="36"/>
  <c r="J23" i="36" s="1"/>
  <c r="S27" i="36"/>
  <c r="G30" i="36"/>
  <c r="H30" i="36" s="1"/>
  <c r="I19" i="36"/>
  <c r="J19" i="36" s="1"/>
  <c r="E30" i="36"/>
  <c r="F30" i="36" s="1"/>
  <c r="S29" i="36"/>
  <c r="S26" i="36"/>
  <c r="S20" i="36"/>
  <c r="S24" i="36"/>
  <c r="D19" i="36"/>
  <c r="S25" i="36"/>
  <c r="S21" i="36"/>
  <c r="C30" i="36"/>
  <c r="D30" i="36" s="1"/>
  <c r="S19" i="36"/>
  <c r="D21" i="36"/>
  <c r="I21" i="36"/>
  <c r="J21" i="36" s="1"/>
  <c r="D25" i="36"/>
  <c r="I25" i="36"/>
  <c r="J25" i="36" s="1"/>
  <c r="D27" i="36"/>
  <c r="I27" i="36"/>
  <c r="J27" i="36" s="1"/>
  <c r="D29" i="36"/>
  <c r="I29" i="36"/>
  <c r="J29" i="36" s="1"/>
  <c r="D20" i="36"/>
  <c r="I20" i="36"/>
  <c r="J20" i="36" s="1"/>
  <c r="D24" i="36"/>
  <c r="I24" i="36"/>
  <c r="J24" i="36" s="1"/>
  <c r="D26" i="36"/>
  <c r="I26" i="36"/>
  <c r="J26" i="36" s="1"/>
  <c r="L22" i="36"/>
  <c r="Q22" i="36"/>
  <c r="R22" i="36" s="1"/>
  <c r="L23" i="36"/>
  <c r="Q23" i="36"/>
  <c r="R23" i="36" s="1"/>
  <c r="D22" i="36"/>
  <c r="S22" i="36"/>
  <c r="D23" i="36"/>
  <c r="S23" i="36"/>
  <c r="L20" i="36"/>
  <c r="Q20" i="36"/>
  <c r="R20" i="36" s="1"/>
  <c r="L24" i="36"/>
  <c r="Q24" i="36"/>
  <c r="R24" i="36" s="1"/>
  <c r="L26" i="36"/>
  <c r="Q26" i="36"/>
  <c r="R26" i="36" s="1"/>
  <c r="K30" i="36"/>
  <c r="L19" i="36"/>
  <c r="Q19" i="36"/>
  <c r="R19" i="36" s="1"/>
  <c r="L21" i="36"/>
  <c r="Q21" i="36"/>
  <c r="R21" i="36" s="1"/>
  <c r="L25" i="36"/>
  <c r="Q25" i="36"/>
  <c r="R25" i="36" s="1"/>
  <c r="L27" i="36"/>
  <c r="Q27" i="36"/>
  <c r="R27" i="36" s="1"/>
  <c r="L29" i="36"/>
  <c r="Q29" i="36"/>
  <c r="R29" i="36" s="1"/>
  <c r="Q34" i="34"/>
  <c r="Q161" i="34"/>
  <c r="Q137" i="34"/>
  <c r="Q189" i="34"/>
  <c r="Q72" i="34"/>
  <c r="Q99" i="34"/>
  <c r="Q18" i="34"/>
  <c r="P34" i="34"/>
  <c r="Q59" i="34"/>
  <c r="P72" i="34"/>
  <c r="Q84" i="34"/>
  <c r="P99" i="34"/>
  <c r="Q114" i="34"/>
  <c r="P128" i="34"/>
  <c r="P149" i="34"/>
  <c r="P172" i="34"/>
  <c r="P203" i="34"/>
  <c r="Q212" i="34"/>
  <c r="P223" i="34"/>
  <c r="Q235" i="34"/>
  <c r="P246" i="34"/>
  <c r="Q260" i="34"/>
  <c r="P276" i="34"/>
  <c r="Q285" i="34"/>
  <c r="P291" i="34"/>
  <c r="Q297" i="34"/>
  <c r="P303" i="34"/>
  <c r="P18" i="34"/>
  <c r="P59" i="34"/>
  <c r="P84" i="34"/>
  <c r="P114" i="34"/>
  <c r="Q128" i="34"/>
  <c r="P137" i="34"/>
  <c r="Q149" i="34"/>
  <c r="P161" i="34"/>
  <c r="Q172" i="34"/>
  <c r="P189" i="34"/>
  <c r="Q203" i="34"/>
  <c r="P212" i="34"/>
  <c r="Q223" i="34"/>
  <c r="P235" i="34"/>
  <c r="Q246" i="34"/>
  <c r="P260" i="34"/>
  <c r="Q276" i="34"/>
  <c r="P285" i="34"/>
  <c r="Q291" i="34"/>
  <c r="P297" i="34"/>
  <c r="Q303" i="34"/>
  <c r="D235" i="34"/>
  <c r="D203" i="34"/>
  <c r="D303" i="34"/>
  <c r="J34" i="34"/>
  <c r="L34" i="34"/>
  <c r="N34" i="34"/>
  <c r="J72" i="34"/>
  <c r="L72" i="34"/>
  <c r="N72" i="34"/>
  <c r="J99" i="34"/>
  <c r="L99" i="34"/>
  <c r="N99" i="34"/>
  <c r="J128" i="34"/>
  <c r="L128" i="34"/>
  <c r="N128" i="34"/>
  <c r="N149" i="34"/>
  <c r="L149" i="34"/>
  <c r="J172" i="34"/>
  <c r="L172" i="34"/>
  <c r="N172" i="34"/>
  <c r="N203" i="34"/>
  <c r="L203" i="34"/>
  <c r="N223" i="34"/>
  <c r="L223" i="34"/>
  <c r="J246" i="34"/>
  <c r="L246" i="34"/>
  <c r="N246" i="34"/>
  <c r="J276" i="34"/>
  <c r="L276" i="34"/>
  <c r="N276" i="34"/>
  <c r="N291" i="34"/>
  <c r="L291" i="34"/>
  <c r="L303" i="34"/>
  <c r="N303" i="34"/>
  <c r="D137" i="34"/>
  <c r="H137" i="34"/>
  <c r="F149" i="34"/>
  <c r="J149" i="34"/>
  <c r="D161" i="34"/>
  <c r="H161" i="34"/>
  <c r="D189" i="34"/>
  <c r="H189" i="34"/>
  <c r="F203" i="34"/>
  <c r="J203" i="34"/>
  <c r="F223" i="34"/>
  <c r="J223" i="34"/>
  <c r="H235" i="34"/>
  <c r="D285" i="34"/>
  <c r="H285" i="34"/>
  <c r="F291" i="34"/>
  <c r="J291" i="34"/>
  <c r="D297" i="34"/>
  <c r="H297" i="34"/>
  <c r="F303" i="34"/>
  <c r="J303" i="34"/>
  <c r="J18" i="34"/>
  <c r="N18" i="34"/>
  <c r="L18" i="34"/>
  <c r="J59" i="34"/>
  <c r="N59" i="34"/>
  <c r="L59" i="34"/>
  <c r="J84" i="34"/>
  <c r="N84" i="34"/>
  <c r="L84" i="34"/>
  <c r="J114" i="34"/>
  <c r="N114" i="34"/>
  <c r="L114" i="34"/>
  <c r="L137" i="34"/>
  <c r="N137" i="34"/>
  <c r="L161" i="34"/>
  <c r="N161" i="34"/>
  <c r="N189" i="34"/>
  <c r="L189" i="34"/>
  <c r="J212" i="34"/>
  <c r="L212" i="34"/>
  <c r="N212" i="34"/>
  <c r="L235" i="34"/>
  <c r="N235" i="34"/>
  <c r="J260" i="34"/>
  <c r="L260" i="34"/>
  <c r="N260" i="34"/>
  <c r="L285" i="34"/>
  <c r="N285" i="34"/>
  <c r="N297" i="34"/>
  <c r="L297" i="34"/>
  <c r="F137" i="34"/>
  <c r="J137" i="34"/>
  <c r="D149" i="34"/>
  <c r="H149" i="34"/>
  <c r="F161" i="34"/>
  <c r="J161" i="34"/>
  <c r="F189" i="34"/>
  <c r="J189" i="34"/>
  <c r="H203" i="34"/>
  <c r="D223" i="34"/>
  <c r="H223" i="34"/>
  <c r="F235" i="34"/>
  <c r="J235" i="34"/>
  <c r="F285" i="34"/>
  <c r="J285" i="34"/>
  <c r="D291" i="34"/>
  <c r="H291" i="34"/>
  <c r="F297" i="34"/>
  <c r="J297" i="34"/>
  <c r="H303" i="34"/>
  <c r="D18" i="34"/>
  <c r="F18" i="34"/>
  <c r="H18" i="34"/>
  <c r="D34" i="34"/>
  <c r="F34" i="34"/>
  <c r="H34" i="34"/>
  <c r="D59" i="34"/>
  <c r="F59" i="34"/>
  <c r="H59" i="34"/>
  <c r="D72" i="34"/>
  <c r="F72" i="34"/>
  <c r="H72" i="34"/>
  <c r="D84" i="34"/>
  <c r="F84" i="34"/>
  <c r="H84" i="34"/>
  <c r="D99" i="34"/>
  <c r="F99" i="34"/>
  <c r="H99" i="34"/>
  <c r="D114" i="34"/>
  <c r="F114" i="34"/>
  <c r="H114" i="34"/>
  <c r="D128" i="34"/>
  <c r="F128" i="34"/>
  <c r="H128" i="34"/>
  <c r="D172" i="34"/>
  <c r="F172" i="34"/>
  <c r="H172" i="34"/>
  <c r="D212" i="34"/>
  <c r="F212" i="34"/>
  <c r="H212" i="34"/>
  <c r="D246" i="34"/>
  <c r="F246" i="34"/>
  <c r="H246" i="34"/>
  <c r="D260" i="34"/>
  <c r="F260" i="34"/>
  <c r="H260" i="34"/>
  <c r="D276" i="34"/>
  <c r="F276" i="34"/>
  <c r="H276" i="34"/>
  <c r="S30" i="36" l="1"/>
  <c r="I30" i="36"/>
  <c r="J30" i="36" s="1"/>
  <c r="L30" i="36"/>
  <c r="Q30" i="36"/>
  <c r="R30" i="36" s="1"/>
  <c r="K9" i="24"/>
  <c r="Q9" i="24" s="1"/>
  <c r="G9" i="24"/>
  <c r="E9" i="24"/>
  <c r="C9" i="24"/>
  <c r="B9" i="24"/>
  <c r="L8" i="24"/>
  <c r="H8" i="24"/>
  <c r="F8" i="24"/>
  <c r="D8" i="24"/>
  <c r="L7" i="24"/>
  <c r="H7" i="24"/>
  <c r="F7" i="24"/>
  <c r="D7" i="24"/>
  <c r="K9" i="23"/>
  <c r="Q9" i="23" s="1"/>
  <c r="G9" i="23"/>
  <c r="E9" i="23"/>
  <c r="C9" i="23"/>
  <c r="B9" i="23"/>
  <c r="L8" i="23"/>
  <c r="H8" i="23"/>
  <c r="F8" i="23"/>
  <c r="D8" i="23"/>
  <c r="L7" i="23"/>
  <c r="H7" i="23"/>
  <c r="F7" i="23"/>
  <c r="D7" i="23"/>
  <c r="L16" i="22"/>
  <c r="L15" i="22"/>
  <c r="H16" i="22"/>
  <c r="H15" i="22"/>
  <c r="F16" i="22"/>
  <c r="F15" i="22"/>
  <c r="D16" i="22"/>
  <c r="D15" i="22"/>
  <c r="K17" i="22"/>
  <c r="Q17" i="22" s="1"/>
  <c r="G17" i="22"/>
  <c r="E17" i="22"/>
  <c r="C17" i="22"/>
  <c r="B17" i="22"/>
  <c r="B227" i="43" l="1"/>
  <c r="B229" i="43"/>
  <c r="B228" i="43"/>
  <c r="I9" i="24"/>
  <c r="J9" i="24" s="1"/>
  <c r="I9" i="23"/>
  <c r="J9" i="23" s="1"/>
  <c r="I17" i="22"/>
  <c r="J17" i="22" s="1"/>
  <c r="B192" i="42"/>
  <c r="Q192" i="42" s="1"/>
  <c r="J192" i="42" s="1"/>
  <c r="B9" i="36"/>
  <c r="J9" i="36" s="1"/>
  <c r="B191" i="42"/>
  <c r="Q191" i="42" s="1"/>
  <c r="J191" i="42" s="1"/>
  <c r="B8" i="36"/>
  <c r="J8" i="36" s="1"/>
  <c r="B193" i="42"/>
  <c r="Q193" i="42" s="1"/>
  <c r="J193" i="42" s="1"/>
  <c r="B11" i="36"/>
  <c r="J11" i="36" s="1"/>
  <c r="R9" i="24"/>
  <c r="R9" i="23"/>
  <c r="R17" i="22"/>
  <c r="N9" i="24"/>
  <c r="P9" i="24"/>
  <c r="L9" i="23"/>
  <c r="N9" i="23"/>
  <c r="P9" i="23"/>
  <c r="N17" i="22"/>
  <c r="P17" i="22"/>
  <c r="F17" i="22"/>
  <c r="L17" i="22"/>
  <c r="D17" i="22"/>
  <c r="H17" i="22"/>
  <c r="F9" i="24"/>
  <c r="L9" i="24"/>
  <c r="D9" i="24"/>
  <c r="H9" i="24"/>
  <c r="D9" i="23"/>
  <c r="F9" i="23"/>
  <c r="H9" i="23"/>
  <c r="AF228" i="43" l="1"/>
  <c r="AD228" i="43"/>
  <c r="AH228" i="43"/>
  <c r="AB228" i="43"/>
  <c r="AD229" i="43"/>
  <c r="AF229" i="43"/>
  <c r="AH229" i="43"/>
  <c r="AB229" i="43"/>
  <c r="AF227" i="43"/>
  <c r="AD227" i="43"/>
  <c r="AB227" i="43"/>
  <c r="AH227" i="43"/>
  <c r="X228" i="43"/>
  <c r="V228" i="43"/>
  <c r="T228" i="43"/>
  <c r="Z228" i="43"/>
  <c r="X229" i="43"/>
  <c r="V229" i="43"/>
  <c r="T229" i="43"/>
  <c r="Z229" i="43"/>
  <c r="V227" i="43"/>
  <c r="T227" i="43"/>
  <c r="X227" i="43"/>
  <c r="Z227" i="43"/>
  <c r="H228" i="43"/>
  <c r="L228" i="43"/>
  <c r="N228" i="43"/>
  <c r="D228" i="43"/>
  <c r="P228" i="43"/>
  <c r="F228" i="43"/>
  <c r="J228" i="43"/>
  <c r="P229" i="43"/>
  <c r="F229" i="43"/>
  <c r="H229" i="43"/>
  <c r="D229" i="43"/>
  <c r="L229" i="43"/>
  <c r="N229" i="43"/>
  <c r="J229" i="43"/>
  <c r="B230" i="43"/>
  <c r="P227" i="43"/>
  <c r="F227" i="43"/>
  <c r="N227" i="43"/>
  <c r="L227" i="43"/>
  <c r="H227" i="43"/>
  <c r="D227" i="43"/>
  <c r="J227" i="43"/>
  <c r="B14" i="42"/>
  <c r="F193" i="42"/>
  <c r="P193" i="42"/>
  <c r="H193" i="42"/>
  <c r="L193" i="42"/>
  <c r="D193" i="42"/>
  <c r="N193" i="42"/>
  <c r="S193" i="42"/>
  <c r="P8" i="36"/>
  <c r="B15" i="36"/>
  <c r="J15" i="36" s="1"/>
  <c r="F8" i="36"/>
  <c r="L8" i="36"/>
  <c r="D8" i="36"/>
  <c r="H8" i="36"/>
  <c r="N8" i="36"/>
  <c r="R8" i="36"/>
  <c r="R227" i="43"/>
  <c r="H192" i="42"/>
  <c r="F192" i="42"/>
  <c r="P192" i="42"/>
  <c r="B12" i="42"/>
  <c r="D192" i="42"/>
  <c r="N192" i="42"/>
  <c r="L192" i="42"/>
  <c r="S192" i="42"/>
  <c r="P11" i="36"/>
  <c r="R11" i="36"/>
  <c r="D11" i="36"/>
  <c r="H11" i="36"/>
  <c r="N11" i="36"/>
  <c r="F11" i="36"/>
  <c r="L11" i="36"/>
  <c r="R229" i="43"/>
  <c r="B194" i="42"/>
  <c r="Q194" i="42" s="1"/>
  <c r="J194" i="42" s="1"/>
  <c r="B11" i="42"/>
  <c r="F191" i="42"/>
  <c r="P191" i="42"/>
  <c r="H191" i="42"/>
  <c r="L191" i="42"/>
  <c r="D191" i="42"/>
  <c r="N191" i="42"/>
  <c r="S191" i="42"/>
  <c r="P9" i="36"/>
  <c r="D9" i="36"/>
  <c r="H9" i="36"/>
  <c r="N9" i="36"/>
  <c r="R9" i="36"/>
  <c r="F9" i="36"/>
  <c r="L9" i="36"/>
  <c r="R228" i="43"/>
  <c r="AB230" i="43" l="1"/>
  <c r="AB21" i="43" s="1"/>
  <c r="AF230" i="43"/>
  <c r="AF21" i="43" s="1"/>
  <c r="AH230" i="43"/>
  <c r="AH21" i="43" s="1"/>
  <c r="AD230" i="43"/>
  <c r="AD21" i="43" s="1"/>
  <c r="V230" i="43"/>
  <c r="V21" i="43" s="1"/>
  <c r="T230" i="43"/>
  <c r="T21" i="43" s="1"/>
  <c r="X230" i="43"/>
  <c r="X21" i="43" s="1"/>
  <c r="Z230" i="43"/>
  <c r="Z21" i="43" s="1"/>
  <c r="D249" i="43"/>
  <c r="F249" i="43"/>
  <c r="H249" i="43"/>
  <c r="D248" i="43"/>
  <c r="F248" i="43"/>
  <c r="H248" i="43"/>
  <c r="D247" i="43"/>
  <c r="F247" i="43"/>
  <c r="H247" i="43"/>
  <c r="D246" i="43"/>
  <c r="F246" i="43"/>
  <c r="H246" i="43"/>
  <c r="D245" i="43"/>
  <c r="F245" i="43"/>
  <c r="H245" i="43"/>
  <c r="D243" i="43"/>
  <c r="F243" i="43"/>
  <c r="H243" i="43"/>
  <c r="D240" i="43"/>
  <c r="F240" i="43"/>
  <c r="H240" i="43"/>
  <c r="D239" i="43"/>
  <c r="F239" i="43"/>
  <c r="H239" i="43"/>
  <c r="D252" i="43"/>
  <c r="F252" i="43"/>
  <c r="H252" i="43"/>
  <c r="L252" i="43"/>
  <c r="D250" i="43"/>
  <c r="F250" i="43"/>
  <c r="H250" i="43"/>
  <c r="L250" i="43"/>
  <c r="L249" i="43"/>
  <c r="L248" i="43"/>
  <c r="L247" i="43"/>
  <c r="L246" i="43"/>
  <c r="L245" i="43"/>
  <c r="L243" i="43"/>
  <c r="L240" i="43"/>
  <c r="L239" i="43"/>
  <c r="F230" i="43"/>
  <c r="F21" i="43" s="1"/>
  <c r="H230" i="43"/>
  <c r="H21" i="43" s="1"/>
  <c r="P230" i="43"/>
  <c r="D230" i="43"/>
  <c r="D21" i="43" s="1"/>
  <c r="N230" i="43"/>
  <c r="N21" i="43" s="1"/>
  <c r="L230" i="43"/>
  <c r="L21" i="43" s="1"/>
  <c r="J230" i="43"/>
  <c r="J21" i="43" s="1"/>
  <c r="H194" i="42"/>
  <c r="F194" i="42"/>
  <c r="L194" i="42"/>
  <c r="N194" i="42"/>
  <c r="P194" i="42"/>
  <c r="D194" i="42"/>
  <c r="S194" i="42"/>
  <c r="B21" i="43"/>
  <c r="R230" i="43"/>
  <c r="R21" i="43" s="1"/>
  <c r="N15" i="36"/>
  <c r="L15" i="36"/>
  <c r="P15" i="36"/>
  <c r="H15" i="36"/>
  <c r="F15" i="36"/>
  <c r="R15" i="36"/>
  <c r="D15" i="36"/>
  <c r="Q11" i="42"/>
  <c r="F11" i="42"/>
  <c r="L11" i="42"/>
  <c r="H11" i="42"/>
  <c r="P11" i="42"/>
  <c r="D11" i="42"/>
  <c r="N11" i="42"/>
  <c r="Q12" i="42"/>
  <c r="F12" i="42"/>
  <c r="P12" i="42"/>
  <c r="D12" i="42"/>
  <c r="L12" i="42"/>
  <c r="H12" i="42"/>
  <c r="N12" i="42"/>
  <c r="Q14" i="42"/>
  <c r="F14" i="42"/>
  <c r="H14" i="42"/>
  <c r="P14" i="42"/>
  <c r="L14" i="42"/>
  <c r="D14" i="42"/>
  <c r="N14" i="42"/>
  <c r="S14" i="42" l="1"/>
  <c r="J14" i="42"/>
  <c r="S12" i="42"/>
  <c r="J12" i="42"/>
  <c r="S11" i="42"/>
  <c r="J11" i="42"/>
  <c r="P21" i="43"/>
  <c r="C10" i="22" l="1"/>
  <c r="C257" i="33"/>
  <c r="K10" i="22"/>
  <c r="Q10" i="22" s="1"/>
  <c r="G10" i="22"/>
  <c r="E10" i="22"/>
  <c r="B10" i="22"/>
  <c r="L9" i="22"/>
  <c r="H9" i="22"/>
  <c r="F9" i="22"/>
  <c r="D9" i="22"/>
  <c r="L8" i="22"/>
  <c r="H8" i="22"/>
  <c r="F8" i="22"/>
  <c r="D8" i="22"/>
  <c r="L7" i="22"/>
  <c r="H7" i="22"/>
  <c r="F7" i="22"/>
  <c r="D7" i="22"/>
  <c r="D10" i="22"/>
  <c r="B68" i="7"/>
  <c r="L10" i="22" l="1"/>
  <c r="F263" i="43"/>
  <c r="I10" i="22"/>
  <c r="J10" i="22" s="1"/>
  <c r="R10" i="22"/>
  <c r="P10" i="22"/>
  <c r="N10" i="22"/>
  <c r="H10" i="22"/>
  <c r="F10" i="22"/>
  <c r="D263" i="43" l="1"/>
  <c r="N263" i="43"/>
  <c r="P263" i="43"/>
  <c r="H263" i="43"/>
  <c r="J263" i="43"/>
  <c r="L263" i="43"/>
  <c r="R263" i="43"/>
  <c r="K28" i="36"/>
  <c r="L28" i="36" s="1"/>
  <c r="C28" i="36"/>
  <c r="D28" i="36" s="1"/>
  <c r="M28" i="36"/>
  <c r="N28" i="36" s="1"/>
  <c r="G28" i="36"/>
  <c r="H28" i="36" s="1"/>
  <c r="E28" i="36"/>
  <c r="F28" i="36" s="1"/>
  <c r="O28" i="36"/>
  <c r="P28" i="36" s="1"/>
  <c r="S28" i="36" l="1"/>
  <c r="I28" i="36"/>
  <c r="J28" i="36" s="1"/>
  <c r="Q28" i="36"/>
  <c r="R28" i="36" s="1"/>
  <c r="V35" i="7"/>
  <c r="X35" i="7" s="1"/>
  <c r="X210" i="33" s="1"/>
  <c r="X9" i="7"/>
  <c r="X184" i="33" s="1"/>
  <c r="V184" i="33"/>
  <c r="V210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DIAS</author>
  </authors>
  <commentList>
    <comment ref="O13" authorId="0" shapeId="0" xr:uid="{18B014B9-9EED-4BC9-8D31-394D5D6E6DB9}">
      <text>
        <r>
          <rPr>
            <b/>
            <sz val="9"/>
            <color indexed="81"/>
            <rFont val="Segoe UI"/>
            <family val="2"/>
          </rPr>
          <t>Qtde de Proc
6.550</t>
        </r>
      </text>
    </comment>
    <comment ref="Q13" authorId="0" shapeId="0" xr:uid="{C6D4756B-6A8B-4228-8F57-4DB78E14F11D}">
      <text>
        <r>
          <rPr>
            <b/>
            <sz val="9"/>
            <color indexed="81"/>
            <rFont val="Segoe UI"/>
            <family val="2"/>
          </rPr>
          <t>Qtde de Proc
6.016</t>
        </r>
      </text>
    </comment>
    <comment ref="S13" authorId="0" shapeId="0" xr:uid="{03A7476A-D72F-40D3-BA81-779AF1221A1B}">
      <text>
        <r>
          <rPr>
            <b/>
            <sz val="9"/>
            <color indexed="81"/>
            <rFont val="Segoe UI"/>
            <family val="2"/>
          </rPr>
          <t>Qtde de Proc
5.887</t>
        </r>
      </text>
    </comment>
    <comment ref="U13" authorId="0" shapeId="0" xr:uid="{58053DFF-D5AD-4BE2-8C21-E91EE0982DCF}">
      <text>
        <r>
          <rPr>
            <b/>
            <sz val="9"/>
            <color indexed="81"/>
            <rFont val="Segoe UI"/>
            <family val="2"/>
          </rPr>
          <t>Qtde de Proc
5.833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I94" authorId="0" shapeId="0" xr:uid="{00000000-0006-0000-2300-000001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 de Souza Silva</author>
    <author>TATIANE DIAS</author>
  </authors>
  <commentList>
    <comment ref="A12" authorId="0" shapeId="0" xr:uid="{CD5A97DD-0B28-49E2-A580-700E47C6F70B}">
      <text>
        <r>
          <rPr>
            <sz val="9"/>
            <color indexed="81"/>
            <rFont val="Segoe UI"/>
            <family val="2"/>
          </rPr>
          <t>Profissional realiza avaliação para colonoscopia.</t>
        </r>
      </text>
    </comment>
    <comment ref="S18" authorId="1" shapeId="0" xr:uid="{32EB93FB-378A-4D9D-90A6-51508D8254F2}">
      <text>
        <r>
          <rPr>
            <b/>
            <sz val="9"/>
            <color indexed="81"/>
            <rFont val="Segoe UI"/>
            <family val="2"/>
          </rPr>
          <t>TATIANE DIAS:</t>
        </r>
        <r>
          <rPr>
            <sz val="9"/>
            <color indexed="81"/>
            <rFont val="Segoe UI"/>
            <family val="2"/>
          </rPr>
          <t xml:space="preserve">
W - 54
I - 31</t>
        </r>
      </text>
    </comment>
    <comment ref="U18" authorId="1" shapeId="0" xr:uid="{27C6B8CF-3D25-4B30-A6D7-0C1CB84EB782}">
      <text>
        <r>
          <rPr>
            <b/>
            <sz val="9"/>
            <color indexed="81"/>
            <rFont val="Segoe UI"/>
            <family val="2"/>
          </rPr>
          <t>TATIANE DIAS:</t>
        </r>
        <r>
          <rPr>
            <sz val="9"/>
            <color indexed="81"/>
            <rFont val="Segoe UI"/>
            <family val="2"/>
          </rPr>
          <t xml:space="preserve">
W - 35
I - 55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C7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 xml:space="preserve">8 de 12
1 de 22
2 de 24 </t>
        </r>
      </text>
    </comment>
    <comment ref="G7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 xml:space="preserve">7 de 12
1 de 22
2 de 24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46" authorId="0" shapeId="0" xr:uid="{00000000-0006-0000-1A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47" authorId="0" shapeId="0" xr:uid="{00000000-0006-0000-1A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53" authorId="1" shapeId="0" xr:uid="{00000000-0006-0000-1A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59" authorId="0" shapeId="0" xr:uid="{00000000-0006-0000-1A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60" authorId="0" shapeId="0" xr:uid="{00000000-0006-0000-1A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95" authorId="1" shapeId="0" xr:uid="{00000000-0006-0000-1A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6" authorId="1" shapeId="0" xr:uid="{00000000-0006-0000-1A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99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100" authorId="0" shapeId="0" xr:uid="{00000000-0006-0000-1A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42" authorId="1" shapeId="0" xr:uid="{00000000-0006-0000-1A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48" authorId="1" shapeId="0" xr:uid="{00000000-0006-0000-1A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70" authorId="1" shapeId="0" xr:uid="{00000000-0006-0000-1A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77" authorId="1" shapeId="0" xr:uid="{00000000-0006-0000-1A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96" authorId="0" shapeId="0" xr:uid="{00000000-0006-0000-1A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97" authorId="0" shapeId="0" xr:uid="{00000000-0006-0000-1A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25" authorId="0" shapeId="0" xr:uid="{00000000-0006-0000-1B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26" authorId="0" shapeId="0" xr:uid="{00000000-0006-0000-1B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32" authorId="1" shapeId="0" xr:uid="{00000000-0006-0000-1B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38" authorId="0" shapeId="0" xr:uid="{00000000-0006-0000-1B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39" authorId="0" shapeId="0" xr:uid="{00000000-0006-0000-1B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71" authorId="1" shapeId="0" xr:uid="{00000000-0006-0000-1B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2" authorId="1" shapeId="0" xr:uid="{00000000-0006-0000-1B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75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76" authorId="0" shapeId="0" xr:uid="{00000000-0006-0000-1B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06" authorId="1" shapeId="0" xr:uid="{00000000-0006-0000-1B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12" authorId="1" shapeId="0" xr:uid="{00000000-0006-0000-1B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34" authorId="1" shapeId="0" xr:uid="{00000000-0006-0000-1B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41" authorId="1" shapeId="0" xr:uid="{00000000-0006-0000-1B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60" authorId="0" shapeId="0" xr:uid="{00000000-0006-0000-1B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61" authorId="0" shapeId="0" xr:uid="{00000000-0006-0000-1B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85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86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39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40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C54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55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silva</author>
    <author>Luis Alberto</author>
    <author>leonardof</author>
  </authors>
  <commentList>
    <comment ref="C33" authorId="0" shapeId="0" xr:uid="{00000000-0006-0000-1F00-000001000000}">
      <text>
        <r>
          <rPr>
            <b/>
            <sz val="9"/>
            <color indexed="81"/>
            <rFont val="Calibri"/>
            <family val="2"/>
          </rPr>
          <t>1 de 30 
1 de 40</t>
        </r>
      </text>
    </comment>
    <comment ref="C50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1" shapeId="0" xr:uid="{00000000-0006-0000-1F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0" authorId="1" shapeId="0" xr:uid="{00000000-0006-0000-1F00-000004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1" shapeId="0" xr:uid="{00000000-0006-0000-1F00-000005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E51" authorId="1" shapeId="0" xr:uid="{00000000-0006-0000-1F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G51" authorId="1" shapeId="0" xr:uid="{00000000-0006-0000-1F00-000007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C64" authorId="1" shapeId="0" xr:uid="{00000000-0006-0000-1F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64" authorId="1" shapeId="0" xr:uid="{00000000-0006-0000-1F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64" authorId="1" shapeId="0" xr:uid="{00000000-0006-0000-1F00-00000A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7" authorId="1" shapeId="0" xr:uid="{00000000-0006-0000-1F00-00000B000000}">
      <text>
        <r>
          <rPr>
            <sz val="9"/>
            <color indexed="81"/>
            <rFont val="Tahoma"/>
            <family val="2"/>
          </rPr>
          <t xml:space="preserve">Iniciou dia 23/11/2015
</t>
        </r>
      </text>
    </comment>
    <comment ref="C89" authorId="0" shapeId="0" xr:uid="{00000000-0006-0000-1F00-00000C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G89" authorId="0" shapeId="0" xr:uid="{00000000-0006-0000-1F00-00000D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C91" authorId="1" shapeId="0" xr:uid="{00000000-0006-0000-1F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91" authorId="1" shapeId="0" xr:uid="{00000000-0006-0000-1F00-00000F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91" authorId="1" shapeId="0" xr:uid="{00000000-0006-0000-1F00-000010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C106" authorId="1" shapeId="0" xr:uid="{00000000-0006-0000-1F00-000011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6" authorId="1" shapeId="0" xr:uid="{00000000-0006-0000-1F00-000012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2" authorId="1" shapeId="0" xr:uid="{00000000-0006-0000-1F00-000013000000}">
      <text>
        <r>
          <rPr>
            <b/>
            <sz val="9"/>
            <color indexed="81"/>
            <rFont val="Tahoma"/>
            <family val="2"/>
          </rPr>
          <t>1 de 40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 xr:uid="{00000000-0006-0000-1F00-000014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19" authorId="0" shapeId="0" xr:uid="{00000000-0006-0000-1F00-000015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119" authorId="0" shapeId="0" xr:uid="{00000000-0006-0000-1F00-000016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C135" authorId="0" shapeId="0" xr:uid="{00000000-0006-0000-1F00-000017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43" authorId="1" shapeId="0" xr:uid="{00000000-0006-0000-1F00-000018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E143" authorId="1" shapeId="0" xr:uid="{00000000-0006-0000-1F00-000019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3" authorId="1" shapeId="0" xr:uid="{00000000-0006-0000-1F00-00001A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6" authorId="1" shapeId="0" xr:uid="{00000000-0006-0000-1F00-00001B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  <comment ref="E148" authorId="1" shapeId="0" xr:uid="{00000000-0006-0000-1F00-00001C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G148" authorId="1" shapeId="0" xr:uid="{00000000-0006-0000-1F00-00001D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E156" authorId="2" shapeId="0" xr:uid="{00000000-0006-0000-1F00-00001E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C160" authorId="0" shapeId="0" xr:uid="{00000000-0006-0000-1F00-00001F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60" authorId="0" shapeId="0" xr:uid="{00000000-0006-0000-1F00-000020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G160" authorId="0" shapeId="0" xr:uid="{00000000-0006-0000-1F00-000021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77" authorId="1" shapeId="0" xr:uid="{00000000-0006-0000-1F00-000022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G177" authorId="1" shapeId="0" xr:uid="{00000000-0006-0000-1F00-000023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C179" authorId="1" shapeId="0" xr:uid="{00000000-0006-0000-1F00-000024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E179" authorId="1" shapeId="0" xr:uid="{00000000-0006-0000-1F00-000025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79" authorId="1" shapeId="0" xr:uid="{00000000-0006-0000-1F00-000026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C199" authorId="1" shapeId="0" xr:uid="{00000000-0006-0000-1F00-000027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E199" authorId="1" shapeId="0" xr:uid="{00000000-0006-0000-1F00-000028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G199" authorId="1" shapeId="0" xr:uid="{00000000-0006-0000-1F00-000029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I199" authorId="1" shapeId="0" xr:uid="{00000000-0006-0000-1F00-00002A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K199" authorId="1" shapeId="0" xr:uid="{00000000-0006-0000-1F00-00002B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C200" authorId="0" shapeId="0" xr:uid="{00000000-0006-0000-1F00-00002C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E200" authorId="0" shapeId="0" xr:uid="{00000000-0006-0000-1F00-00002D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G200" authorId="0" shapeId="0" xr:uid="{00000000-0006-0000-1F00-00002E000000}">
      <text>
        <r>
          <rPr>
            <b/>
            <sz val="9"/>
            <color indexed="81"/>
            <rFont val="Calibri"/>
            <family val="2"/>
          </rPr>
          <t>1 de 10 hrs
1 de 20 hrs</t>
        </r>
      </text>
    </comment>
    <comment ref="G207" authorId="1" shapeId="0" xr:uid="{00000000-0006-0000-1F00-00002F000000}">
      <text>
        <r>
          <rPr>
            <sz val="9"/>
            <color indexed="81"/>
            <rFont val="Tahoma"/>
            <family val="2"/>
          </rPr>
          <t>Contrado final de Novembro. Aguardando CBO da SMS para criação do CNES</t>
        </r>
      </text>
    </comment>
    <comment ref="E229" authorId="2" shapeId="0" xr:uid="{00000000-0006-0000-1F00-000030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C234" authorId="0" shapeId="0" xr:uid="{00000000-0006-0000-1F00-000031000000}">
      <text>
        <r>
          <rPr>
            <b/>
            <sz val="9"/>
            <color indexed="81"/>
            <rFont val="Calibri"/>
            <family val="2"/>
          </rPr>
          <t>1 de 40</t>
        </r>
      </text>
    </comment>
    <comment ref="C245" authorId="1" shapeId="0" xr:uid="{00000000-0006-0000-1F00-000032000000}">
      <text>
        <r>
          <rPr>
            <b/>
            <sz val="9"/>
            <color indexed="81"/>
            <rFont val="Tahoma"/>
            <family val="2"/>
          </rPr>
          <t>1 de 30 hrs</t>
        </r>
      </text>
    </comment>
    <comment ref="C250" authorId="1" shapeId="0" xr:uid="{00000000-0006-0000-1F00-000033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250" authorId="1" shapeId="0" xr:uid="{00000000-0006-0000-1F00-000034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250" authorId="1" shapeId="0" xr:uid="{00000000-0006-0000-1F00-000035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C258" authorId="1" shapeId="0" xr:uid="{00000000-0006-0000-1F00-000036000000}">
      <text>
        <r>
          <rPr>
            <b/>
            <sz val="9"/>
            <color indexed="81"/>
            <rFont val="Tahoma"/>
            <family val="2"/>
          </rPr>
          <t>1 de 30 
1 de 40</t>
        </r>
      </text>
    </comment>
    <comment ref="C265" authorId="1" shapeId="0" xr:uid="{00000000-0006-0000-1F00-000037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E265" authorId="1" shapeId="0" xr:uid="{00000000-0006-0000-1F00-000038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5" authorId="1" shapeId="0" xr:uid="{00000000-0006-0000-1F00-000039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6" authorId="1" shapeId="0" xr:uid="{00000000-0006-0000-1F00-00003A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luis silva</author>
    <author>leonardof</author>
  </authors>
  <commentList>
    <comment ref="E62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2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 shapeId="0" xr:uid="{00000000-0006-0000-2100-000004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G63" authorId="0" shapeId="0" xr:uid="{00000000-0006-0000-2100-000005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I63" authorId="0" shapeId="0" xr:uid="{00000000-0006-0000-21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E71" authorId="0" shapeId="0" xr:uid="{00000000-0006-0000-2100-000007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1" authorId="0" shapeId="0" xr:uid="{00000000-0006-0000-21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I71" authorId="0" shapeId="0" xr:uid="{00000000-0006-0000-21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79" authorId="1" shapeId="0" xr:uid="{00000000-0006-0000-2100-00000A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I79" authorId="1" shapeId="0" xr:uid="{00000000-0006-0000-2100-00000B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E81" authorId="0" shapeId="0" xr:uid="{00000000-0006-0000-2100-00000C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81" authorId="0" shapeId="0" xr:uid="{00000000-0006-0000-2100-00000D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I81" authorId="0" shapeId="0" xr:uid="{00000000-0006-0000-21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89" authorId="0" shapeId="0" xr:uid="{00000000-0006-0000-2100-00000F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9" authorId="0" shapeId="0" xr:uid="{00000000-0006-0000-2100-000010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 xr:uid="{00000000-0006-0000-2100-000011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95" authorId="1" shapeId="0" xr:uid="{00000000-0006-0000-2100-000012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I95" authorId="1" shapeId="0" xr:uid="{00000000-0006-0000-2100-000013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02" authorId="1" shapeId="0" xr:uid="{00000000-0006-0000-2100-000014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08" authorId="0" shapeId="0" xr:uid="{00000000-0006-0000-2100-000015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08" authorId="0" shapeId="0" xr:uid="{00000000-0006-0000-2100-000016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I108" authorId="0" shapeId="0" xr:uid="{00000000-0006-0000-2100-000017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16" authorId="2" shapeId="0" xr:uid="{00000000-0006-0000-2100-000018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E128" authorId="0" shapeId="0" xr:uid="{00000000-0006-0000-2100-000019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I128" authorId="0" shapeId="0" xr:uid="{00000000-0006-0000-2100-00001A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E130" authorId="0" shapeId="0" xr:uid="{00000000-0006-0000-2100-00001B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30" authorId="0" shapeId="0" xr:uid="{00000000-0006-0000-2100-00001C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I130" authorId="0" shapeId="0" xr:uid="{00000000-0006-0000-2100-00001D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51" authorId="2" shapeId="0" xr:uid="{00000000-0006-0000-2100-00001E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E164" authorId="0" shapeId="0" xr:uid="{00000000-0006-0000-2100-00001F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164" authorId="0" shapeId="0" xr:uid="{00000000-0006-0000-2100-000020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I164" authorId="0" shapeId="0" xr:uid="{00000000-0006-0000-2100-000021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170" authorId="0" shapeId="0" xr:uid="{00000000-0006-0000-2100-000022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170" authorId="0" shapeId="0" xr:uid="{00000000-0006-0000-2100-000023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0" authorId="0" shapeId="0" xr:uid="{00000000-0006-0000-2100-000024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1" authorId="0" shapeId="0" xr:uid="{00000000-0006-0000-2100-000025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sharedStrings.xml><?xml version="1.0" encoding="utf-8"?>
<sst xmlns="http://schemas.openxmlformats.org/spreadsheetml/2006/main" count="7134" uniqueCount="693">
  <si>
    <t xml:space="preserve">                  OSS/SPDM – Associação Paulista para o Desenvolvimento da Medicina</t>
  </si>
  <si>
    <t>%</t>
  </si>
  <si>
    <t>SET</t>
  </si>
  <si>
    <t>OUT</t>
  </si>
  <si>
    <t>NOV</t>
  </si>
  <si>
    <t>DEZ</t>
  </si>
  <si>
    <t>TOTAL</t>
  </si>
  <si>
    <t>SOMA</t>
  </si>
  <si>
    <t>Cirurgião Dentista (atendimento individual) UBS</t>
  </si>
  <si>
    <t>Cirurgião Dentista (procedimento) UBS</t>
  </si>
  <si>
    <t>Clinico (consulta) UBS</t>
  </si>
  <si>
    <t>Pediadra (consulta) UBS</t>
  </si>
  <si>
    <t>Psiquiatra (consulta) UBS</t>
  </si>
  <si>
    <t>Tocoginecologista (consulta) UBS</t>
  </si>
  <si>
    <t>Categoria Profissional</t>
  </si>
  <si>
    <t>Meta / Mês</t>
  </si>
  <si>
    <t>ACS  - ESF (40h)</t>
  </si>
  <si>
    <t>Médico Generelista ESF (40h)</t>
  </si>
  <si>
    <t xml:space="preserve">Enfermeiro - ESF (40h) </t>
  </si>
  <si>
    <t>Cirurgião Dentista (40h) UBS</t>
  </si>
  <si>
    <t>Clinico (20h) UBS</t>
  </si>
  <si>
    <t>Pediadra (20h) UBS</t>
  </si>
  <si>
    <t>Psiquiatra (20h) UBS</t>
  </si>
  <si>
    <t>Tocoginecologista (20h) UBS</t>
  </si>
  <si>
    <t>Assistente Social (30h) UBS</t>
  </si>
  <si>
    <t>Enfermeiro (30h) UBS</t>
  </si>
  <si>
    <t>Farmacêutico (40h) UBS</t>
  </si>
  <si>
    <t>ACS (Visita Domiciliar) - ESF</t>
  </si>
  <si>
    <t>Médico Generelista (consulta) - ESF</t>
  </si>
  <si>
    <t xml:space="preserve">Enfermeiro (consulta) - ESF </t>
  </si>
  <si>
    <t>Cirurgião Dentista (atendimento individual) ESB</t>
  </si>
  <si>
    <t>Cirurgião Dentista (procedimento) ESB</t>
  </si>
  <si>
    <t>Cirurgião Dentista (40h) ESB</t>
  </si>
  <si>
    <t>Cirurgião Dentista (20h) UBS</t>
  </si>
  <si>
    <t>Psicologo (30h) UBS</t>
  </si>
  <si>
    <t>Assistente Social (30h) NASF</t>
  </si>
  <si>
    <t>Fisioterapeuta (20h) NASF</t>
  </si>
  <si>
    <t>Psiquiatra (20h) NASF</t>
  </si>
  <si>
    <t>Terapeuta Ocupacional (20h) NASF</t>
  </si>
  <si>
    <t>Nutricionista (40h) NASF</t>
  </si>
  <si>
    <t>Fonoaudiólogo (40h) NASF</t>
  </si>
  <si>
    <t>Nutricionista (40h)</t>
  </si>
  <si>
    <t>Pediatra (consulta) UBS</t>
  </si>
  <si>
    <t>Pediatra (20h) UBS</t>
  </si>
  <si>
    <t>Psicologo (40h) NASF</t>
  </si>
  <si>
    <t>Enfermeiro (40h) UBS</t>
  </si>
  <si>
    <t>Fisioterapeuta (30h) UBS</t>
  </si>
  <si>
    <t>EQUIPE MINÍMA -  ATENÇÃO BÁSICA - UBS PARQUE NOVO MUNDO II - MISTA  - 5 ESF + 2 ESB MODALIDADE 1– 2015</t>
  </si>
  <si>
    <t>Pneumologista (consulta) UBS</t>
  </si>
  <si>
    <t>Cardiologista (consulta) UBS</t>
  </si>
  <si>
    <t>Pneumologista (20h) UBS</t>
  </si>
  <si>
    <t>Terapêuta Ocupacional (30h) UBS</t>
  </si>
  <si>
    <t>Periodontia</t>
  </si>
  <si>
    <t>Semiologia (disponível/procura)</t>
  </si>
  <si>
    <t>Cirurgia Oral Menor</t>
  </si>
  <si>
    <t>Endodontia</t>
  </si>
  <si>
    <t>Paciente Especial*</t>
  </si>
  <si>
    <t>CD Protesista</t>
  </si>
  <si>
    <t>Ortopedia funcional dos maxilares/Ortodontia</t>
  </si>
  <si>
    <t>Próteses e Aparelhos Ortodônticos (entregue no mês)</t>
  </si>
  <si>
    <t>Paciente Especial* (20h)</t>
  </si>
  <si>
    <t>Médico Clínico (12h) - Quarta a Sábado</t>
  </si>
  <si>
    <t>Pediatra (12h) - Segunda a Sexta</t>
  </si>
  <si>
    <t>DESCRIÇÃO</t>
  </si>
  <si>
    <t>Realizado (SIM/NÃO)</t>
  </si>
  <si>
    <t>Pontuação</t>
  </si>
  <si>
    <t>Pontualidade na entrega dos relatórios mensais de prestação de contas assistenciais e financeiras.</t>
  </si>
  <si>
    <t>Preenchimento de prontuários, nos seguintes aspectos: legibilidade, assinaturas, CID, exame físico.</t>
  </si>
  <si>
    <t>Execução do Plano de Educação Permanente aprovado pela CRS.</t>
  </si>
  <si>
    <t>Proporção de crianças com até 12 (doze) meses de idade com calendário vacinal completo nas unidades gerenciadas no Contrato de Gestão.</t>
  </si>
  <si>
    <t>Proporção de gestantes que realizaram procedimentos básicos no pré-natal e puerpério nas unidades gerenciadas no Contrato de Gestão.</t>
  </si>
  <si>
    <t>Proporção de gestantes com 7 (sete) ou mais consultas de pré-natal realizada nas unidades gerenciadas pelo Contrato de Gestão</t>
  </si>
  <si>
    <t>Entrega de relatório comentado das reclamações recebidas através das diferentes auditorias e S A U, e das providências adotadas.</t>
  </si>
  <si>
    <t>Funcionamento Conselho Gestor.</t>
  </si>
  <si>
    <t>Nota:  A coluna "Realizado" deve ser preenchida com "SIM" ou "NÃO"</t>
  </si>
  <si>
    <t xml:space="preserve">                - Os campos achurados não devem ser preenchidos</t>
  </si>
  <si>
    <t xml:space="preserve">                - Os campos da pontuação serão preenchidos automaticamente.</t>
  </si>
  <si>
    <t>Assistente Social (consulta) URSI</t>
  </si>
  <si>
    <t>Enfermeiro (consulta) URSI</t>
  </si>
  <si>
    <t>Nutricionista (consulta) URSI</t>
  </si>
  <si>
    <t>Fisioterapeuta (consulta) URSI</t>
  </si>
  <si>
    <t>Terapeuta Ocupacional (consulta) URSI</t>
  </si>
  <si>
    <t>Psicólogo (consulta) URSI</t>
  </si>
  <si>
    <t>Geriatra (consulta) URSI</t>
  </si>
  <si>
    <t>Geriatra (20h) URSI</t>
  </si>
  <si>
    <t>Assistente Social (30h) URSI</t>
  </si>
  <si>
    <t>Enfermeiro (30h) URSI</t>
  </si>
  <si>
    <t>Nutricionista (30h) URSI</t>
  </si>
  <si>
    <t>Fisioterapeuta (30h) URSI</t>
  </si>
  <si>
    <t>Terapeuta Ocupacional (30h) URSI</t>
  </si>
  <si>
    <t>Psicólogo (30h) URSI</t>
  </si>
  <si>
    <t>Cirúrgião Dentista - Periodontia (20h)</t>
  </si>
  <si>
    <t>Cirúrgião Dentista - Cirurgia Oral Menor (20h)</t>
  </si>
  <si>
    <t>Cirúrgião Dentista - Endodontia (20h)</t>
  </si>
  <si>
    <t>Cirúrgião Dentista - CD Protesista (20h)</t>
  </si>
  <si>
    <t>Cirúrgião Dentista - Ortopedia funcional dos maxilares/Ortodontia (20h)</t>
  </si>
  <si>
    <t>Ítem</t>
  </si>
  <si>
    <t>Ìtem</t>
  </si>
  <si>
    <t>Angiologista (consulta)</t>
  </si>
  <si>
    <t>Cardiologista (consulta)</t>
  </si>
  <si>
    <t>Endocrinologista (consulta)</t>
  </si>
  <si>
    <t>Neurologista (consulta)</t>
  </si>
  <si>
    <t>Ortopedista (consulta)</t>
  </si>
  <si>
    <t>Reumatologuista (consulta)</t>
  </si>
  <si>
    <t>Urologista (consulta)</t>
  </si>
  <si>
    <t>Dermatologista (consulta)</t>
  </si>
  <si>
    <t>Gastroenterologista (consulta)</t>
  </si>
  <si>
    <t>Pneumologista (consulta)</t>
  </si>
  <si>
    <t>Angiologista (12h)</t>
  </si>
  <si>
    <t>Cardiologista (12h)</t>
  </si>
  <si>
    <t>Endocrinologista (12h)</t>
  </si>
  <si>
    <t>Neurologista (12h)</t>
  </si>
  <si>
    <t>Ortopedista (12h)</t>
  </si>
  <si>
    <t>Urologista (12h)</t>
  </si>
  <si>
    <t>Dermatologista (12h)</t>
  </si>
  <si>
    <t>Gastroenterologista (12h)</t>
  </si>
  <si>
    <t>Pneumologista (12h)</t>
  </si>
  <si>
    <t>Enfermerio (40h)</t>
  </si>
  <si>
    <t>Enfermerio (36h)</t>
  </si>
  <si>
    <t>Psiquiatra (20h) CAPS</t>
  </si>
  <si>
    <t>Psicologo (36h) CAPS</t>
  </si>
  <si>
    <t>Assistente Social (30h) CAPS</t>
  </si>
  <si>
    <t>Psicopedagogo (36) CAPS</t>
  </si>
  <si>
    <t>Enfermeiro (40h) CAPS</t>
  </si>
  <si>
    <t>Enfermeiro (30h) CAPS</t>
  </si>
  <si>
    <t>Terapeuta Ocupacional (20h) CAPS</t>
  </si>
  <si>
    <t>Farmacêutico (40h) CAPS</t>
  </si>
  <si>
    <t>Fonoaudiólogo (30h) CAPS</t>
  </si>
  <si>
    <t>Nutricionista (40h) CAPS</t>
  </si>
  <si>
    <t>Acompanhante da Pessoa com Deficiência (40h) APD</t>
  </si>
  <si>
    <t>Enfermeiro (40h) APD</t>
  </si>
  <si>
    <t>Fonoaudiólogo (40h) APD</t>
  </si>
  <si>
    <t>Psicologo (40h) APD</t>
  </si>
  <si>
    <t>Terapeuta Ocupacional (30h) APD</t>
  </si>
  <si>
    <t>Nº pacientes em acompanhamento APD</t>
  </si>
  <si>
    <t>Pacientes com cadastro ativo CPS</t>
  </si>
  <si>
    <t>Casos novos/mês (avaliação multidisciplinar em reabilitação) CER</t>
  </si>
  <si>
    <t>Nº pacientes em terapia/mês CER</t>
  </si>
  <si>
    <t>Neurologista (AD/INF) (20h) CER</t>
  </si>
  <si>
    <t>Assistente Social (30h) CER</t>
  </si>
  <si>
    <t>Enfermeiro (30h) CER</t>
  </si>
  <si>
    <t>Fisioterapeuta (30h) CER</t>
  </si>
  <si>
    <t>Nutricionista (30h) CER</t>
  </si>
  <si>
    <t>Psicologo (30h) CER</t>
  </si>
  <si>
    <t>Terapeuta Ocupacional (30h) CER</t>
  </si>
  <si>
    <t>Otorrinolaringologista (20h) CER</t>
  </si>
  <si>
    <t>Ortopedista (20h) CER</t>
  </si>
  <si>
    <t>Enfermeiro (40h) EMAD</t>
  </si>
  <si>
    <t>Fisioterapeuta (30h) EMAD</t>
  </si>
  <si>
    <t>Auxiliar de Enfermagem (30h) EMAD</t>
  </si>
  <si>
    <t>Enfermeiro (pacientes ativos em atendimento)</t>
  </si>
  <si>
    <t>Fisioterapeuta (pacientes ativos em atendimento)</t>
  </si>
  <si>
    <t>Auxiliar de Enfermagem (pacientes ativos em atendimento)</t>
  </si>
  <si>
    <t>Clínico Geral (20h) EMAD</t>
  </si>
  <si>
    <t>Clínico Geral (pacientes ativos em atendimento)</t>
  </si>
  <si>
    <t>MAPA</t>
  </si>
  <si>
    <t>HOLTER</t>
  </si>
  <si>
    <t>TESTE ERGOMÉTRICO</t>
  </si>
  <si>
    <t>ELETROENCEFALOGRAMA</t>
  </si>
  <si>
    <t>ULTRASSONOGRAFIA GERAL</t>
  </si>
  <si>
    <t>ULTRASSONOGRAFIA DOPLER VASCULAR</t>
  </si>
  <si>
    <t>ECOCARDIOGRAMA</t>
  </si>
  <si>
    <t>Médico Clínico (12h) - Segunda e Terça</t>
  </si>
  <si>
    <t>Cirúrgião Dentista - Semiologia (disponível/procura) (20h)</t>
  </si>
  <si>
    <t>Meta / Mês TA</t>
  </si>
  <si>
    <t>Equipe Mínima TA</t>
  </si>
  <si>
    <t>Cirurgião Dentista (24h) UBS</t>
  </si>
  <si>
    <t>Enfermeiro (36h) UBS</t>
  </si>
  <si>
    <t>Psicologo (36h) UBS</t>
  </si>
  <si>
    <t>Farmaceutico (40 hs) UBS</t>
  </si>
  <si>
    <t>Neurologista (12hs) UBS - SADT</t>
  </si>
  <si>
    <t>Radiologista (12hs) UBS - SADT</t>
  </si>
  <si>
    <t>Enfermeiro (30h) EMAD</t>
  </si>
  <si>
    <t>Fisioterapeuta (30h) UBS (Emad)</t>
  </si>
  <si>
    <t>Clínica Médica - Diarista (30 hs)</t>
  </si>
  <si>
    <t xml:space="preserve">Clínica Médica (12h) </t>
  </si>
  <si>
    <t>Clínico Cirurgica - 12h</t>
  </si>
  <si>
    <t xml:space="preserve">Pediatra (12h) </t>
  </si>
  <si>
    <t>Pediatra - Diarista (30 hs)</t>
  </si>
  <si>
    <t>Reumatologista (12h)</t>
  </si>
  <si>
    <t>Homeopata (20h) UBS</t>
  </si>
  <si>
    <t xml:space="preserve">Homeopata (consulta) UBS </t>
  </si>
  <si>
    <t xml:space="preserve">Médico Clínico (12h) </t>
  </si>
  <si>
    <t>REDE ASSISTENCIAL DA STS  VILA MARIA / VILA GUILHERME  - ANO 2015</t>
  </si>
  <si>
    <t>OSS/SPDM – Associação Paulista para o Desenvolvimento da Medicina</t>
  </si>
  <si>
    <t>Indicadores conforme o Contrato/SMS s/ as alterações do TA</t>
  </si>
  <si>
    <t>-</t>
  </si>
  <si>
    <t>Psiquiatra (consulta) UBS (não esta no Edital)</t>
  </si>
  <si>
    <t>Equipe Minima conforme o Contrato/SMS s/ as alterações do TA</t>
  </si>
  <si>
    <t>Fonoaudiologo (40h) UBS</t>
  </si>
  <si>
    <t>JAN</t>
  </si>
  <si>
    <t>FEV</t>
  </si>
  <si>
    <t>% Trim</t>
  </si>
  <si>
    <t>2º Trimestre</t>
  </si>
  <si>
    <t xml:space="preserve">Equipe Mínima </t>
  </si>
  <si>
    <t>Cardiologista (10h) UBS</t>
  </si>
  <si>
    <t>Fonoaudiólogo (40h) CER</t>
  </si>
  <si>
    <t>PRODUÇÃO - UBS MISTA</t>
  </si>
  <si>
    <t xml:space="preserve">Cardiologista (consulta) UBS </t>
  </si>
  <si>
    <t xml:space="preserve">Pneumologista(consulta) UBS </t>
  </si>
  <si>
    <t>PRODUÇÃO - UBS TRADICIONAL</t>
  </si>
  <si>
    <t>QUANTIDADE DE ATENDIMENTOS DE ODONTOLOGIA - REDE ASSISTENCIAL VILA MARIA/ VILA GUILHERME</t>
  </si>
  <si>
    <t>UBS PARQUE NOVO MUNDO I</t>
  </si>
  <si>
    <t>UBS JARDIM BRASIL</t>
  </si>
  <si>
    <t>UBS VILA MEDEIROS</t>
  </si>
  <si>
    <t>UBS VILA IZOLINA</t>
  </si>
  <si>
    <t>UBS JARDIM JAPÃO</t>
  </si>
  <si>
    <t>UBS VILA EDE</t>
  </si>
  <si>
    <t>UBS VILA LEONOR</t>
  </si>
  <si>
    <t>UBS VILA SABRINA</t>
  </si>
  <si>
    <t>UBS CARANDIRU</t>
  </si>
  <si>
    <t>UBS PAULO GNECCO</t>
  </si>
  <si>
    <t>UBS PARQUE NOVO MUNDO II - UBS</t>
  </si>
  <si>
    <t>UBS PARQUE NOVO MUNDO II - ESF</t>
  </si>
  <si>
    <t>TOTAL GERAL</t>
  </si>
  <si>
    <t>QUANTIDADE DE PROCEDIMENTOS DE ODONTOLOGIA - REDE ASSISTENCIAL VILA MARIA/ VILA GUILHERME</t>
  </si>
  <si>
    <t>Carga Horária</t>
  </si>
  <si>
    <t>Total Horas</t>
  </si>
  <si>
    <t>Saldo Trim</t>
  </si>
  <si>
    <t>Saldo Set</t>
  </si>
  <si>
    <t>Saldo Out</t>
  </si>
  <si>
    <t>Saldo Nov</t>
  </si>
  <si>
    <t>Saldo Dez</t>
  </si>
  <si>
    <t>Saldo Jan</t>
  </si>
  <si>
    <t>Saldo Fev</t>
  </si>
  <si>
    <r>
      <t xml:space="preserve">Fonoaudiólogo </t>
    </r>
    <r>
      <rPr>
        <sz val="9"/>
        <color rgb="FFFF0000"/>
        <rFont val="Arial"/>
        <family val="2"/>
      </rPr>
      <t>(40h)</t>
    </r>
    <r>
      <rPr>
        <sz val="9"/>
        <rFont val="Arial"/>
        <family val="2"/>
      </rPr>
      <t xml:space="preserve"> CER</t>
    </r>
  </si>
  <si>
    <t>UBS PARQUE NOVO MUNDO I - MISTA  - 5 ESF – 2015</t>
  </si>
  <si>
    <t>UBS PARQUE NOVO MUNDO II - MISTA  - 5 ESF + 2 ESB MODALIDADE 1– 2015</t>
  </si>
  <si>
    <t>UBS PARQUE NOVO MUNDO II - NASF  – 2015</t>
  </si>
  <si>
    <t>AMA/UBS JARDIM BRASIL - TRADICIONAL – 2015</t>
  </si>
  <si>
    <t>AMA/UBS VILA GUILHERME - TRADICIONAL – 2015</t>
  </si>
  <si>
    <t>AMA/UBS VILA MEDEIROS - TRADICIONAL – 2015</t>
  </si>
  <si>
    <t>UBS IZOLINA MAZZEI - TRADICIONAL – 2015</t>
  </si>
  <si>
    <t>UBS JARDIM JAPÃO - TRADICIONAL – 2015</t>
  </si>
  <si>
    <t xml:space="preserve"> EMAD JARDIM JAPÃO – 2015</t>
  </si>
  <si>
    <t>UBS VILA EDE - TRADICIONAL – 2015</t>
  </si>
  <si>
    <t>UBS VILA LEONOR - TRADICIONAL – 2015</t>
  </si>
  <si>
    <t>UBS VILA SABRINA - TRADICIONAL – 2015</t>
  </si>
  <si>
    <t>UBS CARANDIRU - TRADICIONAL – 2015</t>
  </si>
  <si>
    <t xml:space="preserve">  CER - III Carandiru – 2015</t>
  </si>
  <si>
    <t xml:space="preserve"> URSI CARANDIRU – 2015</t>
  </si>
  <si>
    <t>UBS VILA MARIA - DR. PAULO GNECCO - TRADICIONAL – 2015</t>
  </si>
  <si>
    <t>UBS JARDIM JULIETA - TRADICIONAL – 2015</t>
  </si>
  <si>
    <t xml:space="preserve"> CAPS INFANTIL II VILA MARIA/VILA GUILERME – 2015</t>
  </si>
  <si>
    <t xml:space="preserve"> AMA DE ESPECIALIDADE ISOLINA MAZZEI – 2015</t>
  </si>
  <si>
    <t>AMA 12 HORAS - JARDIM BRASIL – 2015</t>
  </si>
  <si>
    <t>AMA 12 HORAS - VL. GUILHERME – 2015</t>
  </si>
  <si>
    <t>AMA 12 HORAS - VILA MEDEIROS – 2015</t>
  </si>
  <si>
    <t>Cardiologista (10h) UBS - CARANDIRU</t>
  </si>
  <si>
    <t>Pneumologista (20h) UBS - CARANDIRU</t>
  </si>
  <si>
    <t>Homeopata (20h) UBS - IZOLINA</t>
  </si>
  <si>
    <t>RESUMO GERAL - EQUIPE MINÍMA DE MÉDICOS UBS</t>
  </si>
  <si>
    <t>RESUMO GERAL - EQUIPE MINÍMA DE MÉDICOS AMA ESPECIALIDADES</t>
  </si>
  <si>
    <t>Clinico (20h) UBS + EMAD</t>
  </si>
  <si>
    <t>Psiquiatra (20h) UBS + NASF + CAPS</t>
  </si>
  <si>
    <t>RESUMO GERAL - EQUIPE MINÍMA DE MÉDICOS AMA'S</t>
  </si>
  <si>
    <t xml:space="preserve">PRONTO SOCORRO MUNICIPAL VILA MARIA BAIXA </t>
  </si>
  <si>
    <t>EQUIPE MINÍMA - URGÊNCIA EMERGÊNCIA - PSM VILA MARIA BAIXA – 2015/2016 - PROPOSTA TA</t>
  </si>
  <si>
    <t>MATRIZ DE INDICADORES DE QUALIDADE - 2015/2016</t>
  </si>
  <si>
    <t>PRODUÇÃO - ATENÇÃO BÁSICA - UBS PARQUE NOVO MUNDO I - MISTA  - 5 ESF – 2015/2016</t>
  </si>
  <si>
    <t>EQUIPE MINÍMA -  ATENÇÃO BÁSICA - UBS PARQUE NOVO MUNDO I - MISTA  - 5 ESF – 2015/2016</t>
  </si>
  <si>
    <t>PRODUÇÃO - ATENÇÃO BÁSICA - UBS PARQUE NOVO MUNDO II - MISTA  - 5 ESF + 2 ESB MODALIDADE 1 – 2015/2016</t>
  </si>
  <si>
    <t>EQUIPE MINÍMA -  ATENÇÃO BÁSICA - UBS PARQUE NOVO MUNDO II - NASF  – 2015/2016</t>
  </si>
  <si>
    <t>PRODUÇÃO - AMA/UBS JARDIM BRASIL - TRADICIONAL – 2015/2016</t>
  </si>
  <si>
    <t>EQUIPE MINIMA - AMA/UBS JARDIM BRASIL - TRADICIONAL – 2015/2016</t>
  </si>
  <si>
    <t>PRODUÇÃO - AMA/UBS VILA GUILHERME - TRADICIONAL – 2015/2016 (PROPOSTA TA)</t>
  </si>
  <si>
    <t>EQUIPE MINÍMA - AMA/UBS VILA GUILHERME - TRADICIONAL – 2015/2016</t>
  </si>
  <si>
    <t>PRODUÇÃO - AMBULATORIAL ESPECIALIZADA - CEO II VILA GUILHERME – 2015/2016</t>
  </si>
  <si>
    <t>EQUIPE MINÍMA -  AMBULATORIAL ESPECIALIZADA - CEO II VILA GUILHERME  – 2015/2016</t>
  </si>
  <si>
    <t>PRODUÇÃO - AMA/UBS VILA MEDEIROS - TRADICIONAL – 2015/2016</t>
  </si>
  <si>
    <t>EQUIPE MINÍMA - AMA/UBS VILA MEDEIROS - TRADICIONAL – 2015/2016</t>
  </si>
  <si>
    <t>PRODUÇÃO - UBS IZOLINA MAZZEI - TRADICIONAL – 2015/2016</t>
  </si>
  <si>
    <t>EQUIPE MINÍMA - UBS IZOLINA MAZZEI - TRADICIONAL – 2015/2016</t>
  </si>
  <si>
    <t>PRODUÇÃO - UBS JARDIM JAPÃO - TRADICIONAL – 2015/2016</t>
  </si>
  <si>
    <t>EQUIPE MINÍMA - UBS JARDIM JAPÃO - TRADICIONAL – 2015/2016</t>
  </si>
  <si>
    <t>PRODUÇÃO - EMAD - sediada na UBS JARDIM JAPÃO – 2015/2016</t>
  </si>
  <si>
    <t>PRODUÇÃO - UBS VILA EDE - TRADICIONAL – 2015/2016</t>
  </si>
  <si>
    <t>EQUIPE MINÍMA - UBS VILA EDE - TRADICIONAL – 2015/2016</t>
  </si>
  <si>
    <t>PRODUÇÃO - UBS VILA LEONOR- TRADICIONAL – 2015/2016</t>
  </si>
  <si>
    <t>EQUIPE MINÍMA - UBS VILA LEONOR - TRADICIONAL – 2015/2016</t>
  </si>
  <si>
    <t>PRODUÇÃO - UBS VILA SABRINA - TRADICIONAL – 2015/2016</t>
  </si>
  <si>
    <t>EQUIPE MINÍMA - UBS VILA SABRINA - TRADICIONAL – 2015/2016</t>
  </si>
  <si>
    <t>PRODUÇÃO - UBS CARANDIRU - TRADICIONAL – 2015/2016</t>
  </si>
  <si>
    <t>EQUIPE MINÍMA - UBS CARANDIRU - TRADICIONAL – 2015/2016</t>
  </si>
  <si>
    <t>PRODUÇÃO - URSI CARANDIRU – 2015/2016</t>
  </si>
  <si>
    <t>EQUIPE MINÍMA -  URSI CARANDIRU – 2015/2016</t>
  </si>
  <si>
    <t>PRODUÇÃO - CER - III Carandiru – 2015/2016</t>
  </si>
  <si>
    <t>EQUIPE MINÍMA -   CER - III Carandiru – 2015/2016</t>
  </si>
  <si>
    <t>PRODUÇÃO - APD sediado no CER - III Carandiru – 2015/2016</t>
  </si>
  <si>
    <t>EQUIPE MINÍMA -   APD sediado no CER - III Carandiru – 2015/2016</t>
  </si>
  <si>
    <t>PRODUÇÃO - UBS VILA MARIA - DR. PAULO GNECCO - TRADICIONAL – 2015/2016</t>
  </si>
  <si>
    <t>EQUIPE MINÍMA - UBS VILA MARIA - DR. PAULO GNECCO - TRADICIONAL – 2015/2016</t>
  </si>
  <si>
    <t>PRODUÇÃO - UBS JARDIM JULIETA - TRADICIONAL – 2015/2016</t>
  </si>
  <si>
    <t>EQUIPE MINÍMA - UBS JARDIM JULIETA - TRADICIONAL – 2015/2016</t>
  </si>
  <si>
    <t>PRODUÇÃO - CAPS INFANTIL II VILA MARIA/VILA GUILERME – 2015/2016</t>
  </si>
  <si>
    <t>EQUIPE MINÍMA -  CAPS INFANTIL II VILA MARIA/VILA GUILERME – 2015/2016</t>
  </si>
  <si>
    <t>PRODUÇÃO - AMA DE ESPECIALIDADE ISOLINA MAZZEI – 2015/2016</t>
  </si>
  <si>
    <t>EQUIPE MINÍMA -  AMA DE ESPECIALIDADE ISOLINA MAZZEI – 2015/2016</t>
  </si>
  <si>
    <t>SERVIÇO DE APOIO DIAGNÓSTICO E TERAPÊUTICO -  AMA DE ESPECIALIDADE ISOLINA MAZZEI – 2015/2016</t>
  </si>
  <si>
    <t>EQUIPE MINÍMA - AMA 12 HORAS - JARDIM BRASIL – 2015/2016</t>
  </si>
  <si>
    <t>EQUIPE MINÍMA - AMA 12 HORAS - VL. GUILHERME – 2015/2016</t>
  </si>
  <si>
    <t>EQUIPE MINÍMA - AMA 12 HORAS - VILA MEDEIROS – 2015/2016</t>
  </si>
  <si>
    <t>EQUIPE MINÍMA -  EMAD JARDIM JAPÃO – 2015/2016</t>
  </si>
  <si>
    <t>RESUMO GERAL - EQUIPE MINÍMA ODONTOLOGIA UBS</t>
  </si>
  <si>
    <t>UBS Parque Novo Mundo I</t>
  </si>
  <si>
    <t>UBS Parque Novo Mundo II</t>
  </si>
  <si>
    <t>UBS Jardim Brasil</t>
  </si>
  <si>
    <t>UBS Vila Medeiros</t>
  </si>
  <si>
    <t>UBS Vila Izolina</t>
  </si>
  <si>
    <t>UBS Jardim Japão</t>
  </si>
  <si>
    <t>UBS Vila EDE</t>
  </si>
  <si>
    <t xml:space="preserve">UBS Vila Leonor </t>
  </si>
  <si>
    <t>UBS Vila Sabrina</t>
  </si>
  <si>
    <t>UBS Carandiru</t>
  </si>
  <si>
    <t>UBS Paulo Gnecco</t>
  </si>
  <si>
    <t>UBS Parque Novo Mundo II - UBS</t>
  </si>
  <si>
    <t>UBS Parque Novo Mundo II - ESF</t>
  </si>
  <si>
    <t>Periodontia (20h)</t>
  </si>
  <si>
    <t>Semiologia (Estomatologia) (20h)</t>
  </si>
  <si>
    <t>Cirurgia Oral Menor (20h)</t>
  </si>
  <si>
    <t>Endodontia (20h)</t>
  </si>
  <si>
    <t>Paciente Especial (20h)</t>
  </si>
  <si>
    <t>Protesista (20h)</t>
  </si>
  <si>
    <t>Ortodontia (20h)</t>
  </si>
  <si>
    <t>RESUMO GERAL - EQUIPE MINÍMA ENFERMAGEM</t>
  </si>
  <si>
    <t>UBS Parque Novo Mundo I - ESF</t>
  </si>
  <si>
    <t>CER III Carandiru</t>
  </si>
  <si>
    <t>URSI Carandiru</t>
  </si>
  <si>
    <t>UBS Jardim Japão (30 hrs)</t>
  </si>
  <si>
    <t>UBS Jardim Japão (40 hrs)</t>
  </si>
  <si>
    <t>EMAD (40 hrs)</t>
  </si>
  <si>
    <t>APD - Carandiru (40 hrs)</t>
  </si>
  <si>
    <t>CAPS Infantil (30 hrs)</t>
  </si>
  <si>
    <t>CAPS Infantil (40 hrs)</t>
  </si>
  <si>
    <t>AMA Especialidades Izolina (36 hrs)</t>
  </si>
  <si>
    <t>AMA Especialidades Izolina (40 hrs)</t>
  </si>
  <si>
    <t>Saldo Parque I</t>
  </si>
  <si>
    <t>Saldo Parque II</t>
  </si>
  <si>
    <t>Saldo Jardim Japão</t>
  </si>
  <si>
    <t>Saldo CAPS Infantil</t>
  </si>
  <si>
    <t>Saldo AMA-E</t>
  </si>
  <si>
    <t>UBS Jardim Julieta</t>
  </si>
  <si>
    <t>UBS Vila Izolina (30 hrs)</t>
  </si>
  <si>
    <t>UBS Vila Izolina (40 hrs)</t>
  </si>
  <si>
    <t>Saldo Izolina Mazzei</t>
  </si>
  <si>
    <t>UBS/AMA Jardim Brasil</t>
  </si>
  <si>
    <t>UBS/AMA Vila Guilherme</t>
  </si>
  <si>
    <t>UBS/AMA Vila Medeiros</t>
  </si>
  <si>
    <t>Contrato de Gestão: REDE ASSISTENCIAL DA STS VILA MARIA/VILA GUILHERME - ANO 2015</t>
  </si>
  <si>
    <t>Contrato de Gestão: REDE ASSISTENCIAL DA STS VILA MARIA/VILA GUILHERME - ANO 2016</t>
  </si>
  <si>
    <t>SIM</t>
  </si>
  <si>
    <t>Total Enfermagem</t>
  </si>
  <si>
    <t>Homeopata (consulta) UBS IZOLINA</t>
  </si>
  <si>
    <t>Pneumologista (consulta) UBS CARANDIRU</t>
  </si>
  <si>
    <t>Cardiologista (consulta) UBS CARANDIRU</t>
  </si>
  <si>
    <t>Meta Trimestre</t>
  </si>
  <si>
    <t>UBS Parque NM I (Mista)</t>
  </si>
  <si>
    <t>UBS Parque NM II (Mista)</t>
  </si>
  <si>
    <t>UBS Vila Guilherme</t>
  </si>
  <si>
    <t>CEO Vila Guilherme</t>
  </si>
  <si>
    <t>UBS Vila Izolina Mazzei</t>
  </si>
  <si>
    <t>EMAD Jd Japão</t>
  </si>
  <si>
    <t>UBS Vila Leonor</t>
  </si>
  <si>
    <t>APD - Carandiru</t>
  </si>
  <si>
    <t>URSI - Carandiru</t>
  </si>
  <si>
    <t>SADT - AMA Especialidades</t>
  </si>
  <si>
    <t xml:space="preserve"> UBS PARQUE NOVO MUNDO I - MISTA  - 4 ESF </t>
  </si>
  <si>
    <t>CAPS Infantil</t>
  </si>
  <si>
    <t>CONSOLIDADO GERAL COM TODOS OS INDICADORES DE PRODUÇÃO</t>
  </si>
  <si>
    <t>UBS MISTA + TRADICIONAL</t>
  </si>
  <si>
    <t>EMAD Jardim Japão</t>
  </si>
  <si>
    <t>APD CARANDIRU</t>
  </si>
  <si>
    <t>URSI CARANDIRU</t>
  </si>
  <si>
    <t>CAPS INFANTIL VMVG</t>
  </si>
  <si>
    <t xml:space="preserve">                  REDE ASSISTENCIAL DA STS  VILA MARIA / VILA GUILHERME  - ANO 2016</t>
  </si>
  <si>
    <t>MAR</t>
  </si>
  <si>
    <t>ABR</t>
  </si>
  <si>
    <t>MAI</t>
  </si>
  <si>
    <t>JUN</t>
  </si>
  <si>
    <t>JUL</t>
  </si>
  <si>
    <t>AGO</t>
  </si>
  <si>
    <t>Saldo Mar</t>
  </si>
  <si>
    <t>Saldo Abr</t>
  </si>
  <si>
    <t>Saldo Mai</t>
  </si>
  <si>
    <t>Saldo Jun</t>
  </si>
  <si>
    <t>Saldo Jul</t>
  </si>
  <si>
    <t>Saldo Ago</t>
  </si>
  <si>
    <t>3º Trimestre</t>
  </si>
  <si>
    <t xml:space="preserve"> Realizado 3º Trimestre</t>
  </si>
  <si>
    <t>4º Trimestre</t>
  </si>
  <si>
    <t>Cirurgião Dentista (atend. individual) UBS</t>
  </si>
  <si>
    <t>Cirurgião Dentista (atend. individual) ESB</t>
  </si>
  <si>
    <t>REDE ASSISTENCIAL DA STS  VILA MARIA / VILA GUILHERME  - ANO 2016</t>
  </si>
  <si>
    <t xml:space="preserve"> Realizado 4º Trimestre</t>
  </si>
  <si>
    <t>PRODUÇÃO TOTAL DE TODAS AS UNIDADES BASICAS (UBS)</t>
  </si>
  <si>
    <t xml:space="preserve">MAR </t>
  </si>
  <si>
    <t>EQUIPE MINÍMA - UBS IZOLINA MAZZEI - TRADICIONAL – 2016</t>
  </si>
  <si>
    <t>EQUIPE MINÍMA - AMA 12 HORAS - JARDIM BRASIL – 2016</t>
  </si>
  <si>
    <t>EQUIPE MINÍMA - AMA 12 HORAS - VL. GUILHERME – 2016</t>
  </si>
  <si>
    <t>EQUIPE MINÍMA - AMA 12 HORAS - VILA MEDEIROS – 2016</t>
  </si>
  <si>
    <t>% Meta Trim. (Min. 85%)</t>
  </si>
  <si>
    <t>Meta Trim</t>
  </si>
  <si>
    <t>Ortopedia funcional dos maxilares / Ortodontia</t>
  </si>
  <si>
    <t>Trimestre</t>
  </si>
  <si>
    <t>Pneumologista (12hrs)</t>
  </si>
  <si>
    <t>Pneumologista (20hrs)</t>
  </si>
  <si>
    <t>Radiologia Simples</t>
  </si>
  <si>
    <t>Ultrassonografia Geral</t>
  </si>
  <si>
    <t>Ultrassonografia Doppler Vascular</t>
  </si>
  <si>
    <t>Ultrassonografia Obstétrico</t>
  </si>
  <si>
    <t>Eletroencefalograma</t>
  </si>
  <si>
    <t>HORA CERTA CONSULTAS</t>
  </si>
  <si>
    <t>HORA CERTA PROCED.</t>
  </si>
  <si>
    <t>HORA CERTA + SADT</t>
  </si>
  <si>
    <t>SADT (HR CERTA + IZOLINA)</t>
  </si>
  <si>
    <t xml:space="preserve">RAIO-X </t>
  </si>
  <si>
    <t>PAI</t>
  </si>
  <si>
    <t xml:space="preserve">PAI </t>
  </si>
  <si>
    <t>Atendimento com Observação</t>
  </si>
  <si>
    <t>Nº Idosos em acompanhamento</t>
  </si>
  <si>
    <t>Atendimento com Remoção</t>
  </si>
  <si>
    <t>Atendimento de Urgencia</t>
  </si>
  <si>
    <t>Ultrassonografia Obstétrico com Doppler e Morfológico</t>
  </si>
  <si>
    <t>JAN_19</t>
  </si>
  <si>
    <t>FEV_19</t>
  </si>
  <si>
    <t>MAR_19</t>
  </si>
  <si>
    <t>ABR_19</t>
  </si>
  <si>
    <t>MAIO_19</t>
  </si>
  <si>
    <t>JUN_19</t>
  </si>
  <si>
    <t>JUL_19</t>
  </si>
  <si>
    <t>AGO_19</t>
  </si>
  <si>
    <t>SET_19</t>
  </si>
  <si>
    <t>OUT_19</t>
  </si>
  <si>
    <t>NOV_19</t>
  </si>
  <si>
    <t>DEZ_19</t>
  </si>
  <si>
    <t>SERVIÇO DE APOIO DIAGNÓSTICO E TERAPÊUTICO -  UBS INTEGRAL IZOLINA MAZZEI – 2019</t>
  </si>
  <si>
    <t>SERVIÇO DE APOIO DIAGNÓSTICO E TERAPÊUTICO -  HORA CERTA VILA GUILHERME - 2019</t>
  </si>
  <si>
    <t>PRODUÇÃO - ATENÇÃO BÁSICA - UBS PARQUE NOVO MUNDO I - MISTA  - 5 ESF – 2019</t>
  </si>
  <si>
    <t xml:space="preserve"> UBS PARQUE NOVO MUNDO II - MISTA  - 5 ESF + 2 ESB MODALIDADE 1 – 2019</t>
  </si>
  <si>
    <t>PRODUÇÃO - AMA/UBS JARDIM BRASIL - TRADICIONAL – 2019</t>
  </si>
  <si>
    <t>PRODUÇÃO - AMA/UBS VILA GUILHERME - TRADICIONAL – 2019 (PROPOSTA TA)</t>
  </si>
  <si>
    <t>PRODUÇÃO - AMBULATORIAL ESPECIALIZADA - CEO II VILA GUILHERME – 2019</t>
  </si>
  <si>
    <t>PRODUÇÃO - AMA/UBS VILA MEDEIROS - TRADICIONAL – 2019</t>
  </si>
  <si>
    <t>PRODUÇÃO - UBS IZOLINA MAZZEI - TRADICIONAL – 2019</t>
  </si>
  <si>
    <t>PRODUÇÃO - UBS JARDIM JAPÃO - TRADICIONAL – 2019</t>
  </si>
  <si>
    <t>PRODUÇÃO - EMAD - sediada na UBS JARDIM JAPÃO – 2019</t>
  </si>
  <si>
    <t>PRODUÇÃO - UBS VILA EDE - TRADICIONAL – 2019</t>
  </si>
  <si>
    <t>PRODUÇÃO - UBS VILA LEONOR- TRADICIONAL – 2019</t>
  </si>
  <si>
    <t>PRODUÇÃO - UBS VILA SABRINA - TRADICIONAL – 2019</t>
  </si>
  <si>
    <t>PRODUÇÃO - UBS CARANDIRU - TRADICIONAL – 2019</t>
  </si>
  <si>
    <t>PRODUÇÃO - CER - III Carandiru – 2019</t>
  </si>
  <si>
    <t>PRODUÇÃO - APD sediado no CER - III Carandiru – 2019</t>
  </si>
  <si>
    <t>PRODUÇÃO - URSI CARANDIRU – 2019</t>
  </si>
  <si>
    <t>PRODUÇÃO - UBS VILA MARIA - DR. PAULO GNECCO - TRADICIONAL – 2019</t>
  </si>
  <si>
    <t>PRODUÇÃO - UBS JARDIM JULIETA - TRADICIONAL – 2019</t>
  </si>
  <si>
    <t>PRODUÇÃO - CAPS INFANTIL II VILA MARIA/VILA GUILERME – 2019</t>
  </si>
  <si>
    <t>PRODUÇÃO - AMA DE ESPECIALIDADE ISOLINA MAZZEI – 2019</t>
  </si>
  <si>
    <t>s/ meta</t>
  </si>
  <si>
    <t>Ultrassonografia Obstétrico (com ou sem Doppler  + Morfológico)</t>
  </si>
  <si>
    <t>REDE ASSISTENCIAL DA STS  VILA MARIA / VILA GUILHERME  - ANO 2020</t>
  </si>
  <si>
    <t>ACS (Visita Domiciliar) - ESF - 20hrs</t>
  </si>
  <si>
    <t>Médico Generelista (consulta) - ESF - 40hrs</t>
  </si>
  <si>
    <t>Enfermeiro (consulta) - ESF  - 40hrs</t>
  </si>
  <si>
    <t>ACS (Visita Domiciliar) - ESF - 40hrs</t>
  </si>
  <si>
    <t>Enfermeiro (consulta) - ESF - 40hrs</t>
  </si>
  <si>
    <t>Cir. Dentista Cirurgia Oral Menor (nº procedimentos) - 20hrs</t>
  </si>
  <si>
    <t>Cir. Dentista Endodontia (nº procedimentos) - 20hrs</t>
  </si>
  <si>
    <t>Cir. Dentista Paciente Especial (nº procedimentos) - 20hrs</t>
  </si>
  <si>
    <t>Cir. Dentista Periodontia (nº procedimentos) - 20hrs</t>
  </si>
  <si>
    <t>Angiologista (consulta) - 12hrs</t>
  </si>
  <si>
    <t>Cardiologista (consulta) - 12hrs</t>
  </si>
  <si>
    <t>Cirurgia Geral (consulta) - 12hrs</t>
  </si>
  <si>
    <t>Dermatologista (consulta) - 12hrs</t>
  </si>
  <si>
    <t>Endocrinologista (consulta) - 12hrs</t>
  </si>
  <si>
    <t>Ortopedista (consulta) - 12hrs</t>
  </si>
  <si>
    <t>Proctologia (consulta) - 12hrs</t>
  </si>
  <si>
    <t>Urologista (consulta) - 12hrs</t>
  </si>
  <si>
    <t>Médico Pediatra (consulta) - 20hrs</t>
  </si>
  <si>
    <t>Médico Psiquiatra (consulta) - 20hrs</t>
  </si>
  <si>
    <t>Médico Ginecologista (consulta) - 20hrs</t>
  </si>
  <si>
    <t>Médico Homeopata (consulta) - 20hrs</t>
  </si>
  <si>
    <t>Médico Ginecologista (consulta)  - 20hrs</t>
  </si>
  <si>
    <t>Médico Cardiologista (consulta) - 20hrs</t>
  </si>
  <si>
    <t xml:space="preserve">RELATÓRIO DE PRODUÇÃO ASSISTENCIAL </t>
  </si>
  <si>
    <t>Livre Demanda</t>
  </si>
  <si>
    <t>livre demanda</t>
  </si>
  <si>
    <t>Janeiro</t>
  </si>
  <si>
    <t>Total</t>
  </si>
  <si>
    <t>Real.</t>
  </si>
  <si>
    <t>Cont.</t>
  </si>
  <si>
    <t xml:space="preserve">Médico Mastologista (consulta) - 10hrs </t>
  </si>
  <si>
    <t>Médico Ortopedista (consulta) - 12hrs</t>
  </si>
  <si>
    <t>Médico Neurologista (consulta) - 12hrs</t>
  </si>
  <si>
    <t>Médico Psiquiatria (consulta) - 20hrs</t>
  </si>
  <si>
    <t>Médico Pneumologista (ODP) - 20hrs</t>
  </si>
  <si>
    <t>Gastroentrologia (consulta) - 12hrs</t>
  </si>
  <si>
    <t>Cirurgia Geral (colecistectomia)</t>
  </si>
  <si>
    <t>Cirurgia Geral (outras)</t>
  </si>
  <si>
    <t>Cirurgia Urológica</t>
  </si>
  <si>
    <t>Cirurgia Pediátrica</t>
  </si>
  <si>
    <t>Cirurgia Ginecológica (histeroscopia cirúrgica com ressectoscopia)</t>
  </si>
  <si>
    <t>Pequenas Cirurgias</t>
  </si>
  <si>
    <t>Cirurgião Dentista (consulta /atendimento) - 20hrs</t>
  </si>
  <si>
    <t>Cirurgião Dentista (TI prótese) - 20hrs</t>
  </si>
  <si>
    <t>Cirurgião Dentista (TI prótese) ESF - 40hrs</t>
  </si>
  <si>
    <t>Enfermeiro (consulta) - 30hrs</t>
  </si>
  <si>
    <t>Enfermeiro (visita) - 30hrs</t>
  </si>
  <si>
    <t>Assistente Social (consulta/ VD) - 30hrs</t>
  </si>
  <si>
    <t>Assistente Social (nº grupos)</t>
  </si>
  <si>
    <t>Farmacêutico (nº grupos)</t>
  </si>
  <si>
    <t>PICS - Atividades Individuais</t>
  </si>
  <si>
    <t>Fonoaudiólogo (consulta/ VD) - 20hrs</t>
  </si>
  <si>
    <t>Fonoaudiólogo (nº grupos)</t>
  </si>
  <si>
    <t>Educador Físico (nº grupos)</t>
  </si>
  <si>
    <t>Nutricionista (nº grupos)</t>
  </si>
  <si>
    <t>Nutricionista (consulta/ VD) - 40hrs</t>
  </si>
  <si>
    <t>Farmacêutico (consulta/ VD) - 40hrs</t>
  </si>
  <si>
    <t>Farmacêutico (consulta/ VD) - 44hrs</t>
  </si>
  <si>
    <t>Cir. Dentista Protesista ( TI - Trat. Iniciado) - 20hrs</t>
  </si>
  <si>
    <t>Cir. Dentista Protesista (TC - Trat. Concluído) - 20hrs</t>
  </si>
  <si>
    <t>Fonoaudiólogo (consulta/ VD) - 30hrs</t>
  </si>
  <si>
    <t>Nutricionista (consulta/ VD) - 30hrs</t>
  </si>
  <si>
    <t>Nutricionista (consulta/VD) - 40hrs</t>
  </si>
  <si>
    <t xml:space="preserve">Nutricionista (grupos) </t>
  </si>
  <si>
    <t>Procedimentos por acompanhante APD</t>
  </si>
  <si>
    <t>Reumatologista (consulta) - 12hrs</t>
  </si>
  <si>
    <t>Procedimentos Diagnósticos e Terapêuticos</t>
  </si>
  <si>
    <t>Exames</t>
  </si>
  <si>
    <t>Nº de pacientes ativos em Atendimento</t>
  </si>
  <si>
    <t>Enfermeiro (visita domiciliar) - 40hrs</t>
  </si>
  <si>
    <t>Fisioterapeuta (visita domiciliar) - 30hrs</t>
  </si>
  <si>
    <t>Clínico Geral (visita domiciliar) - 20hrs</t>
  </si>
  <si>
    <t>Assistente Social (visita domiciliar) - 30hrs</t>
  </si>
  <si>
    <t>Médico Geriatra (consulta/ VD)  - 20hrs</t>
  </si>
  <si>
    <t>Enfermeiro (consulta/ VD) - 30hrs</t>
  </si>
  <si>
    <t>Fisioterapeuta (consulta/ VD) - 30hrs</t>
  </si>
  <si>
    <t>Terapeuta Ocupacional (consulta/ VD) - 30hrs</t>
  </si>
  <si>
    <t>Psicólogo (consulta/ VD) - 40hrs</t>
  </si>
  <si>
    <t>Nº Aparelhos instalados (ortodônticos)</t>
  </si>
  <si>
    <t>Procedimentos por paciente/mês</t>
  </si>
  <si>
    <t>Pacientes acompanhados/ mês</t>
  </si>
  <si>
    <t>Nº Pacientes com cadastro ativo CAPS</t>
  </si>
  <si>
    <t>Matriciamento de Equipes da Atenção Básica</t>
  </si>
  <si>
    <t>Matriciamento de equipes de Atenção da Urgência, Emergência e Referência Saude Mental</t>
  </si>
  <si>
    <t>Nº Atendimento domiciliar para pacientes de CAPS</t>
  </si>
  <si>
    <t>TOTAL DE CONSULTAS</t>
  </si>
  <si>
    <t xml:space="preserve">TOTAL DE CIRURGIAS </t>
  </si>
  <si>
    <t>Procedimentos de Dermatologia</t>
  </si>
  <si>
    <t>Curativo Grau II</t>
  </si>
  <si>
    <t>Fototerapia (sessões)</t>
  </si>
  <si>
    <t>TOTAL PROCEDIMENTOS TERAPEUTICOS</t>
  </si>
  <si>
    <t>Histeroscopia (diagnóstica/cirúrgica)</t>
  </si>
  <si>
    <t>Endoscopia</t>
  </si>
  <si>
    <t>Colonoscopia (com ou sem sedação)</t>
  </si>
  <si>
    <t>Nasofibroscopia/Laringoscopia</t>
  </si>
  <si>
    <t>M.A.P.A.</t>
  </si>
  <si>
    <t>Holter</t>
  </si>
  <si>
    <t xml:space="preserve">Ultrassonografia Geral </t>
  </si>
  <si>
    <t xml:space="preserve">Ultrassonogragia com Doppler Vascular </t>
  </si>
  <si>
    <t xml:space="preserve">Ecocardiografia </t>
  </si>
  <si>
    <t>TOTAL EXAMES</t>
  </si>
  <si>
    <t xml:space="preserve">TOTAL </t>
  </si>
  <si>
    <t>Cirurgias</t>
  </si>
  <si>
    <t xml:space="preserve">Médico Generelista (VD) - ESF </t>
  </si>
  <si>
    <t>Enfermeiro (VD) - ESF</t>
  </si>
  <si>
    <t>Médico Generelista (VD) - ESF</t>
  </si>
  <si>
    <t>Fonoaudiólogo (consulta/ VD) - 12hrs</t>
  </si>
  <si>
    <t>Fonoaudiólogo (consulta/ VD) - 8hrs</t>
  </si>
  <si>
    <t>Médico Clínico (consulta) - 20hrs</t>
  </si>
  <si>
    <t>Teste Ergométrico</t>
  </si>
  <si>
    <t>Fonoaudiólogo (consulta/ VD) - 24hrs</t>
  </si>
  <si>
    <t>Nº desospitalização</t>
  </si>
  <si>
    <t>Nº de Colposcopia</t>
  </si>
  <si>
    <t>Nutricionista (consulta) - 40hrs</t>
  </si>
  <si>
    <t>Fisioterapeuta (nº grupos)</t>
  </si>
  <si>
    <t>Fonoaudiólogo (consulta/ VD) - 40hrs</t>
  </si>
  <si>
    <t xml:space="preserve">Nutricionista (nº grupos) </t>
  </si>
  <si>
    <t>Educador Fisico (consulta/ VD) - 30hrs</t>
  </si>
  <si>
    <t>Médico Psiquiatra (consulta) - 10hrs</t>
  </si>
  <si>
    <t>Fonoaudiólogo (consulta/ VD) - 18hrs</t>
  </si>
  <si>
    <t>Técnico de Enfermagem (Visitas) - 30hrs</t>
  </si>
  <si>
    <t>Técnico de Enfermagem (Visitas) - 40hrs</t>
  </si>
  <si>
    <t>Tecnico de Enfermagem (Visitas) - 30hrs</t>
  </si>
  <si>
    <t>Técnico de Enfermagem (visita domiciliar) - 30hrs</t>
  </si>
  <si>
    <t>PICS - Atividades Coletivas</t>
  </si>
  <si>
    <t>Cirurgião Dentista (TI clínico restaurador) - 20hrs</t>
  </si>
  <si>
    <t>Médico Clínico (consulta)  - 20hrs</t>
  </si>
  <si>
    <t>Psicólogo (consulta/ VD) - 30hrs</t>
  </si>
  <si>
    <t>Psicólogo (nº grupos)</t>
  </si>
  <si>
    <t>Psicólogo (consulta/ VD)* - 30hrs</t>
  </si>
  <si>
    <t>Aux/Técnico de Enfermagem (Visitas) - 30hrs</t>
  </si>
  <si>
    <t>Médico Psiquiatria EMULTI (consulta) - 20hrs</t>
  </si>
  <si>
    <t>Médico Psiquiatria EMULTI (nº grupos)</t>
  </si>
  <si>
    <t>Médico Ginecologia EMULTI (consulta) - 20hrs</t>
  </si>
  <si>
    <t>Médico Ginecologia EMULTI (nº grupos)</t>
  </si>
  <si>
    <t>Médico Psiquiatria EMULTI (nº grupos) - 20hrs</t>
  </si>
  <si>
    <t>Nº Casos Novos - Reabilitação Física</t>
  </si>
  <si>
    <t>Nº Casos Novos - Reabilitação Intelectual</t>
  </si>
  <si>
    <t>Nº Casos Novos - Reabilitação Auditiva</t>
  </si>
  <si>
    <t>Nº Procedimento - Assistente Social (30hrs)</t>
  </si>
  <si>
    <t>Nº Procedimento - Enfermeiro (30hrs)</t>
  </si>
  <si>
    <t>Nº Procedimento - Fisioterapeuta (30hrs)</t>
  </si>
  <si>
    <t>Nº Procedimento - Médico Ortopedista (10hrs)</t>
  </si>
  <si>
    <t>Nº Procedimento - Nutricionista (40hrs)</t>
  </si>
  <si>
    <t>Procedimentos da Eq. Multiprofissional APD</t>
  </si>
  <si>
    <t>Telemedicina Cardiologista (teleconsultas) - 40hrs</t>
  </si>
  <si>
    <t>Telemedicina Dermatologista (teleconsultas) - 40hrs</t>
  </si>
  <si>
    <t>Telemedicina Psiquiatra (teleconsultas) - 20hrs</t>
  </si>
  <si>
    <t>Telemedicina Endocrinologista (teleconsultas) - 10hrs</t>
  </si>
  <si>
    <t>Telemedicina Neurologista (teleconsultas) - 10hrs</t>
  </si>
  <si>
    <t>Psicólogo (consulta/ VD) - 30/40hrs</t>
  </si>
  <si>
    <t>Cirurgia Pediátrica (consulta) - 12hrs</t>
  </si>
  <si>
    <t>Educador Físico (consulta/ VD) - 30hrs</t>
  </si>
  <si>
    <t>Nº Procedimento - Psicólogo (30hrs)</t>
  </si>
  <si>
    <t>Nº Procedimento - Médico Neurologista (30hrs)</t>
  </si>
  <si>
    <t>Nº Procedimento - Terapeuta Ocupacional (30hrs)</t>
  </si>
  <si>
    <t>Nº Procedimento - Médico Otorrinolaringologista (30hrs)</t>
  </si>
  <si>
    <t>Nº Procedimento - Fonoaudiólogo (30hrs)</t>
  </si>
  <si>
    <t>Médico Pneumologista - 12hrs</t>
  </si>
  <si>
    <t>Médico Pediatra (consulta) - 30hrs</t>
  </si>
  <si>
    <t>Médico Pneumologia (consulta) - 06hrs</t>
  </si>
  <si>
    <t>Eletroneuromiografia</t>
  </si>
  <si>
    <t>Urologista (cirurgia) - 12hrs</t>
  </si>
  <si>
    <t>Cirurgião Dentista (consulta/atendimento) - 20hrs</t>
  </si>
  <si>
    <t>Procedimentos de Odontologia Pacientes Especiais (sob anestesia)</t>
  </si>
  <si>
    <t>UBS PARQUE NOVO MUNDO I - ESF - 2025</t>
  </si>
  <si>
    <t>UBS PARQUE NOVO MUNDO II - ESF - 2025</t>
  </si>
  <si>
    <t>AMA/UBS JARDIM BRASIL - ESF - 2025</t>
  </si>
  <si>
    <t>AMA/UBS VILA MEDEIROS - 2025</t>
  </si>
  <si>
    <t>UBS VILA IZOLINA MAZZEI - 2025</t>
  </si>
  <si>
    <t>UBS VILA GUILHERME - 2025</t>
  </si>
  <si>
    <t>UBS JARDIM JAPÃO - 2025</t>
  </si>
  <si>
    <t>UBS VILA EDE - 2025</t>
  </si>
  <si>
    <t>UBS VILA LEONOR  - 2025</t>
  </si>
  <si>
    <t>UBS VILA SABRINA - 2025</t>
  </si>
  <si>
    <t>UBS CARANDIRU - 2025</t>
  </si>
  <si>
    <t>UBS VILA MARIA - DR. LUIZ PAULO GNECCO - 2025</t>
  </si>
  <si>
    <t>UBS JARDIM JULIETA - ESF - 2025</t>
  </si>
  <si>
    <t>EMAD (EQUIPE MULTIPROFISSIONAL ATENÇÃO DOMICILIAR) JD JAPÃO - 2025</t>
  </si>
  <si>
    <t>URSI (UNIDADE REFERENCIA SAÚDE DO IDOSO) CARANDIRU - 2025</t>
  </si>
  <si>
    <t>PAI IZOLINA (PROGRAMA DE ACOMPANHANTE IDOSOS) - 2025</t>
  </si>
  <si>
    <t>PAI MEDEIROS (PROGRAMA DE ACOMPANHANTE IDOSOS) - 2025</t>
  </si>
  <si>
    <t>CEO - ESPECIALIDADES ODONTOLOGIAS VILA MARIA/ VILA GUILHERME  - 2025</t>
  </si>
  <si>
    <t>CER (CENTRO ESPECIALIZADO DE REABILITAÇÃO) CARANDIRU - 2025</t>
  </si>
  <si>
    <t>APD (ACOMPANHANTE DE PESSOA COM DEFICIÊNCIA) CER CARANDIRU - 2025</t>
  </si>
  <si>
    <t>CAPS INFANTOJUVENIL VILA MARIA - 2025</t>
  </si>
  <si>
    <t>HOSPITAL DIA RHC VILA GUILHERME - 2025</t>
  </si>
  <si>
    <t>SERVIÇO DE APOIO DIAGNÓSTICO E TERAPÊUTICO -  HORA CERTA VILA GUILHERME - 2025</t>
  </si>
  <si>
    <t>SERVIÇO DE APOIO DIAGNÓSTICO E TERAPÊUTICO -  UBS INTEGRAL IZOLINA MAZZEI – 2025</t>
  </si>
  <si>
    <t>REDE ASSISTENCIAL DA SUPERVISÃO TÉCNICA DA SAÚDE VILA MARIA / VILA GUILHERME  - ANO 2025</t>
  </si>
  <si>
    <t>UBS PARQUE NOVO MUNDO I – 2025</t>
  </si>
  <si>
    <t>UBS PARQUE NOVO MUNDO II – 2025</t>
  </si>
  <si>
    <t>AMA/UBS JARDIM BRASIL – 2025</t>
  </si>
  <si>
    <t>UBS VILA GUILHERME – 2025</t>
  </si>
  <si>
    <t>AMA/UBS VILA MEDEIROS – 2025</t>
  </si>
  <si>
    <t>PAI VILA MEDEIROS – 2025</t>
  </si>
  <si>
    <t>UBS IZOLINA MAZZEI – 2025</t>
  </si>
  <si>
    <t>PAI (PROG. SAÚDE IDOSO) / IZOLINA MAZZEI – 2025</t>
  </si>
  <si>
    <t>UBS JARDIM JAPÃO – 2025</t>
  </si>
  <si>
    <t>EMAD (JARDIM JAPÃO) – 2025</t>
  </si>
  <si>
    <t>UBS VILA EDE – 2025</t>
  </si>
  <si>
    <t>UBS VILA LEONOR – 2025</t>
  </si>
  <si>
    <t>UBS VILA SABRINA – 2025</t>
  </si>
  <si>
    <t>UBS CARANDIRU – 2025</t>
  </si>
  <si>
    <t>URSI CARANDIRU – 2025</t>
  </si>
  <si>
    <t>UBS VILA MARIA - DR PAULO GNECCO – 2025</t>
  </si>
  <si>
    <t>UBS JARDIM JULIETA – 2025</t>
  </si>
  <si>
    <t>CEO II (ESPECIALIDADES ODONTOLÓGICAS) VILA GUILHERME - 2025</t>
  </si>
  <si>
    <t>CER (CENTRO ESP. REABILITAÇÃO) CARANDIRU - 2025</t>
  </si>
  <si>
    <t>APD (ACOMP. DE PESSOA COM DEFICIÊNCIA) CER CARANDIRU - 2025</t>
  </si>
  <si>
    <t>SERVIÇO DE APOIO DIAGNÓSTICO (SADT) - HD VILA GUILHERME - 2025</t>
  </si>
  <si>
    <t>SERVIÇO DE APOIO DIAGNÓSTICO (SADT) - UBS IZOLINA MAZZEI - 2025</t>
  </si>
  <si>
    <t>Cir. Dentista Estomatologia - nº procedimentos - 20hrs</t>
  </si>
  <si>
    <t>Cirurgião Dentista (consulta/ atendimento) - 20hrs</t>
  </si>
  <si>
    <t>Médico Infectologista (TB) (consulta) - 20hrs</t>
  </si>
  <si>
    <t>Cirurgião Dentista (TI clínico restaurador) - ESF - 40hrs</t>
  </si>
  <si>
    <t>Cirurgião Dentista (consulta/ atendimento) - ESF - 40hrs</t>
  </si>
  <si>
    <t>UPA III DR JOSE MAURO DEL ROIO CORREA - 2025</t>
  </si>
  <si>
    <t xml:space="preserve">Fonte: Sistema WEBSAASS / SICAP / SMS </t>
  </si>
  <si>
    <t>Contratado</t>
  </si>
  <si>
    <t>Realizado</t>
  </si>
  <si>
    <t>Fevereiro</t>
  </si>
  <si>
    <t>Março</t>
  </si>
  <si>
    <t>Abril</t>
  </si>
  <si>
    <r>
      <rPr>
        <b/>
        <i/>
        <sz val="9"/>
        <rFont val="Arial"/>
        <family val="2"/>
      </rPr>
      <t>Nota:</t>
    </r>
    <r>
      <rPr>
        <i/>
        <sz val="9"/>
        <rFont val="Arial"/>
        <family val="2"/>
      </rPr>
      <t xml:space="preserve"> as metas apresentadas serão ajustadas na avaliação do CTA com os descontos de déficits de vagas e ausênsias legais.</t>
    </r>
  </si>
  <si>
    <t>Nota 2: a partir de março/2025 os indicadores do SADT passaram a ser indicadores de monitoriamento (sem metas) conforme Portaria SMS 866/2024.</t>
  </si>
  <si>
    <t>Maio</t>
  </si>
  <si>
    <t>Junho</t>
  </si>
  <si>
    <t>Nota2: a partir de março/2025 os indicadores de Cirurgias e Exames passaram a ser indicadores de monitoriamento (sem metas) conforme Portaria SMS 866/2024.</t>
  </si>
  <si>
    <t>Julho</t>
  </si>
  <si>
    <t>Agosto</t>
  </si>
  <si>
    <t>Setembro</t>
  </si>
  <si>
    <t>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</si>
</sst>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.0"/>
    <numFmt numFmtId="167" formatCode="0_ ;[Red]\-0\ "/>
    <numFmt numFmtId="168" formatCode="0.0"/>
  </numFmts>
  <fonts count="5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color rgb="FF000000"/>
      <name val="Trebuchet MS"/>
      <family val="2"/>
    </font>
    <font>
      <i/>
      <sz val="9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b/>
      <i/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Trebuchet MS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Trebuchet MS"/>
      <family val="2"/>
    </font>
    <font>
      <b/>
      <sz val="10"/>
      <color rgb="FF0000FF"/>
      <name val="Trebuchet MS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sz val="9"/>
      <color indexed="81"/>
      <name val="Segoe UI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indexed="81"/>
      <name val="Segoe UI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9999"/>
        <bgColor indexed="5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rgb="FFFFFF9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26"/>
      </patternFill>
    </fill>
    <fill>
      <patternFill patternType="solid">
        <fgColor theme="3"/>
        <bgColor indexed="9"/>
      </patternFill>
    </fill>
  </fills>
  <borders count="176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/>
      <right style="thin">
        <color indexed="58"/>
      </right>
      <top/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/>
      <diagonal/>
    </border>
    <border>
      <left style="thin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theme="1"/>
      </bottom>
      <diagonal/>
    </border>
    <border>
      <left style="medium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/>
      <bottom style="thin">
        <color theme="1"/>
      </bottom>
      <diagonal/>
    </border>
    <border>
      <left style="thin">
        <color indexed="58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58"/>
      </right>
      <top style="thin">
        <color theme="1"/>
      </top>
      <bottom style="thin">
        <color theme="1"/>
      </bottom>
      <diagonal/>
    </border>
    <border>
      <left/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medium">
        <color theme="1"/>
      </left>
      <right style="thin">
        <color indexed="58"/>
      </right>
      <top/>
      <bottom/>
      <diagonal/>
    </border>
    <border>
      <left style="medium">
        <color indexed="64"/>
      </left>
      <right style="thin">
        <color indexed="5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58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58"/>
      </top>
      <bottom/>
      <diagonal/>
    </border>
    <border>
      <left style="thin">
        <color indexed="58"/>
      </left>
      <right style="thin">
        <color indexed="64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indexed="5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64"/>
      </top>
      <bottom style="double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double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1059">
    <xf numFmtId="0" fontId="0" fillId="0" borderId="0" xfId="0"/>
    <xf numFmtId="0" fontId="1" fillId="0" borderId="0" xfId="1"/>
    <xf numFmtId="0" fontId="4" fillId="0" borderId="1" xfId="1" applyFont="1" applyBorder="1" applyAlignment="1">
      <alignment vertical="center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0" borderId="6" xfId="1" applyFont="1" applyBorder="1"/>
    <xf numFmtId="3" fontId="3" fillId="2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wrapText="1"/>
    </xf>
    <xf numFmtId="0" fontId="4" fillId="0" borderId="3" xfId="1" applyFont="1" applyBorder="1" applyAlignment="1">
      <alignment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 applyProtection="1">
      <alignment horizontal="center" vertical="center" wrapText="1"/>
      <protection locked="0"/>
    </xf>
    <xf numFmtId="164" fontId="5" fillId="3" borderId="3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8" fillId="0" borderId="0" xfId="4"/>
    <xf numFmtId="0" fontId="11" fillId="0" borderId="0" xfId="4" applyFont="1" applyAlignment="1">
      <alignment horizontal="left" vertical="center" wrapText="1"/>
    </xf>
    <xf numFmtId="0" fontId="11" fillId="0" borderId="0" xfId="4" applyFont="1"/>
    <xf numFmtId="0" fontId="4" fillId="0" borderId="13" xfId="1" applyFont="1" applyBorder="1" applyAlignment="1">
      <alignment horizontal="left" vertical="center"/>
    </xf>
    <xf numFmtId="3" fontId="3" fillId="4" borderId="6" xfId="1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0" fontId="3" fillId="0" borderId="15" xfId="1" applyFont="1" applyBorder="1"/>
    <xf numFmtId="3" fontId="3" fillId="2" borderId="15" xfId="1" applyNumberFormat="1" applyFont="1" applyFill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wrapText="1"/>
    </xf>
    <xf numFmtId="164" fontId="5" fillId="3" borderId="15" xfId="1" applyNumberFormat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164" fontId="5" fillId="3" borderId="12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vertical="center"/>
    </xf>
    <xf numFmtId="0" fontId="4" fillId="8" borderId="12" xfId="1" applyFont="1" applyFill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8" borderId="12" xfId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14" xfId="1" applyNumberFormat="1" applyFont="1" applyFill="1" applyBorder="1" applyAlignment="1">
      <alignment horizontal="center" vertical="center" wrapText="1"/>
    </xf>
    <xf numFmtId="164" fontId="7" fillId="7" borderId="14" xfId="1" applyNumberFormat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vertical="center"/>
    </xf>
    <xf numFmtId="164" fontId="7" fillId="3" borderId="19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3" fontId="3" fillId="2" borderId="21" xfId="1" applyNumberFormat="1" applyFont="1" applyFill="1" applyBorder="1" applyAlignment="1">
      <alignment horizontal="center" vertical="center" wrapText="1"/>
    </xf>
    <xf numFmtId="164" fontId="5" fillId="3" borderId="21" xfId="1" applyNumberFormat="1" applyFont="1" applyFill="1" applyBorder="1" applyAlignment="1">
      <alignment horizontal="center" vertical="center" wrapText="1"/>
    </xf>
    <xf numFmtId="0" fontId="3" fillId="0" borderId="20" xfId="1" applyFont="1" applyBorder="1"/>
    <xf numFmtId="3" fontId="3" fillId="0" borderId="20" xfId="1" applyNumberFormat="1" applyFont="1" applyBorder="1" applyAlignment="1">
      <alignment horizontal="center" wrapText="1"/>
    </xf>
    <xf numFmtId="164" fontId="5" fillId="3" borderId="20" xfId="1" applyNumberFormat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vertical="center"/>
    </xf>
    <xf numFmtId="0" fontId="21" fillId="2" borderId="7" xfId="1" applyFont="1" applyFill="1" applyBorder="1" applyAlignment="1">
      <alignment horizontal="center" vertical="center" wrapText="1"/>
    </xf>
    <xf numFmtId="3" fontId="20" fillId="2" borderId="3" xfId="1" applyNumberFormat="1" applyFont="1" applyFill="1" applyBorder="1" applyAlignment="1">
      <alignment horizontal="center" vertical="center" wrapText="1"/>
    </xf>
    <xf numFmtId="3" fontId="20" fillId="2" borderId="22" xfId="1" applyNumberFormat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 applyProtection="1">
      <alignment horizontal="center" vertical="center" wrapText="1"/>
      <protection locked="0"/>
    </xf>
    <xf numFmtId="0" fontId="4" fillId="14" borderId="22" xfId="1" applyFont="1" applyFill="1" applyBorder="1" applyAlignment="1">
      <alignment vertical="center"/>
    </xf>
    <xf numFmtId="0" fontId="4" fillId="14" borderId="3" xfId="1" applyFont="1" applyFill="1" applyBorder="1" applyAlignment="1">
      <alignment vertical="center"/>
    </xf>
    <xf numFmtId="3" fontId="4" fillId="4" borderId="3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3" fontId="3" fillId="4" borderId="6" xfId="1" applyNumberFormat="1" applyFont="1" applyFill="1" applyBorder="1" applyAlignment="1">
      <alignment horizont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3" fillId="2" borderId="22" xfId="1" applyNumberFormat="1" applyFont="1" applyFill="1" applyBorder="1" applyAlignment="1">
      <alignment horizontal="center" vertical="center" wrapText="1"/>
    </xf>
    <xf numFmtId="0" fontId="3" fillId="8" borderId="27" xfId="1" applyFont="1" applyFill="1" applyBorder="1" applyAlignment="1">
      <alignment horizontal="center" vertical="center"/>
    </xf>
    <xf numFmtId="0" fontId="3" fillId="10" borderId="27" xfId="1" applyFont="1" applyFill="1" applyBorder="1" applyAlignment="1">
      <alignment horizontal="center" vertical="center"/>
    </xf>
    <xf numFmtId="3" fontId="23" fillId="2" borderId="3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/>
    </xf>
    <xf numFmtId="3" fontId="23" fillId="2" borderId="22" xfId="1" applyNumberFormat="1" applyFont="1" applyFill="1" applyBorder="1" applyAlignment="1">
      <alignment horizontal="center" vertical="center" wrapText="1"/>
    </xf>
    <xf numFmtId="3" fontId="23" fillId="2" borderId="21" xfId="1" applyNumberFormat="1" applyFont="1" applyFill="1" applyBorder="1" applyAlignment="1">
      <alignment horizontal="center" vertical="center" wrapText="1"/>
    </xf>
    <xf numFmtId="3" fontId="3" fillId="2" borderId="24" xfId="1" applyNumberFormat="1" applyFont="1" applyFill="1" applyBorder="1" applyAlignment="1">
      <alignment horizontal="center" vertical="center" wrapText="1"/>
    </xf>
    <xf numFmtId="3" fontId="3" fillId="2" borderId="25" xfId="1" applyNumberFormat="1" applyFont="1" applyFill="1" applyBorder="1" applyAlignment="1">
      <alignment horizontal="center" vertical="center" wrapText="1"/>
    </xf>
    <xf numFmtId="0" fontId="26" fillId="0" borderId="22" xfId="1" applyFont="1" applyBorder="1" applyAlignment="1">
      <alignment vertical="center"/>
    </xf>
    <xf numFmtId="3" fontId="23" fillId="2" borderId="25" xfId="1" applyNumberFormat="1" applyFont="1" applyFill="1" applyBorder="1" applyAlignment="1">
      <alignment horizontal="center" vertical="center" wrapText="1"/>
    </xf>
    <xf numFmtId="3" fontId="23" fillId="2" borderId="12" xfId="1" applyNumberFormat="1" applyFont="1" applyFill="1" applyBorder="1" applyAlignment="1">
      <alignment horizontal="center" vertical="center" wrapText="1"/>
    </xf>
    <xf numFmtId="3" fontId="23" fillId="2" borderId="26" xfId="1" applyNumberFormat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164" fontId="5" fillId="3" borderId="34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1" fillId="2" borderId="27" xfId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164" fontId="7" fillId="3" borderId="22" xfId="1" applyNumberFormat="1" applyFont="1" applyFill="1" applyBorder="1" applyAlignment="1">
      <alignment horizontal="center" vertical="center" wrapText="1"/>
    </xf>
    <xf numFmtId="3" fontId="4" fillId="4" borderId="22" xfId="1" applyNumberFormat="1" applyFont="1" applyFill="1" applyBorder="1" applyAlignment="1">
      <alignment horizontal="center" vertical="center" wrapText="1"/>
    </xf>
    <xf numFmtId="166" fontId="4" fillId="0" borderId="2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vertical="center"/>
    </xf>
    <xf numFmtId="3" fontId="4" fillId="0" borderId="24" xfId="1" applyNumberFormat="1" applyFont="1" applyBorder="1" applyAlignment="1">
      <alignment horizontal="center" vertical="center" wrapText="1"/>
    </xf>
    <xf numFmtId="164" fontId="7" fillId="3" borderId="24" xfId="1" applyNumberFormat="1" applyFont="1" applyFill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Border="1" applyAlignment="1">
      <alignment horizontal="center" vertical="center" wrapText="1"/>
    </xf>
    <xf numFmtId="3" fontId="4" fillId="0" borderId="21" xfId="1" applyNumberFormat="1" applyFont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164" fontId="5" fillId="3" borderId="22" xfId="1" applyNumberFormat="1" applyFont="1" applyFill="1" applyBorder="1" applyAlignment="1">
      <alignment horizontal="center" vertical="center" wrapText="1"/>
    </xf>
    <xf numFmtId="164" fontId="5" fillId="7" borderId="22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164" fontId="5" fillId="3" borderId="24" xfId="1" applyNumberFormat="1" applyFont="1" applyFill="1" applyBorder="1" applyAlignment="1">
      <alignment horizontal="center" vertical="center" wrapText="1"/>
    </xf>
    <xf numFmtId="164" fontId="5" fillId="7" borderId="24" xfId="1" applyNumberFormat="1" applyFont="1" applyFill="1" applyBorder="1" applyAlignment="1">
      <alignment horizontal="center" vertical="center" wrapText="1"/>
    </xf>
    <xf numFmtId="166" fontId="20" fillId="2" borderId="22" xfId="1" applyNumberFormat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/>
    </xf>
    <xf numFmtId="0" fontId="4" fillId="8" borderId="25" xfId="1" applyFont="1" applyFill="1" applyBorder="1" applyAlignment="1">
      <alignment horizontal="left" vertical="center"/>
    </xf>
    <xf numFmtId="0" fontId="4" fillId="8" borderId="25" xfId="1" applyFont="1" applyFill="1" applyBorder="1" applyAlignment="1">
      <alignment horizontal="center" vertical="center"/>
    </xf>
    <xf numFmtId="164" fontId="7" fillId="3" borderId="25" xfId="1" applyNumberFormat="1" applyFont="1" applyFill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 wrapText="1"/>
    </xf>
    <xf numFmtId="164" fontId="7" fillId="3" borderId="21" xfId="1" applyNumberFormat="1" applyFont="1" applyFill="1" applyBorder="1" applyAlignment="1">
      <alignment horizontal="center" vertical="center" wrapText="1"/>
    </xf>
    <xf numFmtId="3" fontId="4" fillId="4" borderId="21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vertical="center"/>
    </xf>
    <xf numFmtId="164" fontId="5" fillId="3" borderId="25" xfId="1" applyNumberFormat="1" applyFont="1" applyFill="1" applyBorder="1" applyAlignment="1">
      <alignment horizontal="center" vertical="center" wrapText="1"/>
    </xf>
    <xf numFmtId="164" fontId="5" fillId="7" borderId="25" xfId="1" applyNumberFormat="1" applyFont="1" applyFill="1" applyBorder="1" applyAlignment="1">
      <alignment horizontal="center" vertical="center" wrapText="1"/>
    </xf>
    <xf numFmtId="0" fontId="4" fillId="0" borderId="26" xfId="1" applyFont="1" applyBorder="1" applyAlignment="1">
      <alignment vertical="center"/>
    </xf>
    <xf numFmtId="3" fontId="4" fillId="0" borderId="26" xfId="1" applyNumberFormat="1" applyFont="1" applyBorder="1" applyAlignment="1">
      <alignment horizontal="center" vertical="center" wrapText="1"/>
    </xf>
    <xf numFmtId="164" fontId="5" fillId="3" borderId="26" xfId="1" applyNumberFormat="1" applyFont="1" applyFill="1" applyBorder="1" applyAlignment="1">
      <alignment horizontal="center" vertical="center" wrapText="1"/>
    </xf>
    <xf numFmtId="164" fontId="5" fillId="7" borderId="26" xfId="1" applyNumberFormat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vertical="center"/>
    </xf>
    <xf numFmtId="3" fontId="4" fillId="0" borderId="30" xfId="1" applyNumberFormat="1" applyFont="1" applyBorder="1" applyAlignment="1">
      <alignment horizontal="center" vertical="center" wrapText="1"/>
    </xf>
    <xf numFmtId="164" fontId="5" fillId="3" borderId="30" xfId="1" applyNumberFormat="1" applyFont="1" applyFill="1" applyBorder="1" applyAlignment="1">
      <alignment horizontal="center" vertical="center" wrapText="1"/>
    </xf>
    <xf numFmtId="164" fontId="5" fillId="7" borderId="30" xfId="1" applyNumberFormat="1" applyFont="1" applyFill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wrapText="1"/>
    </xf>
    <xf numFmtId="3" fontId="3" fillId="4" borderId="30" xfId="1" applyNumberFormat="1" applyFont="1" applyFill="1" applyBorder="1" applyAlignment="1">
      <alignment horizontal="center" wrapText="1"/>
    </xf>
    <xf numFmtId="0" fontId="4" fillId="0" borderId="31" xfId="1" applyFont="1" applyBorder="1" applyAlignment="1">
      <alignment vertical="center"/>
    </xf>
    <xf numFmtId="3" fontId="3" fillId="0" borderId="26" xfId="1" applyNumberFormat="1" applyFont="1" applyBorder="1" applyAlignment="1">
      <alignment horizontal="center" wrapText="1"/>
    </xf>
    <xf numFmtId="3" fontId="3" fillId="4" borderId="26" xfId="1" applyNumberFormat="1" applyFont="1" applyFill="1" applyBorder="1" applyAlignment="1">
      <alignment horizontal="center" wrapText="1"/>
    </xf>
    <xf numFmtId="3" fontId="3" fillId="4" borderId="15" xfId="1" applyNumberFormat="1" applyFont="1" applyFill="1" applyBorder="1" applyAlignment="1">
      <alignment horizontal="center" wrapText="1"/>
    </xf>
    <xf numFmtId="164" fontId="5" fillId="7" borderId="15" xfId="1" applyNumberFormat="1" applyFont="1" applyFill="1" applyBorder="1" applyAlignment="1">
      <alignment horizontal="center" vertical="center" wrapText="1"/>
    </xf>
    <xf numFmtId="0" fontId="4" fillId="15" borderId="22" xfId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18" fillId="0" borderId="0" xfId="0" applyFont="1"/>
    <xf numFmtId="0" fontId="23" fillId="2" borderId="27" xfId="1" applyFont="1" applyFill="1" applyBorder="1" applyAlignment="1">
      <alignment horizontal="center" vertical="center" wrapText="1"/>
    </xf>
    <xf numFmtId="0" fontId="24" fillId="10" borderId="27" xfId="1" applyFont="1" applyFill="1" applyBorder="1" applyAlignment="1">
      <alignment horizontal="center" vertical="center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3" fontId="23" fillId="2" borderId="24" xfId="1" applyNumberFormat="1" applyFont="1" applyFill="1" applyBorder="1" applyAlignment="1">
      <alignment horizontal="center" vertical="center" wrapText="1"/>
    </xf>
    <xf numFmtId="3" fontId="25" fillId="2" borderId="22" xfId="1" applyNumberFormat="1" applyFont="1" applyFill="1" applyBorder="1" applyAlignment="1">
      <alignment horizontal="center" vertical="center" wrapText="1"/>
    </xf>
    <xf numFmtId="0" fontId="4" fillId="9" borderId="22" xfId="1" applyFont="1" applyFill="1" applyBorder="1" applyAlignment="1">
      <alignment vertical="center" wrapText="1"/>
    </xf>
    <xf numFmtId="0" fontId="3" fillId="8" borderId="28" xfId="1" applyFont="1" applyFill="1" applyBorder="1" applyAlignment="1">
      <alignment horizontal="center" vertical="center"/>
    </xf>
    <xf numFmtId="0" fontId="3" fillId="10" borderId="28" xfId="1" applyFont="1" applyFill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 wrapText="1"/>
    </xf>
    <xf numFmtId="164" fontId="3" fillId="3" borderId="18" xfId="1" applyNumberFormat="1" applyFont="1" applyFill="1" applyBorder="1" applyAlignment="1">
      <alignment horizontal="center" vertical="center" wrapText="1"/>
    </xf>
    <xf numFmtId="164" fontId="3" fillId="7" borderId="18" xfId="1" applyNumberFormat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left" vertical="center"/>
    </xf>
    <xf numFmtId="0" fontId="23" fillId="2" borderId="17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164" fontId="3" fillId="7" borderId="6" xfId="1" applyNumberFormat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/>
    </xf>
    <xf numFmtId="164" fontId="5" fillId="7" borderId="14" xfId="1" applyNumberFormat="1" applyFont="1" applyFill="1" applyBorder="1" applyAlignment="1">
      <alignment horizontal="center" vertical="center" wrapText="1"/>
    </xf>
    <xf numFmtId="164" fontId="5" fillId="7" borderId="21" xfId="1" applyNumberFormat="1" applyFont="1" applyFill="1" applyBorder="1" applyAlignment="1">
      <alignment horizontal="center" vertical="center" wrapText="1"/>
    </xf>
    <xf numFmtId="3" fontId="23" fillId="2" borderId="20" xfId="1" applyNumberFormat="1" applyFont="1" applyFill="1" applyBorder="1" applyAlignment="1">
      <alignment horizontal="center" vertical="center" wrapText="1"/>
    </xf>
    <xf numFmtId="3" fontId="3" fillId="4" borderId="20" xfId="1" applyNumberFormat="1" applyFont="1" applyFill="1" applyBorder="1" applyAlignment="1">
      <alignment horizontal="center" wrapText="1"/>
    </xf>
    <xf numFmtId="164" fontId="5" fillId="7" borderId="20" xfId="1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vertical="center"/>
    </xf>
    <xf numFmtId="3" fontId="23" fillId="2" borderId="14" xfId="1" applyNumberFormat="1" applyFont="1" applyFill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4" borderId="14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 wrapText="1"/>
    </xf>
    <xf numFmtId="164" fontId="5" fillId="7" borderId="8" xfId="1" applyNumberFormat="1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4" borderId="5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164" fontId="5" fillId="7" borderId="10" xfId="1" applyNumberFormat="1" applyFont="1" applyFill="1" applyBorder="1" applyAlignment="1">
      <alignment horizontal="center" vertical="center" wrapText="1"/>
    </xf>
    <xf numFmtId="164" fontId="5" fillId="7" borderId="34" xfId="1" applyNumberFormat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3" fontId="23" fillId="2" borderId="35" xfId="1" applyNumberFormat="1" applyFont="1" applyFill="1" applyBorder="1" applyAlignment="1">
      <alignment horizontal="center" vertical="center" wrapText="1"/>
    </xf>
    <xf numFmtId="3" fontId="4" fillId="0" borderId="35" xfId="1" applyNumberFormat="1" applyFont="1" applyBorder="1" applyAlignment="1">
      <alignment horizontal="center" vertical="center" wrapText="1"/>
    </xf>
    <xf numFmtId="164" fontId="5" fillId="3" borderId="35" xfId="1" applyNumberFormat="1" applyFont="1" applyFill="1" applyBorder="1" applyAlignment="1">
      <alignment horizontal="center" vertical="center" wrapText="1"/>
    </xf>
    <xf numFmtId="3" fontId="4" fillId="4" borderId="35" xfId="1" applyNumberFormat="1" applyFont="1" applyFill="1" applyBorder="1" applyAlignment="1">
      <alignment horizontal="center" vertical="center" wrapText="1"/>
    </xf>
    <xf numFmtId="164" fontId="5" fillId="7" borderId="35" xfId="1" applyNumberFormat="1" applyFont="1" applyFill="1" applyBorder="1" applyAlignment="1">
      <alignment horizontal="center" vertical="center" wrapText="1"/>
    </xf>
    <xf numFmtId="3" fontId="12" fillId="0" borderId="13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3" fontId="20" fillId="2" borderId="6" xfId="1" applyNumberFormat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center" vertical="center" wrapText="1"/>
    </xf>
    <xf numFmtId="3" fontId="23" fillId="2" borderId="30" xfId="1" applyNumberFormat="1" applyFont="1" applyFill="1" applyBorder="1" applyAlignment="1">
      <alignment horizontal="center" vertical="center" wrapText="1"/>
    </xf>
    <xf numFmtId="3" fontId="23" fillId="2" borderId="5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5" fillId="7" borderId="5" xfId="1" applyNumberFormat="1" applyFont="1" applyFill="1" applyBorder="1" applyAlignment="1">
      <alignment horizontal="center" vertical="center" wrapText="1"/>
    </xf>
    <xf numFmtId="0" fontId="4" fillId="0" borderId="36" xfId="1" applyFont="1" applyBorder="1" applyAlignment="1">
      <alignment vertical="center"/>
    </xf>
    <xf numFmtId="3" fontId="23" fillId="2" borderId="37" xfId="1" applyNumberFormat="1" applyFont="1" applyFill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164" fontId="5" fillId="3" borderId="37" xfId="1" applyNumberFormat="1" applyFont="1" applyFill="1" applyBorder="1" applyAlignment="1">
      <alignment horizontal="center" vertical="center" wrapText="1"/>
    </xf>
    <xf numFmtId="3" fontId="4" fillId="4" borderId="37" xfId="1" applyNumberFormat="1" applyFont="1" applyFill="1" applyBorder="1" applyAlignment="1">
      <alignment horizontal="center" vertical="center" wrapText="1"/>
    </xf>
    <xf numFmtId="164" fontId="5" fillId="7" borderId="37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0" fontId="2" fillId="5" borderId="33" xfId="1" applyFont="1" applyFill="1" applyBorder="1" applyAlignment="1">
      <alignment horizontal="center" vertical="center"/>
    </xf>
    <xf numFmtId="0" fontId="4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0" fontId="23" fillId="8" borderId="27" xfId="1" applyFont="1" applyFill="1" applyBorder="1" applyAlignment="1">
      <alignment horizontal="center" vertical="center"/>
    </xf>
    <xf numFmtId="0" fontId="23" fillId="10" borderId="27" xfId="1" applyFont="1" applyFill="1" applyBorder="1" applyAlignment="1">
      <alignment horizontal="center" vertical="center"/>
    </xf>
    <xf numFmtId="0" fontId="23" fillId="8" borderId="7" xfId="1" applyFont="1" applyFill="1" applyBorder="1" applyAlignment="1">
      <alignment horizontal="center" vertical="center"/>
    </xf>
    <xf numFmtId="0" fontId="23" fillId="10" borderId="7" xfId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" fillId="5" borderId="32" xfId="1" applyFont="1" applyFill="1" applyBorder="1" applyAlignment="1">
      <alignment horizontal="left" vertical="center"/>
    </xf>
    <xf numFmtId="0" fontId="3" fillId="8" borderId="27" xfId="1" applyFont="1" applyFill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9" borderId="22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23" fillId="2" borderId="42" xfId="1" applyNumberFormat="1" applyFont="1" applyFill="1" applyBorder="1" applyAlignment="1">
      <alignment horizontal="center" vertical="center" wrapText="1"/>
    </xf>
    <xf numFmtId="0" fontId="3" fillId="8" borderId="43" xfId="1" applyFont="1" applyFill="1" applyBorder="1" applyAlignment="1">
      <alignment horizontal="left" vertical="center"/>
    </xf>
    <xf numFmtId="0" fontId="0" fillId="0" borderId="41" xfId="0" applyBorder="1" applyAlignment="1">
      <alignment horizontal="left"/>
    </xf>
    <xf numFmtId="3" fontId="23" fillId="2" borderId="38" xfId="1" applyNumberFormat="1" applyFont="1" applyFill="1" applyBorder="1" applyAlignment="1">
      <alignment horizontal="center" vertical="center" wrapText="1"/>
    </xf>
    <xf numFmtId="164" fontId="5" fillId="3" borderId="45" xfId="1" applyNumberFormat="1" applyFont="1" applyFill="1" applyBorder="1" applyAlignment="1">
      <alignment horizontal="center" vertical="center" wrapText="1"/>
    </xf>
    <xf numFmtId="164" fontId="5" fillId="7" borderId="45" xfId="1" applyNumberFormat="1" applyFont="1" applyFill="1" applyBorder="1" applyAlignment="1">
      <alignment horizontal="center" vertical="center" wrapText="1"/>
    </xf>
    <xf numFmtId="3" fontId="3" fillId="0" borderId="45" xfId="1" applyNumberFormat="1" applyFont="1" applyBorder="1" applyAlignment="1">
      <alignment horizontal="center" vertical="center" wrapText="1"/>
    </xf>
    <xf numFmtId="3" fontId="3" fillId="4" borderId="45" xfId="1" applyNumberFormat="1" applyFont="1" applyFill="1" applyBorder="1" applyAlignment="1">
      <alignment horizontal="center" vertical="center" wrapText="1"/>
    </xf>
    <xf numFmtId="3" fontId="3" fillId="4" borderId="3" xfId="1" applyNumberFormat="1" applyFont="1" applyFill="1" applyBorder="1" applyAlignment="1">
      <alignment horizontal="center" vertical="center" wrapText="1"/>
    </xf>
    <xf numFmtId="3" fontId="3" fillId="4" borderId="9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24" xfId="1" applyNumberFormat="1" applyFont="1" applyBorder="1" applyAlignment="1">
      <alignment horizontal="center" vertical="center" wrapText="1"/>
    </xf>
    <xf numFmtId="3" fontId="23" fillId="2" borderId="44" xfId="1" applyNumberFormat="1" applyFont="1" applyFill="1" applyBorder="1" applyAlignment="1">
      <alignment horizontal="center" vertical="center" wrapText="1"/>
    </xf>
    <xf numFmtId="164" fontId="5" fillId="7" borderId="19" xfId="1" applyNumberFormat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/>
    </xf>
    <xf numFmtId="3" fontId="3" fillId="4" borderId="22" xfId="1" applyNumberFormat="1" applyFont="1" applyFill="1" applyBorder="1" applyAlignment="1">
      <alignment horizontal="center" vertical="center" wrapText="1"/>
    </xf>
    <xf numFmtId="3" fontId="3" fillId="4" borderId="24" xfId="1" applyNumberFormat="1" applyFont="1" applyFill="1" applyBorder="1" applyAlignment="1">
      <alignment horizontal="center" vertical="center" wrapText="1"/>
    </xf>
    <xf numFmtId="3" fontId="3" fillId="4" borderId="19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3" fontId="3" fillId="4" borderId="25" xfId="1" applyNumberFormat="1" applyFont="1" applyFill="1" applyBorder="1" applyAlignment="1">
      <alignment horizontal="center" vertical="center" wrapText="1"/>
    </xf>
    <xf numFmtId="3" fontId="3" fillId="4" borderId="21" xfId="1" applyNumberFormat="1" applyFont="1" applyFill="1" applyBorder="1" applyAlignment="1">
      <alignment horizontal="center" vertical="center" wrapText="1"/>
    </xf>
    <xf numFmtId="3" fontId="3" fillId="4" borderId="12" xfId="1" applyNumberFormat="1" applyFont="1" applyFill="1" applyBorder="1" applyAlignment="1">
      <alignment horizontal="center" vertical="center" wrapText="1"/>
    </xf>
    <xf numFmtId="3" fontId="3" fillId="4" borderId="26" xfId="1" applyNumberFormat="1" applyFont="1" applyFill="1" applyBorder="1" applyAlignment="1">
      <alignment horizontal="center" vertical="center" wrapText="1"/>
    </xf>
    <xf numFmtId="3" fontId="3" fillId="4" borderId="30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8" borderId="12" xfId="1" applyFont="1" applyFill="1" applyBorder="1" applyAlignment="1">
      <alignment horizontal="center" vertical="center"/>
    </xf>
    <xf numFmtId="0" fontId="3" fillId="8" borderId="25" xfId="1" applyFont="1" applyFill="1" applyBorder="1" applyAlignment="1">
      <alignment horizontal="center" vertical="center"/>
    </xf>
    <xf numFmtId="3" fontId="3" fillId="0" borderId="25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26" xfId="1" applyNumberFormat="1" applyFont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vertical="center" wrapText="1"/>
    </xf>
    <xf numFmtId="0" fontId="21" fillId="8" borderId="27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14" borderId="2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14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15" borderId="22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17" borderId="3" xfId="1" applyNumberFormat="1" applyFont="1" applyFill="1" applyBorder="1" applyAlignment="1">
      <alignment horizontal="center" vertical="center" wrapText="1"/>
    </xf>
    <xf numFmtId="3" fontId="3" fillId="17" borderId="22" xfId="1" applyNumberFormat="1" applyFont="1" applyFill="1" applyBorder="1" applyAlignment="1">
      <alignment horizontal="center" vertical="center" wrapText="1"/>
    </xf>
    <xf numFmtId="3" fontId="20" fillId="17" borderId="22" xfId="1" applyNumberFormat="1" applyFont="1" applyFill="1" applyBorder="1" applyAlignment="1">
      <alignment horizontal="center" vertical="center" wrapText="1"/>
    </xf>
    <xf numFmtId="3" fontId="3" fillId="17" borderId="8" xfId="1" applyNumberFormat="1" applyFont="1" applyFill="1" applyBorder="1" applyAlignment="1">
      <alignment horizontal="center" vertical="center" wrapText="1"/>
    </xf>
    <xf numFmtId="3" fontId="3" fillId="17" borderId="6" xfId="1" applyNumberFormat="1" applyFont="1" applyFill="1" applyBorder="1" applyAlignment="1">
      <alignment horizontal="center" vertical="center" wrapText="1"/>
    </xf>
    <xf numFmtId="3" fontId="3" fillId="17" borderId="19" xfId="1" applyNumberFormat="1" applyFont="1" applyFill="1" applyBorder="1" applyAlignment="1">
      <alignment horizontal="center" vertical="center" wrapText="1"/>
    </xf>
    <xf numFmtId="0" fontId="3" fillId="17" borderId="27" xfId="1" applyFont="1" applyFill="1" applyBorder="1" applyAlignment="1">
      <alignment horizontal="center" vertical="center" wrapText="1"/>
    </xf>
    <xf numFmtId="3" fontId="23" fillId="17" borderId="3" xfId="1" applyNumberFormat="1" applyFont="1" applyFill="1" applyBorder="1" applyAlignment="1">
      <alignment horizontal="center" vertical="center" wrapText="1"/>
    </xf>
    <xf numFmtId="3" fontId="23" fillId="17" borderId="22" xfId="1" applyNumberFormat="1" applyFont="1" applyFill="1" applyBorder="1" applyAlignment="1">
      <alignment horizontal="center" vertical="center" wrapText="1"/>
    </xf>
    <xf numFmtId="3" fontId="20" fillId="17" borderId="3" xfId="1" applyNumberFormat="1" applyFont="1" applyFill="1" applyBorder="1" applyAlignment="1">
      <alignment horizontal="center" vertical="center" wrapText="1"/>
    </xf>
    <xf numFmtId="3" fontId="23" fillId="17" borderId="8" xfId="1" applyNumberFormat="1" applyFont="1" applyFill="1" applyBorder="1" applyAlignment="1">
      <alignment horizontal="center" vertical="center" wrapText="1"/>
    </xf>
    <xf numFmtId="0" fontId="3" fillId="17" borderId="12" xfId="1" applyFont="1" applyFill="1" applyBorder="1" applyAlignment="1">
      <alignment horizontal="center" vertical="center" wrapText="1"/>
    </xf>
    <xf numFmtId="0" fontId="3" fillId="17" borderId="25" xfId="1" applyFont="1" applyFill="1" applyBorder="1" applyAlignment="1">
      <alignment horizontal="center" vertical="center" wrapText="1"/>
    </xf>
    <xf numFmtId="3" fontId="3" fillId="17" borderId="25" xfId="1" applyNumberFormat="1" applyFont="1" applyFill="1" applyBorder="1" applyAlignment="1">
      <alignment horizontal="center" vertical="center" wrapText="1"/>
    </xf>
    <xf numFmtId="3" fontId="3" fillId="17" borderId="21" xfId="1" applyNumberFormat="1" applyFont="1" applyFill="1" applyBorder="1" applyAlignment="1">
      <alignment horizontal="center" vertical="center" wrapText="1"/>
    </xf>
    <xf numFmtId="3" fontId="23" fillId="17" borderId="12" xfId="1" applyNumberFormat="1" applyFont="1" applyFill="1" applyBorder="1" applyAlignment="1">
      <alignment horizontal="center" vertical="center" wrapText="1"/>
    </xf>
    <xf numFmtId="3" fontId="23" fillId="17" borderId="25" xfId="1" applyNumberFormat="1" applyFont="1" applyFill="1" applyBorder="1" applyAlignment="1">
      <alignment horizontal="center" vertical="center" wrapText="1"/>
    </xf>
    <xf numFmtId="3" fontId="23" fillId="17" borderId="26" xfId="1" applyNumberFormat="1" applyFont="1" applyFill="1" applyBorder="1" applyAlignment="1">
      <alignment horizontal="center" vertical="center" wrapText="1"/>
    </xf>
    <xf numFmtId="3" fontId="3" fillId="17" borderId="45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7" fillId="3" borderId="3" xfId="1" applyNumberFormat="1" applyFont="1" applyFill="1" applyBorder="1" applyAlignment="1">
      <alignment horizontal="center" vertical="center" wrapText="1"/>
    </xf>
    <xf numFmtId="167" fontId="7" fillId="3" borderId="22" xfId="1" applyNumberFormat="1" applyFont="1" applyFill="1" applyBorder="1" applyAlignment="1">
      <alignment horizontal="center" vertical="center" wrapText="1"/>
    </xf>
    <xf numFmtId="167" fontId="7" fillId="3" borderId="24" xfId="1" applyNumberFormat="1" applyFont="1" applyFill="1" applyBorder="1" applyAlignment="1">
      <alignment horizontal="center" vertical="center" wrapText="1"/>
    </xf>
    <xf numFmtId="167" fontId="5" fillId="3" borderId="6" xfId="1" applyNumberFormat="1" applyFont="1" applyFill="1" applyBorder="1" applyAlignment="1">
      <alignment horizontal="center" vertical="center" wrapText="1"/>
    </xf>
    <xf numFmtId="167" fontId="7" fillId="3" borderId="19" xfId="1" applyNumberFormat="1" applyFont="1" applyFill="1" applyBorder="1" applyAlignment="1">
      <alignment horizontal="center" vertical="center" wrapText="1"/>
    </xf>
    <xf numFmtId="167" fontId="7" fillId="3" borderId="1" xfId="1" applyNumberFormat="1" applyFont="1" applyFill="1" applyBorder="1" applyAlignment="1">
      <alignment horizontal="center" vertical="center" wrapText="1"/>
    </xf>
    <xf numFmtId="167" fontId="7" fillId="3" borderId="8" xfId="1" applyNumberFormat="1" applyFont="1" applyFill="1" applyBorder="1" applyAlignment="1">
      <alignment horizontal="center" vertical="center" wrapText="1"/>
    </xf>
    <xf numFmtId="167" fontId="7" fillId="3" borderId="12" xfId="1" applyNumberFormat="1" applyFont="1" applyFill="1" applyBorder="1" applyAlignment="1">
      <alignment horizontal="center" vertical="center" wrapText="1"/>
    </xf>
    <xf numFmtId="167" fontId="7" fillId="3" borderId="25" xfId="1" applyNumberFormat="1" applyFont="1" applyFill="1" applyBorder="1" applyAlignment="1">
      <alignment horizontal="center" vertical="center" wrapText="1"/>
    </xf>
    <xf numFmtId="167" fontId="7" fillId="3" borderId="21" xfId="1" applyNumberFormat="1" applyFont="1" applyFill="1" applyBorder="1" applyAlignment="1">
      <alignment horizontal="center" vertical="center" wrapText="1"/>
    </xf>
    <xf numFmtId="167" fontId="5" fillId="3" borderId="15" xfId="1" applyNumberFormat="1" applyFont="1" applyFill="1" applyBorder="1" applyAlignment="1">
      <alignment horizontal="center" vertical="center" wrapText="1"/>
    </xf>
    <xf numFmtId="167" fontId="1" fillId="0" borderId="0" xfId="1" applyNumberFormat="1"/>
    <xf numFmtId="167" fontId="18" fillId="0" borderId="0" xfId="0" applyNumberFormat="1" applyFont="1"/>
    <xf numFmtId="167" fontId="5" fillId="7" borderId="3" xfId="1" applyNumberFormat="1" applyFont="1" applyFill="1" applyBorder="1" applyAlignment="1">
      <alignment horizontal="center" vertical="center" wrapText="1"/>
    </xf>
    <xf numFmtId="167" fontId="5" fillId="7" borderId="22" xfId="1" applyNumberFormat="1" applyFont="1" applyFill="1" applyBorder="1" applyAlignment="1">
      <alignment horizontal="center" vertical="center" wrapText="1"/>
    </xf>
    <xf numFmtId="167" fontId="5" fillId="7" borderId="24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167" fontId="5" fillId="7" borderId="19" xfId="1" applyNumberFormat="1" applyFont="1" applyFill="1" applyBorder="1" applyAlignment="1">
      <alignment horizontal="center" vertical="center" wrapText="1"/>
    </xf>
    <xf numFmtId="167" fontId="5" fillId="7" borderId="1" xfId="1" applyNumberFormat="1" applyFont="1" applyFill="1" applyBorder="1" applyAlignment="1">
      <alignment horizontal="center" vertical="center" wrapText="1"/>
    </xf>
    <xf numFmtId="167" fontId="5" fillId="7" borderId="8" xfId="1" applyNumberFormat="1" applyFont="1" applyFill="1" applyBorder="1" applyAlignment="1">
      <alignment horizontal="center" vertical="center" wrapText="1"/>
    </xf>
    <xf numFmtId="167" fontId="5" fillId="7" borderId="12" xfId="1" applyNumberFormat="1" applyFont="1" applyFill="1" applyBorder="1" applyAlignment="1">
      <alignment horizontal="center" vertical="center" wrapText="1"/>
    </xf>
    <xf numFmtId="167" fontId="5" fillId="7" borderId="25" xfId="1" applyNumberFormat="1" applyFont="1" applyFill="1" applyBorder="1" applyAlignment="1">
      <alignment horizontal="center" vertical="center" wrapText="1"/>
    </xf>
    <xf numFmtId="167" fontId="5" fillId="7" borderId="21" xfId="1" applyNumberFormat="1" applyFont="1" applyFill="1" applyBorder="1" applyAlignment="1">
      <alignment horizontal="center" vertical="center" wrapText="1"/>
    </xf>
    <xf numFmtId="167" fontId="5" fillId="7" borderId="26" xfId="1" applyNumberFormat="1" applyFont="1" applyFill="1" applyBorder="1" applyAlignment="1">
      <alignment horizontal="center" vertical="center" wrapText="1"/>
    </xf>
    <xf numFmtId="167" fontId="5" fillId="7" borderId="30" xfId="1" applyNumberFormat="1" applyFont="1" applyFill="1" applyBorder="1" applyAlignment="1">
      <alignment horizontal="center" vertical="center" wrapText="1"/>
    </xf>
    <xf numFmtId="167" fontId="5" fillId="7" borderId="15" xfId="1" applyNumberFormat="1" applyFont="1" applyFill="1" applyBorder="1" applyAlignment="1">
      <alignment horizontal="center" vertical="center" wrapText="1"/>
    </xf>
    <xf numFmtId="167" fontId="23" fillId="6" borderId="7" xfId="1" applyNumberFormat="1" applyFont="1" applyFill="1" applyBorder="1" applyAlignment="1">
      <alignment horizontal="center" vertical="center" wrapText="1"/>
    </xf>
    <xf numFmtId="0" fontId="23" fillId="8" borderId="27" xfId="1" applyFont="1" applyFill="1" applyBorder="1" applyAlignment="1">
      <alignment horizontal="center" vertical="center" wrapText="1"/>
    </xf>
    <xf numFmtId="167" fontId="23" fillId="10" borderId="27" xfId="1" applyNumberFormat="1" applyFont="1" applyFill="1" applyBorder="1" applyAlignment="1">
      <alignment horizontal="center" vertical="center" wrapText="1"/>
    </xf>
    <xf numFmtId="0" fontId="23" fillId="8" borderId="7" xfId="1" applyFont="1" applyFill="1" applyBorder="1" applyAlignment="1">
      <alignment horizontal="center" vertical="center" wrapText="1"/>
    </xf>
    <xf numFmtId="3" fontId="20" fillId="2" borderId="21" xfId="1" applyNumberFormat="1" applyFont="1" applyFill="1" applyBorder="1" applyAlignment="1">
      <alignment horizontal="center" vertical="center" wrapText="1"/>
    </xf>
    <xf numFmtId="0" fontId="3" fillId="0" borderId="46" xfId="1" applyFont="1" applyBorder="1"/>
    <xf numFmtId="0" fontId="3" fillId="0" borderId="46" xfId="1" applyFont="1" applyBorder="1" applyAlignment="1">
      <alignment horizontal="center" vertical="center"/>
    </xf>
    <xf numFmtId="3" fontId="3" fillId="2" borderId="46" xfId="1" applyNumberFormat="1" applyFont="1" applyFill="1" applyBorder="1" applyAlignment="1">
      <alignment horizontal="center" vertical="center" wrapText="1"/>
    </xf>
    <xf numFmtId="3" fontId="3" fillId="17" borderId="46" xfId="1" applyNumberFormat="1" applyFont="1" applyFill="1" applyBorder="1" applyAlignment="1">
      <alignment horizontal="center" vertical="center" wrapText="1"/>
    </xf>
    <xf numFmtId="3" fontId="3" fillId="0" borderId="46" xfId="1" applyNumberFormat="1" applyFont="1" applyBorder="1" applyAlignment="1">
      <alignment horizontal="center" wrapText="1"/>
    </xf>
    <xf numFmtId="167" fontId="5" fillId="3" borderId="46" xfId="1" applyNumberFormat="1" applyFont="1" applyFill="1" applyBorder="1" applyAlignment="1">
      <alignment horizontal="center" vertical="center" wrapText="1"/>
    </xf>
    <xf numFmtId="3" fontId="3" fillId="4" borderId="46" xfId="1" applyNumberFormat="1" applyFont="1" applyFill="1" applyBorder="1" applyAlignment="1">
      <alignment horizontal="center" wrapText="1"/>
    </xf>
    <xf numFmtId="3" fontId="23" fillId="17" borderId="21" xfId="1" applyNumberFormat="1" applyFont="1" applyFill="1" applyBorder="1" applyAlignment="1">
      <alignment horizontal="center" vertical="center" wrapText="1"/>
    </xf>
    <xf numFmtId="0" fontId="3" fillId="0" borderId="47" xfId="1" applyFont="1" applyBorder="1"/>
    <xf numFmtId="0" fontId="3" fillId="0" borderId="47" xfId="1" applyFont="1" applyBorder="1" applyAlignment="1">
      <alignment horizontal="center" vertical="center"/>
    </xf>
    <xf numFmtId="3" fontId="3" fillId="0" borderId="47" xfId="1" applyNumberFormat="1" applyFont="1" applyBorder="1" applyAlignment="1">
      <alignment horizontal="center" wrapText="1"/>
    </xf>
    <xf numFmtId="167" fontId="5" fillId="3" borderId="47" xfId="1" applyNumberFormat="1" applyFont="1" applyFill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wrapText="1"/>
    </xf>
    <xf numFmtId="167" fontId="5" fillId="7" borderId="47" xfId="1" applyNumberFormat="1" applyFont="1" applyFill="1" applyBorder="1" applyAlignment="1">
      <alignment horizontal="center" vertical="center" wrapText="1"/>
    </xf>
    <xf numFmtId="0" fontId="3" fillId="0" borderId="48" xfId="1" applyFont="1" applyBorder="1"/>
    <xf numFmtId="0" fontId="3" fillId="0" borderId="49" xfId="1" applyFont="1" applyBorder="1" applyAlignment="1">
      <alignment horizontal="center" vertical="center"/>
    </xf>
    <xf numFmtId="3" fontId="3" fillId="2" borderId="49" xfId="1" applyNumberFormat="1" applyFont="1" applyFill="1" applyBorder="1" applyAlignment="1">
      <alignment horizontal="center" vertical="center" wrapText="1"/>
    </xf>
    <xf numFmtId="3" fontId="3" fillId="17" borderId="49" xfId="1" applyNumberFormat="1" applyFont="1" applyFill="1" applyBorder="1" applyAlignment="1">
      <alignment horizontal="center" vertical="center" wrapText="1"/>
    </xf>
    <xf numFmtId="3" fontId="3" fillId="0" borderId="49" xfId="1" applyNumberFormat="1" applyFont="1" applyBorder="1" applyAlignment="1">
      <alignment horizontal="center" wrapText="1"/>
    </xf>
    <xf numFmtId="167" fontId="5" fillId="3" borderId="49" xfId="1" applyNumberFormat="1" applyFont="1" applyFill="1" applyBorder="1" applyAlignment="1">
      <alignment horizontal="center" vertical="center" wrapText="1"/>
    </xf>
    <xf numFmtId="3" fontId="3" fillId="4" borderId="49" xfId="1" applyNumberFormat="1" applyFont="1" applyFill="1" applyBorder="1" applyAlignment="1">
      <alignment horizontal="center" wrapText="1"/>
    </xf>
    <xf numFmtId="167" fontId="5" fillId="7" borderId="49" xfId="1" applyNumberFormat="1" applyFont="1" applyFill="1" applyBorder="1" applyAlignment="1">
      <alignment horizontal="center" vertical="center" wrapText="1"/>
    </xf>
    <xf numFmtId="0" fontId="3" fillId="0" borderId="49" xfId="1" applyFont="1" applyBorder="1"/>
    <xf numFmtId="167" fontId="7" fillId="3" borderId="26" xfId="1" applyNumberFormat="1" applyFont="1" applyFill="1" applyBorder="1" applyAlignment="1">
      <alignment horizontal="center" vertical="center" wrapText="1"/>
    </xf>
    <xf numFmtId="167" fontId="7" fillId="3" borderId="30" xfId="1" applyNumberFormat="1" applyFont="1" applyFill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wrapText="1"/>
    </xf>
    <xf numFmtId="3" fontId="4" fillId="0" borderId="26" xfId="1" applyNumberFormat="1" applyFont="1" applyBorder="1" applyAlignment="1">
      <alignment horizontal="center" wrapText="1"/>
    </xf>
    <xf numFmtId="3" fontId="3" fillId="0" borderId="45" xfId="1" applyNumberFormat="1" applyFont="1" applyBorder="1" applyAlignment="1">
      <alignment horizontal="center" wrapText="1"/>
    </xf>
    <xf numFmtId="164" fontId="5" fillId="3" borderId="46" xfId="1" applyNumberFormat="1" applyFont="1" applyFill="1" applyBorder="1" applyAlignment="1">
      <alignment horizontal="center" vertical="center" wrapText="1"/>
    </xf>
    <xf numFmtId="164" fontId="5" fillId="7" borderId="46" xfId="1" applyNumberFormat="1" applyFont="1" applyFill="1" applyBorder="1" applyAlignment="1">
      <alignment horizontal="center" vertical="center" wrapText="1"/>
    </xf>
    <xf numFmtId="3" fontId="23" fillId="2" borderId="47" xfId="1" applyNumberFormat="1" applyFont="1" applyFill="1" applyBorder="1" applyAlignment="1">
      <alignment horizontal="center" vertical="center" wrapText="1"/>
    </xf>
    <xf numFmtId="3" fontId="23" fillId="17" borderId="47" xfId="1" applyNumberFormat="1" applyFont="1" applyFill="1" applyBorder="1" applyAlignment="1">
      <alignment horizontal="center" vertical="center" wrapText="1"/>
    </xf>
    <xf numFmtId="0" fontId="26" fillId="0" borderId="21" xfId="1" applyFont="1" applyBorder="1" applyAlignment="1">
      <alignment vertical="center"/>
    </xf>
    <xf numFmtId="3" fontId="23" fillId="2" borderId="50" xfId="1" applyNumberFormat="1" applyFont="1" applyFill="1" applyBorder="1" applyAlignment="1">
      <alignment horizontal="center" vertical="center" wrapText="1"/>
    </xf>
    <xf numFmtId="3" fontId="3" fillId="2" borderId="47" xfId="1" applyNumberFormat="1" applyFont="1" applyFill="1" applyBorder="1" applyAlignment="1">
      <alignment horizontal="center" vertical="center" wrapText="1"/>
    </xf>
    <xf numFmtId="3" fontId="3" fillId="17" borderId="47" xfId="1" applyNumberFormat="1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17" borderId="11" xfId="1" applyNumberFormat="1" applyFont="1" applyFill="1" applyBorder="1" applyAlignment="1">
      <alignment horizontal="center" vertical="center" wrapText="1"/>
    </xf>
    <xf numFmtId="167" fontId="7" fillId="3" borderId="11" xfId="1" applyNumberFormat="1" applyFont="1" applyFill="1" applyBorder="1" applyAlignment="1">
      <alignment horizontal="center" vertical="center" wrapText="1"/>
    </xf>
    <xf numFmtId="3" fontId="3" fillId="4" borderId="11" xfId="1" applyNumberFormat="1" applyFont="1" applyFill="1" applyBorder="1" applyAlignment="1">
      <alignment horizontal="center" vertical="center" wrapText="1"/>
    </xf>
    <xf numFmtId="167" fontId="5" fillId="7" borderId="11" xfId="1" applyNumberFormat="1" applyFont="1" applyFill="1" applyBorder="1" applyAlignment="1">
      <alignment horizontal="center" vertical="center" wrapText="1"/>
    </xf>
    <xf numFmtId="3" fontId="3" fillId="2" borderId="34" xfId="1" applyNumberFormat="1" applyFont="1" applyFill="1" applyBorder="1" applyAlignment="1">
      <alignment horizontal="center" vertical="center" wrapText="1"/>
    </xf>
    <xf numFmtId="3" fontId="3" fillId="17" borderId="34" xfId="1" applyNumberFormat="1" applyFont="1" applyFill="1" applyBorder="1" applyAlignment="1">
      <alignment horizontal="center" vertical="center" wrapText="1"/>
    </xf>
    <xf numFmtId="167" fontId="7" fillId="3" borderId="34" xfId="1" applyNumberFormat="1" applyFont="1" applyFill="1" applyBorder="1" applyAlignment="1">
      <alignment horizontal="center" vertical="center" wrapText="1"/>
    </xf>
    <xf numFmtId="3" fontId="3" fillId="4" borderId="34" xfId="1" applyNumberFormat="1" applyFont="1" applyFill="1" applyBorder="1" applyAlignment="1">
      <alignment horizontal="center" vertical="center" wrapText="1"/>
    </xf>
    <xf numFmtId="167" fontId="5" fillId="7" borderId="34" xfId="1" applyNumberFormat="1" applyFont="1" applyFill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8" fontId="0" fillId="0" borderId="0" xfId="0" applyNumberFormat="1"/>
    <xf numFmtId="168" fontId="23" fillId="8" borderId="27" xfId="1" applyNumberFormat="1" applyFont="1" applyFill="1" applyBorder="1" applyAlignment="1">
      <alignment horizontal="center" vertical="center" wrapText="1"/>
    </xf>
    <xf numFmtId="168" fontId="4" fillId="0" borderId="22" xfId="1" applyNumberFormat="1" applyFont="1" applyBorder="1" applyAlignment="1">
      <alignment horizontal="center" vertical="center" wrapText="1"/>
    </xf>
    <xf numFmtId="168" fontId="4" fillId="0" borderId="21" xfId="1" applyNumberFormat="1" applyFont="1" applyBorder="1" applyAlignment="1">
      <alignment horizontal="center" vertical="center" wrapText="1"/>
    </xf>
    <xf numFmtId="168" fontId="4" fillId="0" borderId="11" xfId="1" applyNumberFormat="1" applyFont="1" applyBorder="1" applyAlignment="1">
      <alignment horizontal="center" vertical="center" wrapText="1"/>
    </xf>
    <xf numFmtId="168" fontId="3" fillId="0" borderId="34" xfId="1" applyNumberFormat="1" applyFont="1" applyBorder="1" applyAlignment="1">
      <alignment horizontal="center" vertical="center" wrapText="1"/>
    </xf>
    <xf numFmtId="168" fontId="3" fillId="0" borderId="47" xfId="1" applyNumberFormat="1" applyFont="1" applyBorder="1" applyAlignment="1">
      <alignment horizontal="center" wrapText="1"/>
    </xf>
    <xf numFmtId="168" fontId="3" fillId="0" borderId="46" xfId="1" applyNumberFormat="1" applyFont="1" applyBorder="1" applyAlignment="1">
      <alignment horizontal="center" wrapText="1"/>
    </xf>
    <xf numFmtId="168" fontId="4" fillId="0" borderId="1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wrapText="1"/>
    </xf>
    <xf numFmtId="168" fontId="3" fillId="0" borderId="49" xfId="1" applyNumberFormat="1" applyFont="1" applyBorder="1" applyAlignment="1">
      <alignment horizontal="center" wrapText="1"/>
    </xf>
    <xf numFmtId="168" fontId="4" fillId="8" borderId="12" xfId="1" applyNumberFormat="1" applyFont="1" applyFill="1" applyBorder="1" applyAlignment="1">
      <alignment horizontal="center" vertical="center"/>
    </xf>
    <xf numFmtId="168" fontId="4" fillId="8" borderId="25" xfId="1" applyNumberFormat="1" applyFont="1" applyFill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 wrapText="1"/>
    </xf>
    <xf numFmtId="168" fontId="4" fillId="0" borderId="12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wrapText="1"/>
    </xf>
    <xf numFmtId="168" fontId="4" fillId="0" borderId="26" xfId="1" applyNumberFormat="1" applyFont="1" applyBorder="1" applyAlignment="1">
      <alignment horizontal="center" wrapText="1"/>
    </xf>
    <xf numFmtId="168" fontId="3" fillId="0" borderId="15" xfId="1" applyNumberFormat="1" applyFont="1" applyBorder="1" applyAlignment="1">
      <alignment horizontal="center" wrapText="1"/>
    </xf>
    <xf numFmtId="168" fontId="4" fillId="0" borderId="24" xfId="1" applyNumberFormat="1" applyFont="1" applyBorder="1" applyAlignment="1">
      <alignment horizontal="center" vertical="center" wrapText="1"/>
    </xf>
    <xf numFmtId="168" fontId="23" fillId="8" borderId="7" xfId="1" applyNumberFormat="1" applyFont="1" applyFill="1" applyBorder="1" applyAlignment="1">
      <alignment horizontal="center" vertical="center" wrapText="1"/>
    </xf>
    <xf numFmtId="168" fontId="1" fillId="0" borderId="0" xfId="1" applyNumberFormat="1"/>
    <xf numFmtId="167" fontId="5" fillId="7" borderId="46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 wrapText="1"/>
    </xf>
    <xf numFmtId="0" fontId="4" fillId="0" borderId="21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wrapText="1"/>
    </xf>
    <xf numFmtId="167" fontId="5" fillId="0" borderId="0" xfId="1" applyNumberFormat="1" applyFont="1" applyAlignment="1">
      <alignment horizontal="center" vertical="center" wrapText="1"/>
    </xf>
    <xf numFmtId="0" fontId="4" fillId="0" borderId="51" xfId="1" applyFont="1" applyBorder="1" applyAlignment="1">
      <alignment vertical="center"/>
    </xf>
    <xf numFmtId="0" fontId="3" fillId="8" borderId="53" xfId="1" applyFont="1" applyFill="1" applyBorder="1" applyAlignment="1">
      <alignment horizontal="center" vertical="center"/>
    </xf>
    <xf numFmtId="0" fontId="21" fillId="8" borderId="54" xfId="1" applyFont="1" applyFill="1" applyBorder="1" applyAlignment="1">
      <alignment horizontal="center" vertical="center" wrapText="1"/>
    </xf>
    <xf numFmtId="0" fontId="21" fillId="2" borderId="54" xfId="1" applyFont="1" applyFill="1" applyBorder="1" applyAlignment="1">
      <alignment horizontal="center" vertical="center" wrapText="1"/>
    </xf>
    <xf numFmtId="0" fontId="3" fillId="17" borderId="54" xfId="1" applyFont="1" applyFill="1" applyBorder="1" applyAlignment="1">
      <alignment horizontal="center" vertical="center" wrapText="1"/>
    </xf>
    <xf numFmtId="0" fontId="23" fillId="8" borderId="54" xfId="1" applyFont="1" applyFill="1" applyBorder="1" applyAlignment="1">
      <alignment horizontal="center" vertical="center" wrapText="1"/>
    </xf>
    <xf numFmtId="167" fontId="23" fillId="10" borderId="54" xfId="1" applyNumberFormat="1" applyFont="1" applyFill="1" applyBorder="1" applyAlignment="1">
      <alignment horizontal="center" vertical="center" wrapText="1"/>
    </xf>
    <xf numFmtId="0" fontId="23" fillId="6" borderId="54" xfId="1" applyFont="1" applyFill="1" applyBorder="1" applyAlignment="1">
      <alignment horizontal="center" vertical="center" wrapText="1"/>
    </xf>
    <xf numFmtId="167" fontId="23" fillId="6" borderId="54" xfId="1" applyNumberFormat="1" applyFont="1" applyFill="1" applyBorder="1" applyAlignment="1">
      <alignment horizontal="center" vertical="center" wrapText="1"/>
    </xf>
    <xf numFmtId="0" fontId="4" fillId="0" borderId="55" xfId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0" fontId="3" fillId="22" borderId="57" xfId="1" applyFont="1" applyFill="1" applyBorder="1" applyAlignment="1">
      <alignment horizontal="center"/>
    </xf>
    <xf numFmtId="0" fontId="3" fillId="22" borderId="46" xfId="1" applyFont="1" applyFill="1" applyBorder="1" applyAlignment="1">
      <alignment horizontal="center" vertical="center"/>
    </xf>
    <xf numFmtId="3" fontId="3" fillId="23" borderId="46" xfId="1" applyNumberFormat="1" applyFont="1" applyFill="1" applyBorder="1" applyAlignment="1">
      <alignment horizontal="center" vertical="center" wrapText="1"/>
    </xf>
    <xf numFmtId="3" fontId="3" fillId="22" borderId="46" xfId="1" applyNumberFormat="1" applyFont="1" applyFill="1" applyBorder="1" applyAlignment="1">
      <alignment horizontal="center" wrapText="1"/>
    </xf>
    <xf numFmtId="167" fontId="5" fillId="24" borderId="46" xfId="1" applyNumberFormat="1" applyFont="1" applyFill="1" applyBorder="1" applyAlignment="1">
      <alignment horizontal="center" vertical="center" wrapText="1"/>
    </xf>
    <xf numFmtId="0" fontId="4" fillId="0" borderId="58" xfId="1" applyFont="1" applyBorder="1" applyAlignment="1">
      <alignment vertical="center"/>
    </xf>
    <xf numFmtId="0" fontId="4" fillId="0" borderId="59" xfId="1" applyFont="1" applyBorder="1" applyAlignment="1">
      <alignment horizontal="center" vertical="center"/>
    </xf>
    <xf numFmtId="3" fontId="3" fillId="2" borderId="59" xfId="1" applyNumberFormat="1" applyFont="1" applyFill="1" applyBorder="1" applyAlignment="1">
      <alignment horizontal="center" vertical="center" wrapText="1"/>
    </xf>
    <xf numFmtId="3" fontId="3" fillId="17" borderId="59" xfId="1" applyNumberFormat="1" applyFont="1" applyFill="1" applyBorder="1" applyAlignment="1">
      <alignment horizontal="center" vertical="center" wrapText="1"/>
    </xf>
    <xf numFmtId="3" fontId="4" fillId="0" borderId="59" xfId="1" applyNumberFormat="1" applyFont="1" applyBorder="1" applyAlignment="1">
      <alignment horizontal="center" vertical="center" wrapText="1"/>
    </xf>
    <xf numFmtId="167" fontId="7" fillId="3" borderId="59" xfId="1" applyNumberFormat="1" applyFont="1" applyFill="1" applyBorder="1" applyAlignment="1">
      <alignment horizontal="center" vertical="center" wrapText="1"/>
    </xf>
    <xf numFmtId="3" fontId="3" fillId="4" borderId="59" xfId="1" applyNumberFormat="1" applyFont="1" applyFill="1" applyBorder="1" applyAlignment="1">
      <alignment horizontal="center" vertical="center" wrapText="1"/>
    </xf>
    <xf numFmtId="167" fontId="5" fillId="7" borderId="59" xfId="1" applyNumberFormat="1" applyFont="1" applyFill="1" applyBorder="1" applyAlignment="1">
      <alignment horizontal="center" vertical="center" wrapText="1"/>
    </xf>
    <xf numFmtId="0" fontId="4" fillId="0" borderId="60" xfId="1" applyFont="1" applyBorder="1" applyAlignment="1">
      <alignment vertical="center"/>
    </xf>
    <xf numFmtId="0" fontId="4" fillId="0" borderId="61" xfId="1" applyFont="1" applyBorder="1" applyAlignment="1">
      <alignment horizontal="center" vertical="center"/>
    </xf>
    <xf numFmtId="3" fontId="3" fillId="2" borderId="61" xfId="1" applyNumberFormat="1" applyFont="1" applyFill="1" applyBorder="1" applyAlignment="1">
      <alignment horizontal="center" vertical="center" wrapText="1"/>
    </xf>
    <xf numFmtId="3" fontId="3" fillId="17" borderId="61" xfId="1" applyNumberFormat="1" applyFont="1" applyFill="1" applyBorder="1" applyAlignment="1">
      <alignment horizontal="center" vertical="center" wrapText="1"/>
    </xf>
    <xf numFmtId="3" fontId="4" fillId="0" borderId="61" xfId="1" applyNumberFormat="1" applyFont="1" applyBorder="1" applyAlignment="1">
      <alignment horizontal="center" vertical="center" wrapText="1"/>
    </xf>
    <xf numFmtId="167" fontId="7" fillId="3" borderId="61" xfId="1" applyNumberFormat="1" applyFont="1" applyFill="1" applyBorder="1" applyAlignment="1">
      <alignment horizontal="center" vertical="center" wrapText="1"/>
    </xf>
    <xf numFmtId="3" fontId="3" fillId="4" borderId="61" xfId="1" applyNumberFormat="1" applyFont="1" applyFill="1" applyBorder="1" applyAlignment="1">
      <alignment horizontal="center" vertical="center" wrapText="1"/>
    </xf>
    <xf numFmtId="167" fontId="5" fillId="7" borderId="61" xfId="1" applyNumberFormat="1" applyFont="1" applyFill="1" applyBorder="1" applyAlignment="1">
      <alignment horizontal="center" vertical="center" wrapText="1"/>
    </xf>
    <xf numFmtId="0" fontId="4" fillId="0" borderId="62" xfId="1" applyFont="1" applyBorder="1" applyAlignment="1">
      <alignment vertical="center"/>
    </xf>
    <xf numFmtId="0" fontId="4" fillId="0" borderId="63" xfId="1" applyFont="1" applyBorder="1" applyAlignment="1">
      <alignment horizontal="center" vertical="center"/>
    </xf>
    <xf numFmtId="3" fontId="3" fillId="2" borderId="63" xfId="1" applyNumberFormat="1" applyFont="1" applyFill="1" applyBorder="1" applyAlignment="1">
      <alignment horizontal="center" vertical="center" wrapText="1"/>
    </xf>
    <xf numFmtId="3" fontId="3" fillId="17" borderId="63" xfId="1" applyNumberFormat="1" applyFont="1" applyFill="1" applyBorder="1" applyAlignment="1">
      <alignment horizontal="center" vertical="center" wrapText="1"/>
    </xf>
    <xf numFmtId="3" fontId="4" fillId="0" borderId="63" xfId="1" applyNumberFormat="1" applyFont="1" applyBorder="1" applyAlignment="1">
      <alignment horizontal="center" vertical="center" wrapText="1"/>
    </xf>
    <xf numFmtId="167" fontId="7" fillId="3" borderId="63" xfId="1" applyNumberFormat="1" applyFont="1" applyFill="1" applyBorder="1" applyAlignment="1">
      <alignment horizontal="center" vertical="center" wrapText="1"/>
    </xf>
    <xf numFmtId="3" fontId="3" fillId="4" borderId="63" xfId="1" applyNumberFormat="1" applyFont="1" applyFill="1" applyBorder="1" applyAlignment="1">
      <alignment horizontal="center" vertical="center" wrapText="1"/>
    </xf>
    <xf numFmtId="167" fontId="5" fillId="7" borderId="63" xfId="1" applyNumberFormat="1" applyFont="1" applyFill="1" applyBorder="1" applyAlignment="1">
      <alignment horizontal="center" vertical="center" wrapText="1"/>
    </xf>
    <xf numFmtId="167" fontId="5" fillId="7" borderId="45" xfId="1" applyNumberFormat="1" applyFont="1" applyFill="1" applyBorder="1" applyAlignment="1">
      <alignment horizontal="center" vertical="center" wrapText="1"/>
    </xf>
    <xf numFmtId="0" fontId="3" fillId="4" borderId="64" xfId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horizontal="center" vertical="center"/>
    </xf>
    <xf numFmtId="0" fontId="4" fillId="0" borderId="66" xfId="1" applyFont="1" applyBorder="1" applyAlignment="1">
      <alignment vertical="center"/>
    </xf>
    <xf numFmtId="0" fontId="4" fillId="0" borderId="67" xfId="1" applyFont="1" applyBorder="1" applyAlignment="1">
      <alignment horizontal="center" vertical="center"/>
    </xf>
    <xf numFmtId="3" fontId="3" fillId="2" borderId="67" xfId="1" applyNumberFormat="1" applyFont="1" applyFill="1" applyBorder="1" applyAlignment="1">
      <alignment horizontal="center" vertical="center" wrapText="1"/>
    </xf>
    <xf numFmtId="3" fontId="3" fillId="17" borderId="67" xfId="1" applyNumberFormat="1" applyFont="1" applyFill="1" applyBorder="1" applyAlignment="1">
      <alignment horizontal="center" vertical="center" wrapText="1"/>
    </xf>
    <xf numFmtId="3" fontId="4" fillId="0" borderId="67" xfId="1" applyNumberFormat="1" applyFont="1" applyBorder="1" applyAlignment="1">
      <alignment horizontal="center" vertical="center" wrapText="1"/>
    </xf>
    <xf numFmtId="167" fontId="7" fillId="3" borderId="67" xfId="1" applyNumberFormat="1" applyFont="1" applyFill="1" applyBorder="1" applyAlignment="1">
      <alignment horizontal="center" vertical="center" wrapText="1"/>
    </xf>
    <xf numFmtId="3" fontId="3" fillId="4" borderId="67" xfId="1" applyNumberFormat="1" applyFont="1" applyFill="1" applyBorder="1" applyAlignment="1">
      <alignment horizontal="center" vertical="center" wrapText="1"/>
    </xf>
    <xf numFmtId="167" fontId="5" fillId="7" borderId="67" xfId="1" applyNumberFormat="1" applyFont="1" applyFill="1" applyBorder="1" applyAlignment="1">
      <alignment horizontal="center" vertical="center" wrapText="1"/>
    </xf>
    <xf numFmtId="0" fontId="4" fillId="0" borderId="68" xfId="1" applyFont="1" applyBorder="1" applyAlignment="1">
      <alignment vertical="center"/>
    </xf>
    <xf numFmtId="0" fontId="4" fillId="0" borderId="69" xfId="1" applyFont="1" applyBorder="1" applyAlignment="1">
      <alignment horizontal="center" vertical="center"/>
    </xf>
    <xf numFmtId="3" fontId="3" fillId="2" borderId="69" xfId="1" applyNumberFormat="1" applyFont="1" applyFill="1" applyBorder="1" applyAlignment="1">
      <alignment horizontal="center" vertical="center" wrapText="1"/>
    </xf>
    <xf numFmtId="3" fontId="3" fillId="17" borderId="69" xfId="1" applyNumberFormat="1" applyFont="1" applyFill="1" applyBorder="1" applyAlignment="1">
      <alignment horizontal="center" vertical="center" wrapText="1"/>
    </xf>
    <xf numFmtId="3" fontId="4" fillId="0" borderId="69" xfId="1" applyNumberFormat="1" applyFont="1" applyBorder="1" applyAlignment="1">
      <alignment horizontal="center" vertical="center" wrapText="1"/>
    </xf>
    <xf numFmtId="167" fontId="7" fillId="3" borderId="69" xfId="1" applyNumberFormat="1" applyFont="1" applyFill="1" applyBorder="1" applyAlignment="1">
      <alignment horizontal="center" vertical="center" wrapText="1"/>
    </xf>
    <xf numFmtId="3" fontId="3" fillId="4" borderId="69" xfId="1" applyNumberFormat="1" applyFont="1" applyFill="1" applyBorder="1" applyAlignment="1">
      <alignment horizontal="center" vertical="center" wrapText="1"/>
    </xf>
    <xf numFmtId="167" fontId="5" fillId="7" borderId="69" xfId="1" applyNumberFormat="1" applyFont="1" applyFill="1" applyBorder="1" applyAlignment="1">
      <alignment horizontal="center" vertical="center" wrapText="1"/>
    </xf>
    <xf numFmtId="0" fontId="4" fillId="0" borderId="70" xfId="1" applyFont="1" applyBorder="1" applyAlignment="1">
      <alignment vertical="center"/>
    </xf>
    <xf numFmtId="0" fontId="4" fillId="0" borderId="71" xfId="1" applyFont="1" applyBorder="1" applyAlignment="1">
      <alignment horizontal="center" vertical="center"/>
    </xf>
    <xf numFmtId="3" fontId="3" fillId="2" borderId="71" xfId="1" applyNumberFormat="1" applyFont="1" applyFill="1" applyBorder="1" applyAlignment="1">
      <alignment horizontal="center" vertical="center" wrapText="1"/>
    </xf>
    <xf numFmtId="3" fontId="3" fillId="17" borderId="71" xfId="1" applyNumberFormat="1" applyFont="1" applyFill="1" applyBorder="1" applyAlignment="1">
      <alignment horizontal="center" vertical="center" wrapText="1"/>
    </xf>
    <xf numFmtId="3" fontId="4" fillId="0" borderId="71" xfId="1" applyNumberFormat="1" applyFont="1" applyBorder="1" applyAlignment="1">
      <alignment horizontal="center" vertical="center" wrapText="1"/>
    </xf>
    <xf numFmtId="167" fontId="7" fillId="3" borderId="71" xfId="1" applyNumberFormat="1" applyFont="1" applyFill="1" applyBorder="1" applyAlignment="1">
      <alignment horizontal="center" vertical="center" wrapText="1"/>
    </xf>
    <xf numFmtId="3" fontId="3" fillId="4" borderId="71" xfId="1" applyNumberFormat="1" applyFont="1" applyFill="1" applyBorder="1" applyAlignment="1">
      <alignment horizontal="center" vertical="center" wrapText="1"/>
    </xf>
    <xf numFmtId="167" fontId="5" fillId="7" borderId="71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23" fillId="8" borderId="7" xfId="1" applyNumberFormat="1" applyFont="1" applyFill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166" fontId="4" fillId="0" borderId="24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 wrapText="1"/>
    </xf>
    <xf numFmtId="166" fontId="4" fillId="0" borderId="19" xfId="1" applyNumberFormat="1" applyFont="1" applyBorder="1" applyAlignment="1">
      <alignment horizontal="center" vertical="center" wrapText="1"/>
    </xf>
    <xf numFmtId="166" fontId="4" fillId="0" borderId="21" xfId="1" applyNumberFormat="1" applyFont="1" applyBorder="1" applyAlignment="1">
      <alignment horizontal="center" vertical="center" wrapText="1"/>
    </xf>
    <xf numFmtId="166" fontId="3" fillId="0" borderId="46" xfId="1" applyNumberFormat="1" applyFont="1" applyBorder="1" applyAlignment="1">
      <alignment horizont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wrapText="1"/>
    </xf>
    <xf numFmtId="166" fontId="3" fillId="0" borderId="49" xfId="1" applyNumberFormat="1" applyFont="1" applyBorder="1" applyAlignment="1">
      <alignment horizontal="center" wrapText="1"/>
    </xf>
    <xf numFmtId="166" fontId="4" fillId="8" borderId="12" xfId="1" applyNumberFormat="1" applyFont="1" applyFill="1" applyBorder="1" applyAlignment="1">
      <alignment horizontal="center" vertical="center"/>
    </xf>
    <xf numFmtId="166" fontId="4" fillId="8" borderId="25" xfId="1" applyNumberFormat="1" applyFont="1" applyFill="1" applyBorder="1" applyAlignment="1">
      <alignment horizontal="center" vertical="center"/>
    </xf>
    <xf numFmtId="166" fontId="4" fillId="0" borderId="25" xfId="1" applyNumberFormat="1" applyFont="1" applyBorder="1" applyAlignment="1">
      <alignment horizontal="center" vertical="center" wrapText="1"/>
    </xf>
    <xf numFmtId="166" fontId="4" fillId="0" borderId="12" xfId="1" applyNumberFormat="1" applyFont="1" applyBorder="1" applyAlignment="1">
      <alignment horizontal="center" vertical="center" wrapText="1"/>
    </xf>
    <xf numFmtId="166" fontId="4" fillId="0" borderId="26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wrapText="1"/>
    </xf>
    <xf numFmtId="166" fontId="4" fillId="0" borderId="26" xfId="1" applyNumberFormat="1" applyFont="1" applyBorder="1" applyAlignment="1">
      <alignment horizontal="center" wrapText="1"/>
    </xf>
    <xf numFmtId="166" fontId="3" fillId="0" borderId="15" xfId="1" applyNumberFormat="1" applyFont="1" applyBorder="1" applyAlignment="1">
      <alignment horizontal="center" wrapText="1"/>
    </xf>
    <xf numFmtId="166" fontId="23" fillId="8" borderId="27" xfId="1" applyNumberFormat="1" applyFont="1" applyFill="1" applyBorder="1" applyAlignment="1">
      <alignment horizontal="center" vertical="center" wrapText="1"/>
    </xf>
    <xf numFmtId="166" fontId="1" fillId="0" borderId="0" xfId="1" applyNumberFormat="1"/>
    <xf numFmtId="0" fontId="10" fillId="0" borderId="83" xfId="4" applyFont="1" applyBorder="1" applyAlignment="1">
      <alignment horizontal="center" vertical="center" wrapText="1"/>
    </xf>
    <xf numFmtId="0" fontId="10" fillId="0" borderId="84" xfId="4" applyFont="1" applyBorder="1" applyAlignment="1">
      <alignment horizontal="center" vertical="center"/>
    </xf>
    <xf numFmtId="0" fontId="8" fillId="0" borderId="85" xfId="4" applyBorder="1" applyAlignment="1">
      <alignment horizontal="left" vertical="center" wrapText="1"/>
    </xf>
    <xf numFmtId="0" fontId="8" fillId="11" borderId="86" xfId="4" applyFill="1" applyBorder="1" applyAlignment="1">
      <alignment horizontal="left" vertical="center"/>
    </xf>
    <xf numFmtId="165" fontId="8" fillId="11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center" vertical="center"/>
    </xf>
    <xf numFmtId="165" fontId="0" fillId="12" borderId="87" xfId="5" applyNumberFormat="1" applyFont="1" applyFill="1" applyBorder="1" applyAlignment="1">
      <alignment horizontal="left" vertical="center"/>
    </xf>
    <xf numFmtId="165" fontId="8" fillId="12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left" vertical="center"/>
    </xf>
    <xf numFmtId="165" fontId="0" fillId="12" borderId="88" xfId="5" applyNumberFormat="1" applyFont="1" applyFill="1" applyBorder="1" applyAlignment="1">
      <alignment horizontal="left" vertical="center"/>
    </xf>
    <xf numFmtId="0" fontId="8" fillId="25" borderId="86" xfId="4" applyFill="1" applyBorder="1" applyAlignment="1">
      <alignment horizontal="left" vertical="center"/>
    </xf>
    <xf numFmtId="0" fontId="8" fillId="0" borderId="89" xfId="4" applyBorder="1" applyAlignment="1">
      <alignment horizontal="left" vertical="center" wrapText="1"/>
    </xf>
    <xf numFmtId="0" fontId="8" fillId="11" borderId="90" xfId="4" applyFill="1" applyBorder="1" applyAlignment="1">
      <alignment horizontal="left" vertical="center"/>
    </xf>
    <xf numFmtId="165" fontId="8" fillId="11" borderId="88" xfId="4" applyNumberFormat="1" applyFill="1" applyBorder="1" applyAlignment="1">
      <alignment horizontal="left" vertical="center"/>
    </xf>
    <xf numFmtId="0" fontId="8" fillId="0" borderId="90" xfId="4" applyBorder="1" applyAlignment="1">
      <alignment horizontal="left" vertical="center"/>
    </xf>
    <xf numFmtId="165" fontId="0" fillId="11" borderId="87" xfId="5" applyNumberFormat="1" applyFont="1" applyFill="1" applyBorder="1" applyAlignment="1">
      <alignment horizontal="left" vertical="center"/>
    </xf>
    <xf numFmtId="0" fontId="8" fillId="25" borderId="90" xfId="4" applyFill="1" applyBorder="1" applyAlignment="1">
      <alignment horizontal="left" vertical="center"/>
    </xf>
    <xf numFmtId="165" fontId="0" fillId="11" borderId="88" xfId="5" applyNumberFormat="1" applyFont="1" applyFill="1" applyBorder="1" applyAlignment="1">
      <alignment horizontal="left" vertical="center"/>
    </xf>
    <xf numFmtId="165" fontId="8" fillId="12" borderId="88" xfId="4" applyNumberFormat="1" applyFill="1" applyBorder="1" applyAlignment="1">
      <alignment horizontal="left" vertical="center"/>
    </xf>
    <xf numFmtId="0" fontId="10" fillId="0" borderId="91" xfId="4" applyFont="1" applyBorder="1" applyAlignment="1">
      <alignment horizontal="left" vertical="center" wrapText="1"/>
    </xf>
    <xf numFmtId="0" fontId="10" fillId="11" borderId="92" xfId="4" applyFont="1" applyFill="1" applyBorder="1" applyAlignment="1">
      <alignment horizontal="left" vertical="center"/>
    </xf>
    <xf numFmtId="165" fontId="10" fillId="11" borderId="93" xfId="4" applyNumberFormat="1" applyFont="1" applyFill="1" applyBorder="1" applyAlignment="1">
      <alignment horizontal="left" vertical="center"/>
    </xf>
    <xf numFmtId="165" fontId="10" fillId="12" borderId="93" xfId="5" applyNumberFormat="1" applyFont="1" applyFill="1" applyBorder="1" applyAlignment="1">
      <alignment horizontal="left" vertical="center"/>
    </xf>
    <xf numFmtId="165" fontId="10" fillId="12" borderId="93" xfId="4" applyNumberFormat="1" applyFont="1" applyFill="1" applyBorder="1" applyAlignment="1">
      <alignment horizontal="left" vertical="center"/>
    </xf>
    <xf numFmtId="166" fontId="4" fillId="0" borderId="94" xfId="1" applyNumberFormat="1" applyFont="1" applyBorder="1" applyAlignment="1">
      <alignment horizontal="center" vertical="center" wrapText="1"/>
    </xf>
    <xf numFmtId="167" fontId="7" fillId="3" borderId="94" xfId="1" applyNumberFormat="1" applyFont="1" applyFill="1" applyBorder="1" applyAlignment="1">
      <alignment horizontal="center" vertical="center" wrapText="1"/>
    </xf>
    <xf numFmtId="3" fontId="3" fillId="4" borderId="94" xfId="1" applyNumberFormat="1" applyFont="1" applyFill="1" applyBorder="1" applyAlignment="1">
      <alignment horizontal="center" vertical="center" wrapText="1"/>
    </xf>
    <xf numFmtId="167" fontId="5" fillId="7" borderId="94" xfId="1" applyNumberFormat="1" applyFont="1" applyFill="1" applyBorder="1" applyAlignment="1">
      <alignment horizontal="center" vertical="center" wrapText="1"/>
    </xf>
    <xf numFmtId="0" fontId="4" fillId="14" borderId="9" xfId="1" applyFont="1" applyFill="1" applyBorder="1" applyAlignment="1">
      <alignment vertical="center"/>
    </xf>
    <xf numFmtId="0" fontId="4" fillId="14" borderId="9" xfId="1" applyFont="1" applyFill="1" applyBorder="1" applyAlignment="1">
      <alignment horizontal="center" vertical="center"/>
    </xf>
    <xf numFmtId="3" fontId="20" fillId="2" borderId="9" xfId="1" applyNumberFormat="1" applyFont="1" applyFill="1" applyBorder="1" applyAlignment="1">
      <alignment horizontal="center" vertical="center" wrapText="1"/>
    </xf>
    <xf numFmtId="3" fontId="20" fillId="17" borderId="9" xfId="1" applyNumberFormat="1" applyFont="1" applyFill="1" applyBorder="1" applyAlignment="1">
      <alignment horizontal="center" vertical="center" wrapText="1"/>
    </xf>
    <xf numFmtId="166" fontId="4" fillId="0" borderId="9" xfId="1" applyNumberFormat="1" applyFont="1" applyBorder="1" applyAlignment="1">
      <alignment horizontal="center" vertical="center" wrapText="1"/>
    </xf>
    <xf numFmtId="167" fontId="7" fillId="3" borderId="9" xfId="1" applyNumberFormat="1" applyFont="1" applyFill="1" applyBorder="1" applyAlignment="1">
      <alignment horizontal="center" vertical="center" wrapText="1"/>
    </xf>
    <xf numFmtId="167" fontId="5" fillId="7" borderId="9" xfId="1" applyNumberFormat="1" applyFont="1" applyFill="1" applyBorder="1" applyAlignment="1">
      <alignment horizontal="center" vertical="center" wrapText="1"/>
    </xf>
    <xf numFmtId="0" fontId="4" fillId="0" borderId="94" xfId="1" applyFont="1" applyBorder="1" applyAlignment="1">
      <alignment vertical="center"/>
    </xf>
    <xf numFmtId="0" fontId="4" fillId="0" borderId="94" xfId="1" applyFont="1" applyBorder="1" applyAlignment="1">
      <alignment horizontal="center" vertical="center"/>
    </xf>
    <xf numFmtId="3" fontId="3" fillId="2" borderId="94" xfId="1" applyNumberFormat="1" applyFont="1" applyFill="1" applyBorder="1" applyAlignment="1">
      <alignment horizontal="center" vertical="center" wrapText="1"/>
    </xf>
    <xf numFmtId="3" fontId="3" fillId="17" borderId="94" xfId="1" applyNumberFormat="1" applyFont="1" applyFill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3" fillId="8" borderId="95" xfId="1" applyFont="1" applyFill="1" applyBorder="1" applyAlignment="1">
      <alignment horizontal="center" vertical="center"/>
    </xf>
    <xf numFmtId="0" fontId="23" fillId="2" borderId="95" xfId="1" applyFont="1" applyFill="1" applyBorder="1" applyAlignment="1">
      <alignment horizontal="center" vertical="center" wrapText="1"/>
    </xf>
    <xf numFmtId="0" fontId="23" fillId="8" borderId="95" xfId="1" applyFont="1" applyFill="1" applyBorder="1" applyAlignment="1">
      <alignment horizontal="center" vertical="center"/>
    </xf>
    <xf numFmtId="0" fontId="23" fillId="10" borderId="95" xfId="1" applyFont="1" applyFill="1" applyBorder="1" applyAlignment="1">
      <alignment horizontal="center" vertical="center"/>
    </xf>
    <xf numFmtId="0" fontId="21" fillId="6" borderId="95" xfId="1" applyFont="1" applyFill="1" applyBorder="1" applyAlignment="1">
      <alignment horizontal="center" vertical="center" wrapText="1"/>
    </xf>
    <xf numFmtId="164" fontId="18" fillId="0" borderId="0" xfId="24" applyNumberFormat="1" applyFont="1"/>
    <xf numFmtId="0" fontId="21" fillId="27" borderId="95" xfId="1" applyFont="1" applyFill="1" applyBorder="1" applyAlignment="1">
      <alignment horizontal="center" vertical="center" wrapText="1"/>
    </xf>
    <xf numFmtId="3" fontId="3" fillId="28" borderId="3" xfId="1" applyNumberFormat="1" applyFont="1" applyFill="1" applyBorder="1" applyAlignment="1">
      <alignment horizontal="center" vertical="center" wrapText="1"/>
    </xf>
    <xf numFmtId="3" fontId="3" fillId="28" borderId="22" xfId="1" applyNumberFormat="1" applyFont="1" applyFill="1" applyBorder="1" applyAlignment="1">
      <alignment horizontal="center" vertical="center" wrapText="1"/>
    </xf>
    <xf numFmtId="3" fontId="3" fillId="28" borderId="24" xfId="1" applyNumberFormat="1" applyFont="1" applyFill="1" applyBorder="1" applyAlignment="1">
      <alignment horizontal="center" vertical="center" wrapText="1"/>
    </xf>
    <xf numFmtId="3" fontId="3" fillId="28" borderId="21" xfId="1" applyNumberFormat="1" applyFont="1" applyFill="1" applyBorder="1" applyAlignment="1">
      <alignment horizontal="center" vertical="center" wrapText="1"/>
    </xf>
    <xf numFmtId="0" fontId="3" fillId="0" borderId="64" xfId="1" applyFont="1" applyBorder="1"/>
    <xf numFmtId="3" fontId="3" fillId="4" borderId="45" xfId="1" applyNumberFormat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3" fontId="3" fillId="0" borderId="98" xfId="1" applyNumberFormat="1" applyFont="1" applyBorder="1" applyAlignment="1">
      <alignment horizontal="center" wrapText="1"/>
    </xf>
    <xf numFmtId="164" fontId="5" fillId="3" borderId="98" xfId="1" applyNumberFormat="1" applyFont="1" applyFill="1" applyBorder="1" applyAlignment="1">
      <alignment horizontal="center" vertical="center" wrapText="1"/>
    </xf>
    <xf numFmtId="3" fontId="3" fillId="0" borderId="99" xfId="1" applyNumberFormat="1" applyFont="1" applyBorder="1" applyAlignment="1">
      <alignment horizontal="center" wrapText="1"/>
    </xf>
    <xf numFmtId="164" fontId="5" fillId="3" borderId="99" xfId="1" applyNumberFormat="1" applyFont="1" applyFill="1" applyBorder="1" applyAlignment="1">
      <alignment horizontal="center" vertical="center" wrapText="1"/>
    </xf>
    <xf numFmtId="3" fontId="3" fillId="4" borderId="103" xfId="1" applyNumberFormat="1" applyFont="1" applyFill="1" applyBorder="1" applyAlignment="1">
      <alignment horizontal="center" wrapText="1"/>
    </xf>
    <xf numFmtId="3" fontId="3" fillId="4" borderId="105" xfId="1" applyNumberFormat="1" applyFont="1" applyFill="1" applyBorder="1" applyAlignment="1">
      <alignment horizontal="center" wrapText="1"/>
    </xf>
    <xf numFmtId="3" fontId="3" fillId="4" borderId="107" xfId="1" applyNumberFormat="1" applyFont="1" applyFill="1" applyBorder="1" applyAlignment="1">
      <alignment horizontal="center" wrapText="1"/>
    </xf>
    <xf numFmtId="3" fontId="3" fillId="0" borderId="109" xfId="1" applyNumberFormat="1" applyFont="1" applyBorder="1" applyAlignment="1">
      <alignment horizontal="center" wrapText="1"/>
    </xf>
    <xf numFmtId="3" fontId="3" fillId="0" borderId="110" xfId="1" applyNumberFormat="1" applyFont="1" applyBorder="1" applyAlignment="1">
      <alignment horizontal="center" wrapText="1"/>
    </xf>
    <xf numFmtId="164" fontId="5" fillId="3" borderId="111" xfId="1" applyNumberFormat="1" applyFont="1" applyFill="1" applyBorder="1" applyAlignment="1">
      <alignment horizontal="center" vertical="center" wrapText="1"/>
    </xf>
    <xf numFmtId="3" fontId="3" fillId="0" borderId="111" xfId="1" applyNumberFormat="1" applyFont="1" applyBorder="1" applyAlignment="1">
      <alignment horizontal="center" wrapText="1"/>
    </xf>
    <xf numFmtId="3" fontId="3" fillId="0" borderId="114" xfId="1" applyNumberFormat="1" applyFont="1" applyBorder="1" applyAlignment="1">
      <alignment horizontal="center" wrapText="1"/>
    </xf>
    <xf numFmtId="164" fontId="5" fillId="3" borderId="115" xfId="1" applyNumberFormat="1" applyFont="1" applyFill="1" applyBorder="1" applyAlignment="1">
      <alignment horizontal="center" vertical="center" wrapText="1"/>
    </xf>
    <xf numFmtId="3" fontId="3" fillId="4" borderId="64" xfId="1" applyNumberFormat="1" applyFont="1" applyFill="1" applyBorder="1" applyAlignment="1">
      <alignment horizontal="center" wrapText="1"/>
    </xf>
    <xf numFmtId="3" fontId="3" fillId="4" borderId="64" xfId="1" applyNumberFormat="1" applyFont="1" applyFill="1" applyBorder="1" applyAlignment="1">
      <alignment horizontal="center" vertical="center" wrapText="1"/>
    </xf>
    <xf numFmtId="0" fontId="31" fillId="0" borderId="64" xfId="1" applyFont="1" applyBorder="1"/>
    <xf numFmtId="0" fontId="32" fillId="0" borderId="105" xfId="1" applyFont="1" applyBorder="1"/>
    <xf numFmtId="0" fontId="32" fillId="0" borderId="107" xfId="1" applyFont="1" applyBorder="1"/>
    <xf numFmtId="0" fontId="33" fillId="0" borderId="0" xfId="0" applyFont="1"/>
    <xf numFmtId="0" fontId="34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3" fontId="36" fillId="2" borderId="106" xfId="1" applyNumberFormat="1" applyFont="1" applyFill="1" applyBorder="1" applyAlignment="1">
      <alignment horizontal="center" vertical="center" wrapText="1"/>
    </xf>
    <xf numFmtId="3" fontId="36" fillId="2" borderId="108" xfId="1" applyNumberFormat="1" applyFont="1" applyFill="1" applyBorder="1" applyAlignment="1">
      <alignment horizontal="center" vertical="center" wrapText="1"/>
    </xf>
    <xf numFmtId="3" fontId="36" fillId="2" borderId="45" xfId="1" applyNumberFormat="1" applyFont="1" applyFill="1" applyBorder="1" applyAlignment="1">
      <alignment horizontal="center" vertical="center" wrapText="1"/>
    </xf>
    <xf numFmtId="3" fontId="36" fillId="2" borderId="20" xfId="1" applyNumberFormat="1" applyFont="1" applyFill="1" applyBorder="1" applyAlignment="1">
      <alignment horizontal="center" vertical="center" wrapText="1"/>
    </xf>
    <xf numFmtId="3" fontId="30" fillId="2" borderId="114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6" fillId="2" borderId="3" xfId="1" applyNumberFormat="1" applyFont="1" applyFill="1" applyBorder="1" applyAlignment="1">
      <alignment horizontal="center" vertical="center" wrapText="1"/>
    </xf>
    <xf numFmtId="3" fontId="36" fillId="2" borderId="22" xfId="1" applyNumberFormat="1" applyFont="1" applyFill="1" applyBorder="1" applyAlignment="1">
      <alignment horizontal="center" vertical="center" wrapText="1"/>
    </xf>
    <xf numFmtId="3" fontId="36" fillId="2" borderId="24" xfId="1" applyNumberFormat="1" applyFont="1" applyFill="1" applyBorder="1" applyAlignment="1">
      <alignment horizontal="center" vertical="center" wrapText="1"/>
    </xf>
    <xf numFmtId="0" fontId="37" fillId="0" borderId="0" xfId="0" applyFont="1"/>
    <xf numFmtId="3" fontId="36" fillId="2" borderId="21" xfId="1" applyNumberFormat="1" applyFont="1" applyFill="1" applyBorder="1" applyAlignment="1">
      <alignment horizontal="center" vertical="center" wrapText="1"/>
    </xf>
    <xf numFmtId="3" fontId="36" fillId="2" borderId="35" xfId="1" applyNumberFormat="1" applyFont="1" applyFill="1" applyBorder="1" applyAlignment="1">
      <alignment horizontal="center" vertical="center" wrapText="1"/>
    </xf>
    <xf numFmtId="0" fontId="36" fillId="2" borderId="12" xfId="1" applyFont="1" applyFill="1" applyBorder="1" applyAlignment="1">
      <alignment horizontal="center" vertical="center" wrapText="1"/>
    </xf>
    <xf numFmtId="0" fontId="36" fillId="2" borderId="17" xfId="1" applyFont="1" applyFill="1" applyBorder="1" applyAlignment="1">
      <alignment horizontal="center" vertical="center" wrapText="1"/>
    </xf>
    <xf numFmtId="3" fontId="36" fillId="2" borderId="14" xfId="1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164" fontId="40" fillId="3" borderId="99" xfId="1" applyNumberFormat="1" applyFont="1" applyFill="1" applyBorder="1" applyAlignment="1">
      <alignment horizontal="center" vertical="center" wrapText="1"/>
    </xf>
    <xf numFmtId="164" fontId="40" fillId="3" borderId="98" xfId="1" applyNumberFormat="1" applyFont="1" applyFill="1" applyBorder="1" applyAlignment="1">
      <alignment horizontal="center" vertical="center" wrapText="1"/>
    </xf>
    <xf numFmtId="164" fontId="40" fillId="3" borderId="111" xfId="1" applyNumberFormat="1" applyFont="1" applyFill="1" applyBorder="1" applyAlignment="1">
      <alignment horizontal="center" vertical="center" wrapText="1"/>
    </xf>
    <xf numFmtId="164" fontId="40" fillId="3" borderId="45" xfId="1" applyNumberFormat="1" applyFont="1" applyFill="1" applyBorder="1" applyAlignment="1">
      <alignment horizontal="center" vertical="center" wrapText="1"/>
    </xf>
    <xf numFmtId="164" fontId="41" fillId="3" borderId="6" xfId="1" applyNumberFormat="1" applyFont="1" applyFill="1" applyBorder="1" applyAlignment="1">
      <alignment horizontal="center" vertical="center" wrapText="1"/>
    </xf>
    <xf numFmtId="164" fontId="40" fillId="3" borderId="20" xfId="1" applyNumberFormat="1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/>
    </xf>
    <xf numFmtId="164" fontId="40" fillId="9" borderId="3" xfId="1" applyNumberFormat="1" applyFont="1" applyFill="1" applyBorder="1" applyAlignment="1">
      <alignment horizontal="center" vertical="center" wrapText="1"/>
    </xf>
    <xf numFmtId="164" fontId="40" fillId="3" borderId="22" xfId="1" applyNumberFormat="1" applyFont="1" applyFill="1" applyBorder="1" applyAlignment="1">
      <alignment horizontal="center" vertical="center" wrapText="1"/>
    </xf>
    <xf numFmtId="164" fontId="40" fillId="3" borderId="24" xfId="1" applyNumberFormat="1" applyFont="1" applyFill="1" applyBorder="1" applyAlignment="1">
      <alignment horizontal="center" vertical="center" wrapText="1"/>
    </xf>
    <xf numFmtId="164" fontId="40" fillId="3" borderId="3" xfId="1" applyNumberFormat="1" applyFont="1" applyFill="1" applyBorder="1" applyAlignment="1">
      <alignment horizontal="center" vertical="center" wrapText="1"/>
    </xf>
    <xf numFmtId="164" fontId="40" fillId="3" borderId="21" xfId="1" applyNumberFormat="1" applyFont="1" applyFill="1" applyBorder="1" applyAlignment="1">
      <alignment horizontal="center" vertical="center" wrapText="1"/>
    </xf>
    <xf numFmtId="164" fontId="40" fillId="3" borderId="35" xfId="1" applyNumberFormat="1" applyFont="1" applyFill="1" applyBorder="1" applyAlignment="1">
      <alignment horizontal="center" vertical="center" wrapText="1"/>
    </xf>
    <xf numFmtId="164" fontId="41" fillId="3" borderId="18" xfId="1" applyNumberFormat="1" applyFont="1" applyFill="1" applyBorder="1" applyAlignment="1">
      <alignment horizontal="center" vertical="center" wrapText="1"/>
    </xf>
    <xf numFmtId="164" fontId="40" fillId="3" borderId="14" xfId="1" applyNumberFormat="1" applyFont="1" applyFill="1" applyBorder="1" applyAlignment="1">
      <alignment horizontal="center" vertical="center" wrapText="1"/>
    </xf>
    <xf numFmtId="164" fontId="40" fillId="3" borderId="101" xfId="1" applyNumberFormat="1" applyFont="1" applyFill="1" applyBorder="1" applyAlignment="1">
      <alignment horizontal="center" vertical="center" wrapText="1"/>
    </xf>
    <xf numFmtId="164" fontId="40" fillId="3" borderId="102" xfId="1" applyNumberFormat="1" applyFont="1" applyFill="1" applyBorder="1" applyAlignment="1">
      <alignment horizontal="center" vertical="center" wrapText="1"/>
    </xf>
    <xf numFmtId="164" fontId="40" fillId="3" borderId="112" xfId="1" applyNumberFormat="1" applyFont="1" applyFill="1" applyBorder="1" applyAlignment="1">
      <alignment horizontal="center" vertical="center" wrapText="1"/>
    </xf>
    <xf numFmtId="164" fontId="40" fillId="3" borderId="100" xfId="1" applyNumberFormat="1" applyFont="1" applyFill="1" applyBorder="1" applyAlignment="1">
      <alignment horizontal="center" vertical="center" wrapText="1"/>
    </xf>
    <xf numFmtId="164" fontId="40" fillId="7" borderId="104" xfId="1" applyNumberFormat="1" applyFont="1" applyFill="1" applyBorder="1" applyAlignment="1">
      <alignment horizontal="center" vertical="center" wrapText="1"/>
    </xf>
    <xf numFmtId="164" fontId="40" fillId="7" borderId="106" xfId="1" applyNumberFormat="1" applyFont="1" applyFill="1" applyBorder="1" applyAlignment="1">
      <alignment horizontal="center" vertical="center" wrapText="1"/>
    </xf>
    <xf numFmtId="164" fontId="40" fillId="7" borderId="108" xfId="1" applyNumberFormat="1" applyFont="1" applyFill="1" applyBorder="1" applyAlignment="1">
      <alignment horizontal="center" vertical="center" wrapText="1"/>
    </xf>
    <xf numFmtId="164" fontId="40" fillId="7" borderId="65" xfId="1" applyNumberFormat="1" applyFont="1" applyFill="1" applyBorder="1" applyAlignment="1">
      <alignment horizontal="center" vertical="center" wrapText="1"/>
    </xf>
    <xf numFmtId="164" fontId="41" fillId="7" borderId="65" xfId="1" applyNumberFormat="1" applyFont="1" applyFill="1" applyBorder="1" applyAlignment="1">
      <alignment horizontal="center" vertical="center" wrapText="1"/>
    </xf>
    <xf numFmtId="164" fontId="40" fillId="7" borderId="117" xfId="1" applyNumberFormat="1" applyFont="1" applyFill="1" applyBorder="1" applyAlignment="1">
      <alignment horizontal="center" vertical="center" wrapText="1"/>
    </xf>
    <xf numFmtId="164" fontId="40" fillId="4" borderId="3" xfId="1" applyNumberFormat="1" applyFont="1" applyFill="1" applyBorder="1" applyAlignment="1">
      <alignment horizontal="center" vertical="center" wrapText="1"/>
    </xf>
    <xf numFmtId="164" fontId="40" fillId="7" borderId="22" xfId="1" applyNumberFormat="1" applyFont="1" applyFill="1" applyBorder="1" applyAlignment="1">
      <alignment horizontal="center" vertical="center" wrapText="1"/>
    </xf>
    <xf numFmtId="164" fontId="40" fillId="7" borderId="24" xfId="1" applyNumberFormat="1" applyFont="1" applyFill="1" applyBorder="1" applyAlignment="1">
      <alignment horizontal="center" vertical="center" wrapText="1"/>
    </xf>
    <xf numFmtId="164" fontId="40" fillId="7" borderId="3" xfId="1" applyNumberFormat="1" applyFont="1" applyFill="1" applyBorder="1" applyAlignment="1">
      <alignment horizontal="center" vertical="center" wrapText="1"/>
    </xf>
    <xf numFmtId="164" fontId="40" fillId="7" borderId="21" xfId="1" applyNumberFormat="1" applyFont="1" applyFill="1" applyBorder="1" applyAlignment="1">
      <alignment horizontal="center" vertical="center" wrapText="1"/>
    </xf>
    <xf numFmtId="164" fontId="40" fillId="7" borderId="35" xfId="1" applyNumberFormat="1" applyFont="1" applyFill="1" applyBorder="1" applyAlignment="1">
      <alignment horizontal="center" vertical="center" wrapText="1"/>
    </xf>
    <xf numFmtId="164" fontId="41" fillId="7" borderId="18" xfId="1" applyNumberFormat="1" applyFont="1" applyFill="1" applyBorder="1" applyAlignment="1">
      <alignment horizontal="center" vertical="center" wrapText="1"/>
    </xf>
    <xf numFmtId="164" fontId="41" fillId="7" borderId="6" xfId="1" applyNumberFormat="1" applyFont="1" applyFill="1" applyBorder="1" applyAlignment="1">
      <alignment horizontal="center" vertical="center" wrapText="1"/>
    </xf>
    <xf numFmtId="164" fontId="40" fillId="7" borderId="14" xfId="1" applyNumberFormat="1" applyFont="1" applyFill="1" applyBorder="1" applyAlignment="1">
      <alignment horizontal="center" vertical="center" wrapText="1"/>
    </xf>
    <xf numFmtId="164" fontId="40" fillId="7" borderId="20" xfId="1" applyNumberFormat="1" applyFont="1" applyFill="1" applyBorder="1" applyAlignment="1">
      <alignment horizontal="center" vertical="center" wrapText="1"/>
    </xf>
    <xf numFmtId="3" fontId="30" fillId="0" borderId="99" xfId="1" applyNumberFormat="1" applyFont="1" applyBorder="1" applyAlignment="1">
      <alignment horizontal="center" wrapText="1"/>
    </xf>
    <xf numFmtId="3" fontId="30" fillId="0" borderId="98" xfId="1" applyNumberFormat="1" applyFont="1" applyBorder="1" applyAlignment="1">
      <alignment horizontal="center" wrapText="1"/>
    </xf>
    <xf numFmtId="3" fontId="30" fillId="0" borderId="111" xfId="1" applyNumberFormat="1" applyFont="1" applyBorder="1" applyAlignment="1">
      <alignment horizontal="center" wrapText="1"/>
    </xf>
    <xf numFmtId="3" fontId="30" fillId="0" borderId="45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vertical="center" wrapText="1"/>
    </xf>
    <xf numFmtId="3" fontId="30" fillId="0" borderId="20" xfId="1" applyNumberFormat="1" applyFont="1" applyBorder="1" applyAlignment="1">
      <alignment horizontal="center" wrapText="1"/>
    </xf>
    <xf numFmtId="3" fontId="30" fillId="0" borderId="114" xfId="1" applyNumberFormat="1" applyFont="1" applyBorder="1" applyAlignment="1">
      <alignment horizontal="center" wrapText="1"/>
    </xf>
    <xf numFmtId="3" fontId="1" fillId="0" borderId="3" xfId="1" applyNumberFormat="1" applyBorder="1" applyAlignment="1">
      <alignment horizontal="center" vertical="center" wrapText="1"/>
    </xf>
    <xf numFmtId="3" fontId="1" fillId="0" borderId="22" xfId="1" applyNumberFormat="1" applyBorder="1" applyAlignment="1">
      <alignment horizontal="center" vertical="center" wrapText="1"/>
    </xf>
    <xf numFmtId="3" fontId="1" fillId="0" borderId="24" xfId="1" applyNumberFormat="1" applyBorder="1" applyAlignment="1">
      <alignment horizontal="center" vertical="center" wrapText="1"/>
    </xf>
    <xf numFmtId="0" fontId="42" fillId="0" borderId="0" xfId="0" applyFont="1"/>
    <xf numFmtId="3" fontId="1" fillId="0" borderId="21" xfId="1" applyNumberFormat="1" applyBorder="1" applyAlignment="1">
      <alignment horizontal="center" vertical="center" wrapText="1"/>
    </xf>
    <xf numFmtId="3" fontId="1" fillId="0" borderId="35" xfId="1" applyNumberFormat="1" applyBorder="1" applyAlignment="1">
      <alignment horizontal="center" vertical="center" wrapText="1"/>
    </xf>
    <xf numFmtId="0" fontId="1" fillId="8" borderId="12" xfId="1" applyFill="1" applyBorder="1" applyAlignment="1">
      <alignment horizontal="center" vertical="center"/>
    </xf>
    <xf numFmtId="0" fontId="1" fillId="8" borderId="17" xfId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" fontId="1" fillId="0" borderId="14" xfId="1" applyNumberForma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64" fontId="40" fillId="3" borderId="6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164" fontId="40" fillId="7" borderId="96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wrapText="1"/>
    </xf>
    <xf numFmtId="164" fontId="41" fillId="7" borderId="96" xfId="1" applyNumberFormat="1" applyFont="1" applyFill="1" applyBorder="1" applyAlignment="1">
      <alignment horizontal="center" vertical="center" wrapText="1"/>
    </xf>
    <xf numFmtId="164" fontId="3" fillId="3" borderId="45" xfId="1" applyNumberFormat="1" applyFont="1" applyFill="1" applyBorder="1" applyAlignment="1">
      <alignment horizontal="center" vertical="center" wrapText="1"/>
    </xf>
    <xf numFmtId="3" fontId="30" fillId="0" borderId="45" xfId="1" applyNumberFormat="1" applyFont="1" applyBorder="1" applyAlignment="1">
      <alignment horizontal="center" vertical="center" wrapText="1"/>
    </xf>
    <xf numFmtId="164" fontId="41" fillId="3" borderId="45" xfId="1" applyNumberFormat="1" applyFont="1" applyFill="1" applyBorder="1" applyAlignment="1">
      <alignment horizontal="center" vertical="center" wrapText="1"/>
    </xf>
    <xf numFmtId="164" fontId="41" fillId="3" borderId="100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vertical="center" wrapText="1"/>
    </xf>
    <xf numFmtId="3" fontId="26" fillId="4" borderId="3" xfId="1" applyNumberFormat="1" applyFont="1" applyFill="1" applyBorder="1" applyAlignment="1">
      <alignment horizontal="center" vertical="center" wrapText="1"/>
    </xf>
    <xf numFmtId="3" fontId="26" fillId="4" borderId="22" xfId="1" applyNumberFormat="1" applyFont="1" applyFill="1" applyBorder="1" applyAlignment="1">
      <alignment horizontal="center" vertical="center" wrapText="1"/>
    </xf>
    <xf numFmtId="3" fontId="26" fillId="4" borderId="24" xfId="1" applyNumberFormat="1" applyFont="1" applyFill="1" applyBorder="1" applyAlignment="1">
      <alignment horizontal="center" vertical="center" wrapText="1"/>
    </xf>
    <xf numFmtId="3" fontId="26" fillId="4" borderId="21" xfId="1" applyNumberFormat="1" applyFont="1" applyFill="1" applyBorder="1" applyAlignment="1">
      <alignment horizontal="center" vertical="center" wrapText="1"/>
    </xf>
    <xf numFmtId="3" fontId="4" fillId="13" borderId="3" xfId="1" applyNumberFormat="1" applyFont="1" applyFill="1" applyBorder="1" applyAlignment="1">
      <alignment horizontal="center" vertical="center" wrapText="1"/>
    </xf>
    <xf numFmtId="3" fontId="4" fillId="13" borderId="22" xfId="1" applyNumberFormat="1" applyFont="1" applyFill="1" applyBorder="1" applyAlignment="1">
      <alignment horizontal="center" vertical="center" wrapText="1"/>
    </xf>
    <xf numFmtId="3" fontId="4" fillId="13" borderId="24" xfId="1" applyNumberFormat="1" applyFont="1" applyFill="1" applyBorder="1" applyAlignment="1">
      <alignment horizontal="center" vertical="center" wrapText="1"/>
    </xf>
    <xf numFmtId="3" fontId="3" fillId="13" borderId="6" xfId="1" applyNumberFormat="1" applyFont="1" applyFill="1" applyBorder="1" applyAlignment="1">
      <alignment horizontal="center" wrapText="1"/>
    </xf>
    <xf numFmtId="3" fontId="4" fillId="13" borderId="21" xfId="1" applyNumberFormat="1" applyFont="1" applyFill="1" applyBorder="1" applyAlignment="1">
      <alignment horizontal="center" vertical="center" wrapText="1"/>
    </xf>
    <xf numFmtId="3" fontId="4" fillId="13" borderId="35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0" fontId="4" fillId="30" borderId="12" xfId="1" applyFont="1" applyFill="1" applyBorder="1" applyAlignment="1">
      <alignment horizontal="center" vertical="center"/>
    </xf>
    <xf numFmtId="0" fontId="4" fillId="30" borderId="17" xfId="1" applyFont="1" applyFill="1" applyBorder="1" applyAlignment="1">
      <alignment horizontal="center" vertical="center"/>
    </xf>
    <xf numFmtId="3" fontId="3" fillId="13" borderId="6" xfId="1" applyNumberFormat="1" applyFont="1" applyFill="1" applyBorder="1" applyAlignment="1">
      <alignment horizontal="center" vertical="center" wrapText="1"/>
    </xf>
    <xf numFmtId="0" fontId="12" fillId="13" borderId="13" xfId="1" applyFont="1" applyFill="1" applyBorder="1" applyAlignment="1">
      <alignment horizontal="center" vertical="center"/>
    </xf>
    <xf numFmtId="3" fontId="3" fillId="13" borderId="20" xfId="1" applyNumberFormat="1" applyFont="1" applyFill="1" applyBorder="1" applyAlignment="1">
      <alignment horizontal="center" wrapText="1"/>
    </xf>
    <xf numFmtId="3" fontId="4" fillId="13" borderId="14" xfId="1" applyNumberFormat="1" applyFont="1" applyFill="1" applyBorder="1" applyAlignment="1">
      <alignment horizontal="center" vertical="center" wrapText="1"/>
    </xf>
    <xf numFmtId="3" fontId="4" fillId="13" borderId="12" xfId="1" applyNumberFormat="1" applyFont="1" applyFill="1" applyBorder="1" applyAlignment="1">
      <alignment horizontal="center" vertical="center" wrapText="1"/>
    </xf>
    <xf numFmtId="3" fontId="4" fillId="13" borderId="2" xfId="1" applyNumberFormat="1" applyFont="1" applyFill="1" applyBorder="1" applyAlignment="1">
      <alignment horizontal="center" vertical="center" wrapText="1"/>
    </xf>
    <xf numFmtId="3" fontId="3" fillId="13" borderId="15" xfId="1" applyNumberFormat="1" applyFont="1" applyFill="1" applyBorder="1" applyAlignment="1">
      <alignment horizontal="center" wrapText="1"/>
    </xf>
    <xf numFmtId="3" fontId="4" fillId="0" borderId="121" xfId="1" applyNumberFormat="1" applyFont="1" applyBorder="1" applyAlignment="1" applyProtection="1">
      <alignment horizontal="center" vertical="center" wrapText="1"/>
      <protection locked="0"/>
    </xf>
    <xf numFmtId="3" fontId="4" fillId="0" borderId="122" xfId="1" applyNumberFormat="1" applyFont="1" applyBorder="1" applyAlignment="1" applyProtection="1">
      <alignment horizontal="center" vertical="center" wrapText="1"/>
      <protection locked="0"/>
    </xf>
    <xf numFmtId="166" fontId="4" fillId="0" borderId="94" xfId="1" applyNumberFormat="1" applyFont="1" applyBorder="1" applyAlignment="1" applyProtection="1">
      <alignment horizontal="center" vertical="center" wrapText="1"/>
      <protection locked="0"/>
    </xf>
    <xf numFmtId="3" fontId="4" fillId="0" borderId="25" xfId="1" applyNumberFormat="1" applyFont="1" applyBorder="1" applyAlignment="1" applyProtection="1">
      <alignment horizontal="center" vertical="center" wrapText="1"/>
      <protection locked="0"/>
    </xf>
    <xf numFmtId="3" fontId="4" fillId="0" borderId="11" xfId="1" applyNumberFormat="1" applyFont="1" applyBorder="1" applyAlignment="1" applyProtection="1">
      <alignment horizontal="center" vertical="center" wrapText="1"/>
      <protection locked="0"/>
    </xf>
    <xf numFmtId="3" fontId="3" fillId="0" borderId="124" xfId="1" applyNumberFormat="1" applyFont="1" applyBorder="1" applyAlignment="1">
      <alignment horizontal="center" wrapText="1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164" fontId="5" fillId="3" borderId="122" xfId="1" applyNumberFormat="1" applyFont="1" applyFill="1" applyBorder="1" applyAlignment="1">
      <alignment horizontal="center" vertical="center" wrapText="1"/>
    </xf>
    <xf numFmtId="3" fontId="4" fillId="4" borderId="122" xfId="1" applyNumberFormat="1" applyFont="1" applyFill="1" applyBorder="1" applyAlignment="1">
      <alignment horizontal="center" vertical="center" wrapText="1"/>
    </xf>
    <xf numFmtId="164" fontId="5" fillId="7" borderId="122" xfId="1" applyNumberFormat="1" applyFont="1" applyFill="1" applyBorder="1" applyAlignment="1">
      <alignment horizontal="center" vertical="center" wrapText="1"/>
    </xf>
    <xf numFmtId="164" fontId="5" fillId="3" borderId="124" xfId="1" applyNumberFormat="1" applyFont="1" applyFill="1" applyBorder="1" applyAlignment="1">
      <alignment horizontal="center" vertical="center" wrapText="1"/>
    </xf>
    <xf numFmtId="3" fontId="3" fillId="4" borderId="124" xfId="1" applyNumberFormat="1" applyFont="1" applyFill="1" applyBorder="1" applyAlignment="1">
      <alignment horizontal="center" wrapText="1"/>
    </xf>
    <xf numFmtId="164" fontId="5" fillId="7" borderId="124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" fillId="2" borderId="121" xfId="1" applyNumberFormat="1" applyFont="1" applyFill="1" applyBorder="1" applyAlignment="1">
      <alignment horizontal="center" vertical="center" wrapText="1"/>
    </xf>
    <xf numFmtId="164" fontId="5" fillId="3" borderId="121" xfId="1" applyNumberFormat="1" applyFont="1" applyFill="1" applyBorder="1" applyAlignment="1">
      <alignment horizontal="center" vertical="center" wrapText="1"/>
    </xf>
    <xf numFmtId="3" fontId="4" fillId="4" borderId="121" xfId="1" applyNumberFormat="1" applyFont="1" applyFill="1" applyBorder="1" applyAlignment="1">
      <alignment horizontal="center" vertical="center" wrapText="1"/>
    </xf>
    <xf numFmtId="164" fontId="5" fillId="7" borderId="121" xfId="1" applyNumberFormat="1" applyFont="1" applyFill="1" applyBorder="1" applyAlignment="1">
      <alignment horizontal="center" vertical="center" wrapText="1"/>
    </xf>
    <xf numFmtId="0" fontId="4" fillId="0" borderId="122" xfId="1" applyFont="1" applyBorder="1" applyAlignment="1">
      <alignment vertical="center"/>
    </xf>
    <xf numFmtId="3" fontId="3" fillId="2" borderId="122" xfId="1" applyNumberFormat="1" applyFont="1" applyFill="1" applyBorder="1" applyAlignment="1">
      <alignment horizontal="center" vertical="center" wrapText="1"/>
    </xf>
    <xf numFmtId="0" fontId="4" fillId="0" borderId="121" xfId="1" applyFont="1" applyBorder="1" applyAlignment="1">
      <alignment vertical="center"/>
    </xf>
    <xf numFmtId="164" fontId="5" fillId="3" borderId="0" xfId="1" applyNumberFormat="1" applyFont="1" applyFill="1" applyAlignment="1">
      <alignment horizontal="center" vertical="center" wrapText="1"/>
    </xf>
    <xf numFmtId="164" fontId="40" fillId="3" borderId="0" xfId="1" applyNumberFormat="1" applyFont="1" applyFill="1" applyAlignment="1">
      <alignment horizontal="center" vertical="center" wrapText="1"/>
    </xf>
    <xf numFmtId="3" fontId="3" fillId="2" borderId="124" xfId="1" applyNumberFormat="1" applyFont="1" applyFill="1" applyBorder="1" applyAlignment="1">
      <alignment horizontal="center" vertical="center" wrapText="1"/>
    </xf>
    <xf numFmtId="3" fontId="3" fillId="2" borderId="125" xfId="1" applyNumberFormat="1" applyFont="1" applyFill="1" applyBorder="1" applyAlignment="1">
      <alignment horizontal="center" vertical="center" wrapText="1"/>
    </xf>
    <xf numFmtId="164" fontId="5" fillId="3" borderId="125" xfId="1" applyNumberFormat="1" applyFont="1" applyFill="1" applyBorder="1" applyAlignment="1">
      <alignment horizontal="center" vertical="center" wrapText="1"/>
    </xf>
    <xf numFmtId="3" fontId="4" fillId="4" borderId="125" xfId="1" applyNumberFormat="1" applyFont="1" applyFill="1" applyBorder="1" applyAlignment="1">
      <alignment horizontal="center" vertical="center" wrapText="1"/>
    </xf>
    <xf numFmtId="164" fontId="5" fillId="7" borderId="125" xfId="1" applyNumberFormat="1" applyFont="1" applyFill="1" applyBorder="1" applyAlignment="1">
      <alignment horizontal="center" vertical="center" wrapText="1"/>
    </xf>
    <xf numFmtId="0" fontId="4" fillId="29" borderId="121" xfId="1" applyFont="1" applyFill="1" applyBorder="1" applyAlignment="1">
      <alignment vertical="center"/>
    </xf>
    <xf numFmtId="0" fontId="4" fillId="29" borderId="122" xfId="1" applyFont="1" applyFill="1" applyBorder="1" applyAlignment="1">
      <alignment vertical="center"/>
    </xf>
    <xf numFmtId="0" fontId="4" fillId="29" borderId="125" xfId="1" applyFont="1" applyFill="1" applyBorder="1" applyAlignment="1">
      <alignment vertical="center"/>
    </xf>
    <xf numFmtId="3" fontId="4" fillId="29" borderId="121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2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24" xfId="1" applyFont="1" applyBorder="1" applyAlignment="1">
      <alignment horizontal="center"/>
    </xf>
    <xf numFmtId="0" fontId="43" fillId="31" borderId="6" xfId="1" applyFont="1" applyFill="1" applyBorder="1" applyAlignment="1">
      <alignment horizontal="center"/>
    </xf>
    <xf numFmtId="3" fontId="43" fillId="32" borderId="6" xfId="1" applyNumberFormat="1" applyFont="1" applyFill="1" applyBorder="1" applyAlignment="1">
      <alignment horizontal="center" vertical="center" wrapText="1"/>
    </xf>
    <xf numFmtId="3" fontId="43" fillId="31" borderId="6" xfId="1" applyNumberFormat="1" applyFont="1" applyFill="1" applyBorder="1" applyAlignment="1">
      <alignment horizontal="center" wrapText="1"/>
    </xf>
    <xf numFmtId="164" fontId="44" fillId="33" borderId="6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wrapText="1"/>
    </xf>
    <xf numFmtId="3" fontId="3" fillId="4" borderId="127" xfId="1" applyNumberFormat="1" applyFont="1" applyFill="1" applyBorder="1" applyAlignment="1">
      <alignment horizontal="center" wrapText="1"/>
    </xf>
    <xf numFmtId="164" fontId="40" fillId="7" borderId="116" xfId="1" applyNumberFormat="1" applyFont="1" applyFill="1" applyBorder="1" applyAlignment="1">
      <alignment horizontal="center" vertical="center" wrapText="1"/>
    </xf>
    <xf numFmtId="3" fontId="30" fillId="0" borderId="9" xfId="1" applyNumberFormat="1" applyFont="1" applyBorder="1" applyAlignment="1">
      <alignment horizontal="center" wrapText="1"/>
    </xf>
    <xf numFmtId="0" fontId="30" fillId="0" borderId="126" xfId="1" applyFont="1" applyBorder="1"/>
    <xf numFmtId="0" fontId="30" fillId="0" borderId="113" xfId="1" applyFont="1" applyBorder="1" applyAlignment="1">
      <alignment horizontal="left"/>
    </xf>
    <xf numFmtId="10" fontId="34" fillId="0" borderId="0" xfId="24" applyNumberFormat="1" applyFont="1" applyAlignment="1">
      <alignment horizontal="center"/>
    </xf>
    <xf numFmtId="164" fontId="40" fillId="3" borderId="9" xfId="1" applyNumberFormat="1" applyFont="1" applyFill="1" applyBorder="1" applyAlignment="1">
      <alignment horizontal="center" vertical="center" wrapText="1"/>
    </xf>
    <xf numFmtId="164" fontId="5" fillId="3" borderId="94" xfId="1" applyNumberFormat="1" applyFont="1" applyFill="1" applyBorder="1" applyAlignment="1">
      <alignment horizontal="center" vertical="center" wrapText="1"/>
    </xf>
    <xf numFmtId="0" fontId="23" fillId="10" borderId="130" xfId="1" applyFont="1" applyFill="1" applyBorder="1" applyAlignment="1">
      <alignment horizontal="center" vertical="center"/>
    </xf>
    <xf numFmtId="164" fontId="5" fillId="3" borderId="131" xfId="1" applyNumberFormat="1" applyFont="1" applyFill="1" applyBorder="1" applyAlignment="1">
      <alignment horizontal="center" vertical="center" wrapText="1"/>
    </xf>
    <xf numFmtId="164" fontId="5" fillId="3" borderId="133" xfId="1" applyNumberFormat="1" applyFont="1" applyFill="1" applyBorder="1" applyAlignment="1">
      <alignment horizontal="center" vertical="center" wrapText="1"/>
    </xf>
    <xf numFmtId="164" fontId="5" fillId="3" borderId="134" xfId="1" applyNumberFormat="1" applyFont="1" applyFill="1" applyBorder="1" applyAlignment="1">
      <alignment horizontal="center" vertical="center" wrapText="1"/>
    </xf>
    <xf numFmtId="3" fontId="4" fillId="4" borderId="134" xfId="1" applyNumberFormat="1" applyFont="1" applyFill="1" applyBorder="1" applyAlignment="1">
      <alignment horizontal="center" vertical="center" wrapText="1"/>
    </xf>
    <xf numFmtId="164" fontId="5" fillId="7" borderId="134" xfId="1" applyNumberFormat="1" applyFont="1" applyFill="1" applyBorder="1" applyAlignment="1">
      <alignment horizontal="center" vertical="center" wrapText="1"/>
    </xf>
    <xf numFmtId="164" fontId="5" fillId="3" borderId="135" xfId="1" applyNumberFormat="1" applyFont="1" applyFill="1" applyBorder="1" applyAlignment="1">
      <alignment horizontal="center" vertical="center" wrapText="1"/>
    </xf>
    <xf numFmtId="3" fontId="4" fillId="4" borderId="135" xfId="1" applyNumberFormat="1" applyFont="1" applyFill="1" applyBorder="1" applyAlignment="1">
      <alignment horizontal="center" vertical="center" wrapText="1"/>
    </xf>
    <xf numFmtId="0" fontId="4" fillId="0" borderId="135" xfId="1" applyFont="1" applyBorder="1" applyAlignment="1">
      <alignment vertical="center"/>
    </xf>
    <xf numFmtId="0" fontId="0" fillId="0" borderId="137" xfId="0" applyBorder="1" applyAlignment="1">
      <alignment horizontal="left"/>
    </xf>
    <xf numFmtId="0" fontId="18" fillId="0" borderId="120" xfId="0" applyFont="1" applyBorder="1" applyAlignment="1">
      <alignment horizontal="center" vertical="center"/>
    </xf>
    <xf numFmtId="0" fontId="4" fillId="0" borderId="134" xfId="1" applyFont="1" applyBorder="1" applyAlignment="1">
      <alignment horizontal="left" vertical="center" wrapText="1"/>
    </xf>
    <xf numFmtId="3" fontId="23" fillId="2" borderId="134" xfId="1" applyNumberFormat="1" applyFont="1" applyFill="1" applyBorder="1" applyAlignment="1">
      <alignment horizontal="center" vertical="center" wrapText="1"/>
    </xf>
    <xf numFmtId="3" fontId="4" fillId="0" borderId="134" xfId="1" applyNumberFormat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left"/>
    </xf>
    <xf numFmtId="3" fontId="23" fillId="2" borderId="45" xfId="1" applyNumberFormat="1" applyFont="1" applyFill="1" applyBorder="1" applyAlignment="1">
      <alignment horizontal="center" vertical="center" wrapText="1"/>
    </xf>
    <xf numFmtId="0" fontId="32" fillId="0" borderId="138" xfId="1" applyFont="1" applyBorder="1"/>
    <xf numFmtId="3" fontId="36" fillId="2" borderId="139" xfId="1" applyNumberFormat="1" applyFont="1" applyFill="1" applyBorder="1" applyAlignment="1">
      <alignment horizontal="center" vertical="center" wrapText="1"/>
    </xf>
    <xf numFmtId="3" fontId="3" fillId="0" borderId="140" xfId="1" applyNumberFormat="1" applyFont="1" applyBorder="1" applyAlignment="1">
      <alignment horizontal="center" wrapText="1"/>
    </xf>
    <xf numFmtId="164" fontId="5" fillId="3" borderId="141" xfId="1" applyNumberFormat="1" applyFont="1" applyFill="1" applyBorder="1" applyAlignment="1">
      <alignment horizontal="center" vertical="center" wrapText="1"/>
    </xf>
    <xf numFmtId="3" fontId="3" fillId="0" borderId="141" xfId="1" applyNumberFormat="1" applyFont="1" applyBorder="1" applyAlignment="1">
      <alignment horizontal="center" wrapText="1"/>
    </xf>
    <xf numFmtId="3" fontId="3" fillId="4" borderId="138" xfId="1" applyNumberFormat="1" applyFont="1" applyFill="1" applyBorder="1" applyAlignment="1">
      <alignment horizontal="center" wrapText="1"/>
    </xf>
    <xf numFmtId="164" fontId="40" fillId="7" borderId="139" xfId="1" applyNumberFormat="1" applyFont="1" applyFill="1" applyBorder="1" applyAlignment="1">
      <alignment horizontal="center" vertical="center" wrapText="1"/>
    </xf>
    <xf numFmtId="3" fontId="30" fillId="0" borderId="141" xfId="1" applyNumberFormat="1" applyFont="1" applyBorder="1" applyAlignment="1">
      <alignment horizontal="center" wrapText="1"/>
    </xf>
    <xf numFmtId="164" fontId="40" fillId="3" borderId="141" xfId="1" applyNumberFormat="1" applyFont="1" applyFill="1" applyBorder="1" applyAlignment="1">
      <alignment horizontal="center" vertical="center" wrapText="1"/>
    </xf>
    <xf numFmtId="164" fontId="40" fillId="3" borderId="142" xfId="1" applyNumberFormat="1" applyFont="1" applyFill="1" applyBorder="1" applyAlignment="1">
      <alignment horizontal="center" vertical="center" wrapText="1"/>
    </xf>
    <xf numFmtId="0" fontId="31" fillId="0" borderId="9" xfId="1" applyFont="1" applyBorder="1"/>
    <xf numFmtId="164" fontId="40" fillId="7" borderId="143" xfId="1" applyNumberFormat="1" applyFont="1" applyFill="1" applyBorder="1" applyAlignment="1">
      <alignment horizontal="center" vertical="center" wrapText="1"/>
    </xf>
    <xf numFmtId="164" fontId="40" fillId="3" borderId="136" xfId="1" applyNumberFormat="1" applyFont="1" applyFill="1" applyBorder="1" applyAlignment="1">
      <alignment horizontal="center" vertical="center" wrapText="1"/>
    </xf>
    <xf numFmtId="0" fontId="30" fillId="0" borderId="144" xfId="1" applyFont="1" applyBorder="1"/>
    <xf numFmtId="3" fontId="36" fillId="2" borderId="99" xfId="1" applyNumberFormat="1" applyFont="1" applyFill="1" applyBorder="1" applyAlignment="1">
      <alignment horizontal="center" vertical="center" wrapText="1"/>
    </xf>
    <xf numFmtId="3" fontId="4" fillId="0" borderId="145" xfId="1" applyNumberFormat="1" applyFont="1" applyBorder="1" applyAlignment="1">
      <alignment horizontal="center" vertical="center" wrapText="1"/>
    </xf>
    <xf numFmtId="0" fontId="4" fillId="0" borderId="145" xfId="1" applyFont="1" applyBorder="1" applyAlignment="1">
      <alignment vertical="center"/>
    </xf>
    <xf numFmtId="3" fontId="30" fillId="2" borderId="145" xfId="1" applyNumberFormat="1" applyFont="1" applyFill="1" applyBorder="1" applyAlignment="1">
      <alignment horizontal="center" vertical="center" wrapText="1"/>
    </xf>
    <xf numFmtId="164" fontId="5" fillId="3" borderId="145" xfId="1" applyNumberFormat="1" applyFont="1" applyFill="1" applyBorder="1" applyAlignment="1">
      <alignment horizontal="center" vertical="center" wrapText="1"/>
    </xf>
    <xf numFmtId="3" fontId="4" fillId="4" borderId="145" xfId="1" applyNumberFormat="1" applyFont="1" applyFill="1" applyBorder="1" applyAlignment="1">
      <alignment horizontal="center" vertical="center" wrapText="1"/>
    </xf>
    <xf numFmtId="164" fontId="40" fillId="7" borderId="145" xfId="1" applyNumberFormat="1" applyFont="1" applyFill="1" applyBorder="1" applyAlignment="1">
      <alignment horizontal="center" vertical="center" wrapText="1"/>
    </xf>
    <xf numFmtId="3" fontId="1" fillId="0" borderId="145" xfId="1" applyNumberFormat="1" applyBorder="1" applyAlignment="1">
      <alignment horizontal="center" vertical="center" wrapText="1"/>
    </xf>
    <xf numFmtId="164" fontId="40" fillId="3" borderId="145" xfId="1" applyNumberFormat="1" applyFont="1" applyFill="1" applyBorder="1" applyAlignment="1">
      <alignment horizontal="center" vertical="center" wrapText="1"/>
    </xf>
    <xf numFmtId="0" fontId="7" fillId="0" borderId="146" xfId="1" applyFont="1" applyBorder="1" applyAlignment="1">
      <alignment vertical="center"/>
    </xf>
    <xf numFmtId="3" fontId="5" fillId="2" borderId="146" xfId="1" applyNumberFormat="1" applyFont="1" applyFill="1" applyBorder="1" applyAlignment="1">
      <alignment horizontal="center" vertical="center" wrapText="1"/>
    </xf>
    <xf numFmtId="164" fontId="5" fillId="3" borderId="146" xfId="1" applyNumberFormat="1" applyFont="1" applyFill="1" applyBorder="1" applyAlignment="1">
      <alignment horizontal="center" vertical="center" wrapText="1"/>
    </xf>
    <xf numFmtId="164" fontId="40" fillId="7" borderId="146" xfId="1" applyNumberFormat="1" applyFont="1" applyFill="1" applyBorder="1" applyAlignment="1">
      <alignment horizontal="center" vertical="center" wrapText="1"/>
    </xf>
    <xf numFmtId="164" fontId="40" fillId="3" borderId="146" xfId="1" applyNumberFormat="1" applyFont="1" applyFill="1" applyBorder="1" applyAlignment="1">
      <alignment horizontal="center" vertical="center" wrapText="1"/>
    </xf>
    <xf numFmtId="3" fontId="30" fillId="2" borderId="129" xfId="1" applyNumberFormat="1" applyFont="1" applyFill="1" applyBorder="1" applyAlignment="1">
      <alignment horizontal="center" vertical="center" wrapText="1"/>
    </xf>
    <xf numFmtId="3" fontId="3" fillId="0" borderId="129" xfId="1" applyNumberFormat="1" applyFont="1" applyBorder="1" applyAlignment="1">
      <alignment horizontal="center" wrapText="1"/>
    </xf>
    <xf numFmtId="3" fontId="3" fillId="4" borderId="129" xfId="1" applyNumberFormat="1" applyFont="1" applyFill="1" applyBorder="1" applyAlignment="1">
      <alignment horizontal="center" wrapText="1"/>
    </xf>
    <xf numFmtId="164" fontId="40" fillId="7" borderId="133" xfId="1" applyNumberFormat="1" applyFont="1" applyFill="1" applyBorder="1" applyAlignment="1">
      <alignment horizontal="center" vertical="center" wrapText="1"/>
    </xf>
    <xf numFmtId="3" fontId="30" fillId="0" borderId="129" xfId="1" applyNumberFormat="1" applyFont="1" applyBorder="1" applyAlignment="1">
      <alignment horizontal="center" wrapText="1"/>
    </xf>
    <xf numFmtId="164" fontId="40" fillId="3" borderId="133" xfId="1" applyNumberFormat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3" fillId="8" borderId="132" xfId="1" applyFont="1" applyFill="1" applyBorder="1" applyAlignment="1">
      <alignment horizontal="center" vertical="center"/>
    </xf>
    <xf numFmtId="0" fontId="4" fillId="0" borderId="150" xfId="1" applyFont="1" applyBorder="1" applyAlignment="1">
      <alignment vertical="center"/>
    </xf>
    <xf numFmtId="164" fontId="5" fillId="3" borderId="150" xfId="1" applyNumberFormat="1" applyFont="1" applyFill="1" applyBorder="1" applyAlignment="1">
      <alignment horizontal="center" vertical="center" wrapText="1"/>
    </xf>
    <xf numFmtId="3" fontId="4" fillId="4" borderId="150" xfId="1" applyNumberFormat="1" applyFont="1" applyFill="1" applyBorder="1" applyAlignment="1">
      <alignment horizontal="center" vertical="center" wrapText="1"/>
    </xf>
    <xf numFmtId="3" fontId="36" fillId="2" borderId="150" xfId="1" applyNumberFormat="1" applyFont="1" applyFill="1" applyBorder="1" applyAlignment="1">
      <alignment horizontal="center" vertical="center" wrapText="1"/>
    </xf>
    <xf numFmtId="3" fontId="4" fillId="0" borderId="150" xfId="1" applyNumberFormat="1" applyFont="1" applyBorder="1" applyAlignment="1">
      <alignment horizontal="center" vertical="center" wrapText="1"/>
    </xf>
    <xf numFmtId="164" fontId="40" fillId="7" borderId="150" xfId="1" applyNumberFormat="1" applyFont="1" applyFill="1" applyBorder="1" applyAlignment="1">
      <alignment horizontal="center" vertical="center" wrapText="1"/>
    </xf>
    <xf numFmtId="3" fontId="1" fillId="0" borderId="150" xfId="1" applyNumberFormat="1" applyBorder="1" applyAlignment="1">
      <alignment horizontal="center" vertical="center" wrapText="1"/>
    </xf>
    <xf numFmtId="164" fontId="40" fillId="3" borderId="150" xfId="1" applyNumberFormat="1" applyFont="1" applyFill="1" applyBorder="1" applyAlignment="1">
      <alignment horizontal="center" vertical="center" wrapText="1"/>
    </xf>
    <xf numFmtId="3" fontId="4" fillId="0" borderId="135" xfId="1" applyNumberFormat="1" applyFont="1" applyBorder="1" applyAlignment="1">
      <alignment horizontal="center" vertical="center" wrapText="1"/>
    </xf>
    <xf numFmtId="3" fontId="36" fillId="2" borderId="135" xfId="1" applyNumberFormat="1" applyFont="1" applyFill="1" applyBorder="1" applyAlignment="1">
      <alignment horizontal="center" vertical="center" wrapText="1"/>
    </xf>
    <xf numFmtId="164" fontId="40" fillId="7" borderId="135" xfId="1" applyNumberFormat="1" applyFont="1" applyFill="1" applyBorder="1" applyAlignment="1">
      <alignment horizontal="center" vertical="center" wrapText="1"/>
    </xf>
    <xf numFmtId="3" fontId="1" fillId="0" borderId="135" xfId="1" applyNumberFormat="1" applyBorder="1" applyAlignment="1">
      <alignment horizontal="center" vertical="center" wrapText="1"/>
    </xf>
    <xf numFmtId="164" fontId="40" fillId="3" borderId="13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4" borderId="25" xfId="1" applyNumberFormat="1" applyFont="1" applyFill="1" applyBorder="1" applyAlignment="1">
      <alignment horizontal="center" vertical="center" wrapText="1"/>
    </xf>
    <xf numFmtId="3" fontId="30" fillId="0" borderId="64" xfId="1" applyNumberFormat="1" applyFont="1" applyBorder="1" applyAlignment="1">
      <alignment horizontal="center" wrapText="1"/>
    </xf>
    <xf numFmtId="164" fontId="40" fillId="3" borderId="149" xfId="1" applyNumberFormat="1" applyFont="1" applyFill="1" applyBorder="1" applyAlignment="1">
      <alignment horizontal="center" vertical="center" wrapText="1"/>
    </xf>
    <xf numFmtId="3" fontId="30" fillId="0" borderId="149" xfId="1" applyNumberFormat="1" applyFont="1" applyBorder="1" applyAlignment="1">
      <alignment horizontal="center" wrapText="1"/>
    </xf>
    <xf numFmtId="3" fontId="30" fillId="0" borderId="138" xfId="1" applyNumberFormat="1" applyFont="1" applyBorder="1" applyAlignment="1">
      <alignment horizontal="center" wrapText="1"/>
    </xf>
    <xf numFmtId="3" fontId="30" fillId="0" borderId="127" xfId="1" applyNumberFormat="1" applyFont="1" applyBorder="1" applyAlignment="1">
      <alignment horizontal="center" wrapText="1"/>
    </xf>
    <xf numFmtId="3" fontId="30" fillId="0" borderId="107" xfId="1" applyNumberFormat="1" applyFont="1" applyBorder="1" applyAlignment="1">
      <alignment horizontal="center" wrapText="1"/>
    </xf>
    <xf numFmtId="164" fontId="5" fillId="3" borderId="155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" fillId="0" borderId="159" xfId="1" applyBorder="1" applyAlignment="1">
      <alignment vertical="center" wrapText="1"/>
    </xf>
    <xf numFmtId="0" fontId="4" fillId="0" borderId="159" xfId="1" applyFont="1" applyBorder="1" applyAlignment="1">
      <alignment vertical="center"/>
    </xf>
    <xf numFmtId="3" fontId="31" fillId="0" borderId="159" xfId="1" applyNumberFormat="1" applyFont="1" applyBorder="1" applyAlignment="1">
      <alignment horizontal="center" vertical="center" wrapText="1"/>
    </xf>
    <xf numFmtId="3" fontId="4" fillId="0" borderId="159" xfId="1" applyNumberFormat="1" applyFont="1" applyBorder="1" applyAlignment="1" applyProtection="1">
      <alignment horizontal="center" vertical="center" wrapText="1"/>
      <protection locked="0"/>
    </xf>
    <xf numFmtId="0" fontId="3" fillId="0" borderId="159" xfId="1" applyFont="1" applyBorder="1" applyAlignment="1">
      <alignment horizontal="center" vertical="center"/>
    </xf>
    <xf numFmtId="3" fontId="3" fillId="0" borderId="159" xfId="1" applyNumberFormat="1" applyFont="1" applyBorder="1" applyAlignment="1">
      <alignment horizontal="center" vertical="center" wrapText="1"/>
    </xf>
    <xf numFmtId="164" fontId="7" fillId="0" borderId="159" xfId="1" applyNumberFormat="1" applyFont="1" applyBorder="1" applyAlignment="1">
      <alignment horizontal="center" vertical="center" wrapText="1"/>
    </xf>
    <xf numFmtId="3" fontId="23" fillId="0" borderId="159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3" fontId="20" fillId="0" borderId="3" xfId="1" applyNumberFormat="1" applyFont="1" applyBorder="1" applyAlignment="1">
      <alignment horizontal="center" vertical="center" wrapText="1"/>
    </xf>
    <xf numFmtId="3" fontId="23" fillId="0" borderId="22" xfId="1" applyNumberFormat="1" applyFont="1" applyBorder="1" applyAlignment="1">
      <alignment horizontal="center" vertical="center" wrapText="1"/>
    </xf>
    <xf numFmtId="3" fontId="20" fillId="0" borderId="22" xfId="1" applyNumberFormat="1" applyFont="1" applyBorder="1" applyAlignment="1">
      <alignment horizontal="center" vertical="center" wrapText="1"/>
    </xf>
    <xf numFmtId="0" fontId="1" fillId="0" borderId="159" xfId="1" applyBorder="1" applyAlignment="1">
      <alignment vertical="center"/>
    </xf>
    <xf numFmtId="3" fontId="30" fillId="0" borderId="159" xfId="1" applyNumberFormat="1" applyFont="1" applyBorder="1" applyAlignment="1">
      <alignment horizontal="center" vertical="center" wrapText="1"/>
    </xf>
    <xf numFmtId="3" fontId="1" fillId="0" borderId="159" xfId="1" applyNumberFormat="1" applyBorder="1" applyAlignment="1" applyProtection="1">
      <alignment horizontal="center" vertical="center" wrapText="1"/>
      <protection locked="0"/>
    </xf>
    <xf numFmtId="164" fontId="48" fillId="0" borderId="159" xfId="1" applyNumberFormat="1" applyFont="1" applyBorder="1" applyAlignment="1">
      <alignment horizontal="center" vertical="center" wrapText="1"/>
    </xf>
    <xf numFmtId="0" fontId="49" fillId="0" borderId="0" xfId="0" applyFont="1"/>
    <xf numFmtId="0" fontId="50" fillId="0" borderId="0" xfId="0" applyFont="1"/>
    <xf numFmtId="0" fontId="30" fillId="0" borderId="159" xfId="1" applyFont="1" applyBorder="1" applyAlignment="1">
      <alignment horizontal="center" vertical="center" wrapText="1"/>
    </xf>
    <xf numFmtId="0" fontId="1" fillId="0" borderId="159" xfId="1" applyBorder="1" applyAlignment="1">
      <alignment horizontal="center" vertical="center"/>
    </xf>
    <xf numFmtId="3" fontId="36" fillId="0" borderId="159" xfId="1" applyNumberFormat="1" applyFont="1" applyBorder="1" applyAlignment="1">
      <alignment horizontal="center" vertical="center" wrapText="1"/>
    </xf>
    <xf numFmtId="3" fontId="1" fillId="0" borderId="151" xfId="1" applyNumberFormat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/>
    </xf>
    <xf numFmtId="3" fontId="30" fillId="0" borderId="11" xfId="1" applyNumberFormat="1" applyFont="1" applyBorder="1" applyAlignment="1">
      <alignment horizontal="center" vertical="center" wrapText="1"/>
    </xf>
    <xf numFmtId="2" fontId="0" fillId="0" borderId="0" xfId="0" applyNumberFormat="1"/>
    <xf numFmtId="2" fontId="7" fillId="0" borderId="159" xfId="1" applyNumberFormat="1" applyFont="1" applyBorder="1" applyAlignment="1">
      <alignment horizontal="center" vertical="center" wrapText="1"/>
    </xf>
    <xf numFmtId="2" fontId="4" fillId="0" borderId="159" xfId="1" applyNumberFormat="1" applyFont="1" applyBorder="1" applyAlignment="1">
      <alignment horizontal="center" vertical="center" wrapText="1"/>
    </xf>
    <xf numFmtId="1" fontId="30" fillId="0" borderId="159" xfId="1" applyNumberFormat="1" applyFont="1" applyBorder="1" applyAlignment="1">
      <alignment horizontal="center" vertical="center" wrapText="1"/>
    </xf>
    <xf numFmtId="1" fontId="18" fillId="0" borderId="0" xfId="0" applyNumberFormat="1" applyFont="1"/>
    <xf numFmtId="1" fontId="30" fillId="0" borderId="151" xfId="1" applyNumberFormat="1" applyFont="1" applyBorder="1" applyAlignment="1">
      <alignment horizontal="center" vertical="center" wrapText="1"/>
    </xf>
    <xf numFmtId="164" fontId="48" fillId="0" borderId="151" xfId="1" applyNumberFormat="1" applyFont="1" applyBorder="1" applyAlignment="1">
      <alignment horizontal="center" vertical="center" wrapText="1"/>
    </xf>
    <xf numFmtId="3" fontId="1" fillId="0" borderId="162" xfId="1" applyNumberForma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/>
    </xf>
    <xf numFmtId="0" fontId="28" fillId="0" borderId="0" xfId="0" applyFont="1"/>
    <xf numFmtId="0" fontId="3" fillId="8" borderId="160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64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3" fillId="0" borderId="149" xfId="1" applyNumberFormat="1" applyFont="1" applyBorder="1" applyAlignment="1">
      <alignment horizontal="center" wrapText="1"/>
    </xf>
    <xf numFmtId="3" fontId="4" fillId="0" borderId="163" xfId="1" applyNumberFormat="1" applyFont="1" applyBorder="1" applyAlignment="1">
      <alignment horizontal="center" vertical="center" wrapText="1"/>
    </xf>
    <xf numFmtId="3" fontId="3" fillId="0" borderId="165" xfId="1" applyNumberFormat="1" applyFont="1" applyBorder="1" applyAlignment="1">
      <alignment horizontal="center" vertical="center" wrapText="1"/>
    </xf>
    <xf numFmtId="164" fontId="7" fillId="0" borderId="164" xfId="1" applyNumberFormat="1" applyFont="1" applyBorder="1" applyAlignment="1">
      <alignment horizontal="center" vertical="center" wrapText="1"/>
    </xf>
    <xf numFmtId="3" fontId="36" fillId="0" borderId="164" xfId="1" applyNumberFormat="1" applyFont="1" applyBorder="1" applyAlignment="1">
      <alignment horizontal="center" vertical="center" wrapText="1"/>
    </xf>
    <xf numFmtId="3" fontId="1" fillId="0" borderId="164" xfId="1" applyNumberFormat="1" applyBorder="1" applyAlignment="1" applyProtection="1">
      <alignment horizontal="center" vertical="center" wrapText="1"/>
      <protection locked="0"/>
    </xf>
    <xf numFmtId="0" fontId="1" fillId="0" borderId="162" xfId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51" xfId="1" applyBorder="1" applyAlignment="1">
      <alignment vertical="center" wrapText="1"/>
    </xf>
    <xf numFmtId="0" fontId="48" fillId="0" borderId="159" xfId="1" applyFont="1" applyBorder="1" applyAlignment="1">
      <alignment vertical="center" wrapText="1"/>
    </xf>
    <xf numFmtId="0" fontId="1" fillId="0" borderId="164" xfId="1" applyBorder="1" applyAlignment="1">
      <alignment vertical="center" wrapText="1"/>
    </xf>
    <xf numFmtId="3" fontId="30" fillId="0" borderId="164" xfId="1" applyNumberFormat="1" applyFont="1" applyBorder="1" applyAlignment="1">
      <alignment horizontal="center" vertical="center" wrapText="1"/>
    </xf>
    <xf numFmtId="1" fontId="30" fillId="0" borderId="164" xfId="1" applyNumberFormat="1" applyFont="1" applyBorder="1" applyAlignment="1">
      <alignment horizontal="center" vertical="center" wrapText="1"/>
    </xf>
    <xf numFmtId="164" fontId="48" fillId="0" borderId="164" xfId="1" applyNumberFormat="1" applyFont="1" applyBorder="1" applyAlignment="1">
      <alignment horizontal="center" vertical="center" wrapText="1"/>
    </xf>
    <xf numFmtId="0" fontId="30" fillId="0" borderId="164" xfId="1" applyFont="1" applyBorder="1" applyAlignment="1">
      <alignment horizontal="center" vertical="center" wrapText="1"/>
    </xf>
    <xf numFmtId="0" fontId="1" fillId="0" borderId="164" xfId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3" fontId="30" fillId="0" borderId="151" xfId="1" applyNumberFormat="1" applyFont="1" applyBorder="1" applyAlignment="1">
      <alignment horizontal="center" vertical="center" wrapText="1"/>
    </xf>
    <xf numFmtId="164" fontId="46" fillId="0" borderId="151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 wrapText="1"/>
    </xf>
    <xf numFmtId="3" fontId="30" fillId="0" borderId="168" xfId="1" applyNumberFormat="1" applyFont="1" applyBorder="1" applyAlignment="1">
      <alignment horizontal="center" vertical="center" wrapText="1"/>
    </xf>
    <xf numFmtId="3" fontId="1" fillId="0" borderId="168" xfId="1" applyNumberFormat="1" applyBorder="1" applyAlignment="1" applyProtection="1">
      <alignment horizontal="center" vertical="center" wrapText="1"/>
      <protection locked="0"/>
    </xf>
    <xf numFmtId="1" fontId="30" fillId="0" borderId="168" xfId="1" applyNumberFormat="1" applyFont="1" applyBorder="1" applyAlignment="1">
      <alignment horizontal="center" vertical="center" wrapText="1"/>
    </xf>
    <xf numFmtId="164" fontId="48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/>
    </xf>
    <xf numFmtId="3" fontId="32" fillId="0" borderId="164" xfId="1" applyNumberFormat="1" applyFont="1" applyBorder="1" applyAlignment="1" applyProtection="1">
      <alignment horizontal="center" vertical="center" wrapText="1"/>
      <protection locked="0"/>
    </xf>
    <xf numFmtId="3" fontId="31" fillId="0" borderId="164" xfId="1" applyNumberFormat="1" applyFont="1" applyBorder="1" applyAlignment="1">
      <alignment horizontal="center" vertical="center" wrapText="1"/>
    </xf>
    <xf numFmtId="0" fontId="1" fillId="0" borderId="164" xfId="1" applyBorder="1" applyAlignment="1">
      <alignment vertical="center"/>
    </xf>
    <xf numFmtId="3" fontId="30" fillId="0" borderId="0" xfId="1" applyNumberFormat="1" applyFont="1" applyAlignment="1">
      <alignment horizontal="center" vertical="center" wrapText="1"/>
    </xf>
    <xf numFmtId="164" fontId="46" fillId="0" borderId="0" xfId="1" applyNumberFormat="1" applyFont="1" applyAlignment="1">
      <alignment horizontal="center" vertical="center" wrapText="1"/>
    </xf>
    <xf numFmtId="3" fontId="32" fillId="0" borderId="168" xfId="1" applyNumberFormat="1" applyFont="1" applyBorder="1" applyAlignment="1" applyProtection="1">
      <alignment horizontal="center" vertical="center" wrapText="1"/>
      <protection locked="0"/>
    </xf>
    <xf numFmtId="0" fontId="1" fillId="0" borderId="168" xfId="1" applyBorder="1" applyAlignment="1">
      <alignment horizontal="left" vertical="center"/>
    </xf>
    <xf numFmtId="0" fontId="1" fillId="0" borderId="168" xfId="1" applyBorder="1" applyAlignment="1">
      <alignment horizontal="center" vertical="center"/>
    </xf>
    <xf numFmtId="0" fontId="4" fillId="0" borderId="164" xfId="1" applyFont="1" applyBorder="1" applyAlignment="1">
      <alignment horizontal="left" vertical="center"/>
    </xf>
    <xf numFmtId="3" fontId="1" fillId="0" borderId="151" xfId="1" applyNumberFormat="1" applyBorder="1" applyAlignment="1">
      <alignment vertical="center" wrapText="1"/>
    </xf>
    <xf numFmtId="3" fontId="31" fillId="0" borderId="151" xfId="1" applyNumberFormat="1" applyFont="1" applyBorder="1" applyAlignment="1">
      <alignment horizontal="center" vertical="center" wrapText="1"/>
    </xf>
    <xf numFmtId="164" fontId="47" fillId="0" borderId="151" xfId="1" applyNumberFormat="1" applyFont="1" applyBorder="1" applyAlignment="1">
      <alignment horizontal="center" vertical="center" wrapText="1"/>
    </xf>
    <xf numFmtId="2" fontId="48" fillId="0" borderId="164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/>
    </xf>
    <xf numFmtId="2" fontId="48" fillId="0" borderId="168" xfId="1" applyNumberFormat="1" applyFont="1" applyBorder="1" applyAlignment="1">
      <alignment horizontal="center" vertical="center" wrapText="1"/>
    </xf>
    <xf numFmtId="164" fontId="7" fillId="0" borderId="168" xfId="1" applyNumberFormat="1" applyFont="1" applyBorder="1" applyAlignment="1">
      <alignment horizontal="center" vertical="center" wrapText="1"/>
    </xf>
    <xf numFmtId="0" fontId="1" fillId="0" borderId="171" xfId="1" applyBorder="1" applyAlignment="1">
      <alignment vertical="center" wrapText="1"/>
    </xf>
    <xf numFmtId="0" fontId="4" fillId="0" borderId="163" xfId="1" applyFont="1" applyBorder="1" applyAlignment="1">
      <alignment horizontal="left" vertical="center"/>
    </xf>
    <xf numFmtId="3" fontId="30" fillId="0" borderId="162" xfId="1" applyNumberFormat="1" applyFont="1" applyBorder="1" applyAlignment="1">
      <alignment horizontal="center" vertical="center" wrapText="1"/>
    </xf>
    <xf numFmtId="3" fontId="32" fillId="0" borderId="159" xfId="1" applyNumberFormat="1" applyFont="1" applyBorder="1" applyAlignment="1" applyProtection="1">
      <alignment horizontal="center" vertical="center" wrapText="1"/>
      <protection locked="0"/>
    </xf>
    <xf numFmtId="0" fontId="1" fillId="0" borderId="167" xfId="1" applyBorder="1" applyAlignment="1">
      <alignment vertical="center" wrapText="1"/>
    </xf>
    <xf numFmtId="0" fontId="30" fillId="0" borderId="168" xfId="1" applyFont="1" applyBorder="1" applyAlignment="1">
      <alignment horizontal="center" vertical="center" wrapText="1"/>
    </xf>
    <xf numFmtId="0" fontId="1" fillId="0" borderId="169" xfId="1" applyBorder="1" applyAlignment="1">
      <alignment vertical="center"/>
    </xf>
    <xf numFmtId="3" fontId="30" fillId="0" borderId="169" xfId="1" applyNumberFormat="1" applyFont="1" applyBorder="1" applyAlignment="1">
      <alignment horizontal="center" vertical="center" wrapText="1"/>
    </xf>
    <xf numFmtId="3" fontId="1" fillId="0" borderId="169" xfId="1" applyNumberFormat="1" applyBorder="1" applyAlignment="1" applyProtection="1">
      <alignment horizontal="center" vertical="center" wrapText="1"/>
      <protection locked="0"/>
    </xf>
    <xf numFmtId="3" fontId="4" fillId="0" borderId="164" xfId="1" applyNumberFormat="1" applyFont="1" applyBorder="1" applyAlignment="1">
      <alignment horizontal="center" wrapText="1"/>
    </xf>
    <xf numFmtId="0" fontId="4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center" vertical="center" wrapText="1"/>
    </xf>
    <xf numFmtId="0" fontId="1" fillId="0" borderId="128" xfId="1" applyBorder="1" applyAlignment="1">
      <alignment vertical="center" wrapText="1"/>
    </xf>
    <xf numFmtId="0" fontId="30" fillId="0" borderId="151" xfId="1" applyFont="1" applyBorder="1" applyAlignment="1">
      <alignment horizontal="center" vertical="center" wrapText="1"/>
    </xf>
    <xf numFmtId="0" fontId="1" fillId="0" borderId="151" xfId="1" applyBorder="1" applyAlignment="1">
      <alignment horizontal="center" vertical="center"/>
    </xf>
    <xf numFmtId="3" fontId="3" fillId="0" borderId="151" xfId="1" applyNumberFormat="1" applyFont="1" applyBorder="1" applyAlignment="1">
      <alignment horizontal="center" vertical="center" wrapText="1"/>
    </xf>
    <xf numFmtId="0" fontId="48" fillId="0" borderId="168" xfId="1" applyFont="1" applyBorder="1" applyAlignment="1">
      <alignment vertical="center" wrapText="1"/>
    </xf>
    <xf numFmtId="3" fontId="31" fillId="0" borderId="168" xfId="1" applyNumberFormat="1" applyFont="1" applyBorder="1" applyAlignment="1">
      <alignment horizontal="center" vertical="center" wrapText="1"/>
    </xf>
    <xf numFmtId="0" fontId="1" fillId="0" borderId="169" xfId="1" applyBorder="1" applyAlignment="1">
      <alignment vertical="center" wrapText="1"/>
    </xf>
    <xf numFmtId="0" fontId="3" fillId="0" borderId="164" xfId="1" applyFont="1" applyBorder="1" applyAlignment="1">
      <alignment horizontal="center" vertical="center" wrapText="1"/>
    </xf>
    <xf numFmtId="0" fontId="4" fillId="0" borderId="173" xfId="1" applyFont="1" applyBorder="1" applyAlignment="1">
      <alignment horizontal="left" vertical="center"/>
    </xf>
    <xf numFmtId="0" fontId="3" fillId="0" borderId="147" xfId="1" applyFont="1" applyBorder="1" applyAlignment="1">
      <alignment horizontal="center" vertical="center"/>
    </xf>
    <xf numFmtId="3" fontId="4" fillId="0" borderId="151" xfId="1" applyNumberFormat="1" applyFont="1" applyBorder="1" applyAlignment="1" applyProtection="1">
      <alignment horizontal="center" vertical="center" wrapText="1"/>
      <protection locked="0"/>
    </xf>
    <xf numFmtId="0" fontId="1" fillId="0" borderId="169" xfId="1" applyBorder="1" applyAlignment="1">
      <alignment horizontal="center" vertical="center"/>
    </xf>
    <xf numFmtId="3" fontId="32" fillId="0" borderId="151" xfId="1" applyNumberFormat="1" applyFont="1" applyBorder="1" applyAlignment="1" applyProtection="1">
      <alignment horizontal="center" vertical="center" wrapText="1"/>
      <protection locked="0"/>
    </xf>
    <xf numFmtId="3" fontId="4" fillId="0" borderId="164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left" vertical="center"/>
    </xf>
    <xf numFmtId="0" fontId="3" fillId="0" borderId="166" xfId="1" applyFont="1" applyBorder="1" applyAlignment="1">
      <alignment horizontal="center" vertical="center" wrapText="1"/>
    </xf>
    <xf numFmtId="10" fontId="0" fillId="0" borderId="0" xfId="24" applyNumberFormat="1" applyFont="1" applyProtection="1"/>
    <xf numFmtId="10" fontId="3" fillId="8" borderId="166" xfId="24" applyNumberFormat="1" applyFont="1" applyFill="1" applyBorder="1" applyAlignment="1" applyProtection="1">
      <alignment horizontal="center" vertical="center"/>
    </xf>
    <xf numFmtId="10" fontId="4" fillId="0" borderId="9" xfId="24" applyNumberFormat="1" applyFont="1" applyBorder="1" applyAlignment="1">
      <alignment horizontal="center" vertical="center" wrapText="1"/>
    </xf>
    <xf numFmtId="10" fontId="4" fillId="0" borderId="164" xfId="24" applyNumberFormat="1" applyFont="1" applyBorder="1" applyAlignment="1">
      <alignment horizontal="center" vertical="center" wrapText="1"/>
    </xf>
    <xf numFmtId="10" fontId="4" fillId="0" borderId="150" xfId="24" applyNumberFormat="1" applyFont="1" applyBorder="1" applyAlignment="1">
      <alignment horizontal="center" vertical="center" wrapText="1"/>
    </xf>
    <xf numFmtId="10" fontId="4" fillId="0" borderId="163" xfId="24" applyNumberFormat="1" applyFont="1" applyBorder="1" applyAlignment="1">
      <alignment horizontal="center" vertical="center" wrapText="1"/>
    </xf>
    <xf numFmtId="10" fontId="4" fillId="0" borderId="22" xfId="24" applyNumberFormat="1" applyFont="1" applyBorder="1" applyAlignment="1">
      <alignment horizontal="center" vertical="center" wrapText="1"/>
    </xf>
    <xf numFmtId="10" fontId="3" fillId="0" borderId="149" xfId="24" applyNumberFormat="1" applyFont="1" applyBorder="1" applyAlignment="1">
      <alignment horizontal="center" wrapText="1"/>
    </xf>
    <xf numFmtId="10" fontId="4" fillId="0" borderId="164" xfId="24" applyNumberFormat="1" applyFont="1" applyBorder="1" applyAlignment="1">
      <alignment horizontal="center" wrapText="1"/>
    </xf>
    <xf numFmtId="10" fontId="4" fillId="0" borderId="0" xfId="24" applyNumberFormat="1" applyFont="1" applyFill="1" applyBorder="1" applyAlignment="1" applyProtection="1">
      <alignment horizontal="center" vertical="center" wrapText="1"/>
    </xf>
    <xf numFmtId="3" fontId="26" fillId="0" borderId="22" xfId="1" applyNumberFormat="1" applyFont="1" applyBorder="1" applyAlignment="1">
      <alignment horizontal="center" vertical="center" wrapText="1"/>
    </xf>
    <xf numFmtId="0" fontId="2" fillId="5" borderId="32" xfId="1" applyFont="1" applyFill="1" applyBorder="1" applyAlignment="1">
      <alignment vertical="center"/>
    </xf>
    <xf numFmtId="0" fontId="2" fillId="5" borderId="33" xfId="1" applyFont="1" applyFill="1" applyBorder="1" applyAlignment="1">
      <alignment vertical="center"/>
    </xf>
    <xf numFmtId="0" fontId="2" fillId="5" borderId="172" xfId="1" applyFont="1" applyFill="1" applyBorder="1" applyAlignment="1">
      <alignment vertical="center"/>
    </xf>
    <xf numFmtId="0" fontId="42" fillId="0" borderId="0" xfId="0" applyFont="1" applyAlignment="1">
      <alignment horizontal="center"/>
    </xf>
    <xf numFmtId="0" fontId="4" fillId="0" borderId="166" xfId="1" applyFont="1" applyBorder="1" applyAlignment="1">
      <alignment horizontal="center" vertical="center" wrapText="1"/>
    </xf>
    <xf numFmtId="3" fontId="26" fillId="0" borderId="9" xfId="1" applyNumberFormat="1" applyFont="1" applyBorder="1" applyAlignment="1">
      <alignment horizontal="center" vertical="center" wrapText="1"/>
    </xf>
    <xf numFmtId="3" fontId="26" fillId="0" borderId="164" xfId="1" applyNumberFormat="1" applyFont="1" applyBorder="1" applyAlignment="1">
      <alignment horizontal="center" vertical="center" wrapText="1"/>
    </xf>
    <xf numFmtId="3" fontId="26" fillId="0" borderId="150" xfId="1" applyNumberFormat="1" applyFont="1" applyBorder="1" applyAlignment="1">
      <alignment horizontal="center" vertical="center" wrapText="1"/>
    </xf>
    <xf numFmtId="3" fontId="26" fillId="0" borderId="163" xfId="1" applyNumberFormat="1" applyFont="1" applyBorder="1" applyAlignment="1">
      <alignment horizontal="center" vertical="center" wrapText="1"/>
    </xf>
    <xf numFmtId="3" fontId="26" fillId="0" borderId="149" xfId="1" applyNumberFormat="1" applyFont="1" applyBorder="1" applyAlignment="1">
      <alignment horizontal="center" vertical="center" wrapText="1"/>
    </xf>
    <xf numFmtId="0" fontId="12" fillId="5" borderId="33" xfId="1" applyFont="1" applyFill="1" applyBorder="1" applyAlignment="1">
      <alignment vertical="center"/>
    </xf>
    <xf numFmtId="3" fontId="4" fillId="0" borderId="159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 wrapText="1"/>
    </xf>
    <xf numFmtId="10" fontId="4" fillId="0" borderId="159" xfId="24" applyNumberFormat="1" applyFont="1" applyBorder="1" applyAlignment="1" applyProtection="1">
      <alignment horizontal="center" vertical="center" wrapText="1"/>
    </xf>
    <xf numFmtId="10" fontId="4" fillId="0" borderId="164" xfId="24" applyNumberFormat="1" applyFont="1" applyBorder="1" applyAlignment="1" applyProtection="1">
      <alignment horizontal="center" vertical="center" wrapText="1"/>
    </xf>
    <xf numFmtId="0" fontId="7" fillId="0" borderId="174" xfId="1" applyFont="1" applyBorder="1" applyAlignment="1">
      <alignment vertical="center"/>
    </xf>
    <xf numFmtId="3" fontId="23" fillId="0" borderId="149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0" fillId="0" borderId="175" xfId="1" applyFont="1" applyBorder="1" applyAlignment="1">
      <alignment horizontal="center" vertical="center"/>
    </xf>
    <xf numFmtId="3" fontId="30" fillId="0" borderId="175" xfId="1" applyNumberFormat="1" applyFont="1" applyBorder="1" applyAlignment="1">
      <alignment horizontal="center" vertical="center" wrapText="1"/>
    </xf>
    <xf numFmtId="164" fontId="46" fillId="0" borderId="175" xfId="1" applyNumberFormat="1" applyFont="1" applyBorder="1" applyAlignment="1">
      <alignment horizontal="center" vertical="center" wrapText="1"/>
    </xf>
    <xf numFmtId="3" fontId="3" fillId="0" borderId="175" xfId="1" applyNumberFormat="1" applyFont="1" applyBorder="1" applyAlignment="1">
      <alignment horizontal="center" vertical="center" wrapText="1"/>
    </xf>
    <xf numFmtId="3" fontId="1" fillId="0" borderId="0" xfId="1" applyNumberFormat="1" applyAlignment="1">
      <alignment horizontal="center" vertical="center" wrapText="1"/>
    </xf>
    <xf numFmtId="10" fontId="46" fillId="0" borderId="0" xfId="24" applyNumberFormat="1" applyFont="1" applyBorder="1" applyAlignment="1">
      <alignment horizontal="center" vertical="center" wrapText="1"/>
    </xf>
    <xf numFmtId="0" fontId="1" fillId="0" borderId="167" xfId="1" applyBorder="1" applyAlignment="1">
      <alignment horizontal="left" vertical="center"/>
    </xf>
    <xf numFmtId="3" fontId="4" fillId="0" borderId="167" xfId="1" applyNumberFormat="1" applyFont="1" applyBorder="1" applyAlignment="1">
      <alignment horizontal="center" vertical="center" wrapText="1"/>
    </xf>
    <xf numFmtId="0" fontId="4" fillId="0" borderId="167" xfId="1" applyFont="1" applyBorder="1" applyAlignment="1">
      <alignment horizontal="center" vertical="center"/>
    </xf>
    <xf numFmtId="10" fontId="4" fillId="0" borderId="167" xfId="24" applyNumberFormat="1" applyFont="1" applyBorder="1" applyAlignment="1">
      <alignment horizontal="center" vertical="center"/>
    </xf>
    <xf numFmtId="3" fontId="53" fillId="0" borderId="164" xfId="1" applyNumberFormat="1" applyFont="1" applyBorder="1" applyAlignment="1" applyProtection="1">
      <alignment horizontal="center" vertical="center" wrapText="1"/>
      <protection locked="0"/>
    </xf>
    <xf numFmtId="0" fontId="9" fillId="0" borderId="73" xfId="4" applyFont="1" applyBorder="1" applyAlignment="1">
      <alignment horizontal="center" vertical="center"/>
    </xf>
    <xf numFmtId="0" fontId="9" fillId="0" borderId="74" xfId="4" applyFont="1" applyBorder="1" applyAlignment="1">
      <alignment horizontal="center" vertical="center"/>
    </xf>
    <xf numFmtId="0" fontId="10" fillId="0" borderId="78" xfId="4" applyFont="1" applyBorder="1" applyAlignment="1">
      <alignment horizontal="center" vertical="center"/>
    </xf>
    <xf numFmtId="0" fontId="10" fillId="0" borderId="79" xfId="4" applyFont="1" applyBorder="1" applyAlignment="1">
      <alignment horizontal="center" vertical="center"/>
    </xf>
    <xf numFmtId="0" fontId="10" fillId="0" borderId="80" xfId="4" applyFont="1" applyBorder="1" applyAlignment="1">
      <alignment horizontal="center" vertical="center"/>
    </xf>
    <xf numFmtId="17" fontId="10" fillId="0" borderId="78" xfId="4" applyNumberFormat="1" applyFont="1" applyBorder="1" applyAlignment="1">
      <alignment horizontal="center" vertical="center"/>
    </xf>
    <xf numFmtId="0" fontId="10" fillId="0" borderId="75" xfId="4" applyFont="1" applyBorder="1" applyAlignment="1">
      <alignment horizontal="center" vertical="center"/>
    </xf>
    <xf numFmtId="0" fontId="10" fillId="0" borderId="76" xfId="4" applyFont="1" applyBorder="1" applyAlignment="1">
      <alignment horizontal="center" vertical="center"/>
    </xf>
    <xf numFmtId="0" fontId="10" fillId="0" borderId="77" xfId="4" applyFont="1" applyBorder="1" applyAlignment="1">
      <alignment horizontal="center" vertical="center"/>
    </xf>
    <xf numFmtId="0" fontId="10" fillId="0" borderId="81" xfId="4" applyFont="1" applyBorder="1" applyAlignment="1">
      <alignment horizontal="left" vertical="center"/>
    </xf>
    <xf numFmtId="0" fontId="10" fillId="0" borderId="82" xfId="4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2" fillId="0" borderId="159" xfId="1" applyFont="1" applyBorder="1" applyAlignment="1">
      <alignment horizontal="center" vertical="center"/>
    </xf>
    <xf numFmtId="0" fontId="2" fillId="0" borderId="167" xfId="1" applyFont="1" applyBorder="1" applyAlignment="1">
      <alignment horizontal="center" vertical="center"/>
    </xf>
    <xf numFmtId="0" fontId="2" fillId="0" borderId="164" xfId="1" applyFont="1" applyBorder="1" applyAlignment="1">
      <alignment horizontal="center" vertical="center"/>
    </xf>
    <xf numFmtId="0" fontId="30" fillId="0" borderId="161" xfId="1" applyFont="1" applyBorder="1" applyAlignment="1">
      <alignment horizontal="center" vertical="center"/>
    </xf>
    <xf numFmtId="0" fontId="30" fillId="0" borderId="147" xfId="1" applyFont="1" applyBorder="1" applyAlignment="1">
      <alignment horizontal="center" vertical="center"/>
    </xf>
    <xf numFmtId="0" fontId="3" fillId="0" borderId="170" xfId="1" applyFont="1" applyBorder="1" applyAlignment="1">
      <alignment horizontal="center" vertical="center"/>
    </xf>
    <xf numFmtId="0" fontId="3" fillId="0" borderId="123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3" fontId="1" fillId="0" borderId="167" xfId="1" applyNumberFormat="1" applyBorder="1" applyAlignment="1">
      <alignment horizontal="center" vertical="center" wrapText="1"/>
    </xf>
    <xf numFmtId="3" fontId="1" fillId="0" borderId="128" xfId="1" applyNumberFormat="1" applyBorder="1" applyAlignment="1">
      <alignment horizontal="center" vertical="center" wrapText="1"/>
    </xf>
    <xf numFmtId="3" fontId="1" fillId="0" borderId="169" xfId="1" applyNumberForma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 wrapText="1"/>
    </xf>
    <xf numFmtId="1" fontId="2" fillId="0" borderId="159" xfId="1" applyNumberFormat="1" applyFont="1" applyBorder="1" applyAlignment="1">
      <alignment horizontal="center" vertical="center"/>
    </xf>
    <xf numFmtId="0" fontId="30" fillId="0" borderId="148" xfId="1" applyFont="1" applyBorder="1" applyAlignment="1">
      <alignment horizontal="center" vertical="center"/>
    </xf>
    <xf numFmtId="2" fontId="2" fillId="0" borderId="159" xfId="1" applyNumberFormat="1" applyFont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2" fillId="5" borderId="32" xfId="1" applyFont="1" applyFill="1" applyBorder="1" applyAlignment="1">
      <alignment horizontal="left" vertical="center"/>
    </xf>
    <xf numFmtId="0" fontId="2" fillId="5" borderId="33" xfId="1" applyFont="1" applyFill="1" applyBorder="1" applyAlignment="1">
      <alignment horizontal="left" vertical="center"/>
    </xf>
    <xf numFmtId="0" fontId="2" fillId="5" borderId="172" xfId="1" applyFont="1" applyFill="1" applyBorder="1" applyAlignment="1">
      <alignment horizontal="left" vertical="center"/>
    </xf>
    <xf numFmtId="0" fontId="2" fillId="5" borderId="32" xfId="1" applyFont="1" applyFill="1" applyBorder="1" applyAlignment="1">
      <alignment horizontal="center" vertical="center"/>
    </xf>
    <xf numFmtId="0" fontId="2" fillId="5" borderId="33" xfId="1" applyFont="1" applyFill="1" applyBorder="1" applyAlignment="1">
      <alignment horizontal="center" vertical="center"/>
    </xf>
    <xf numFmtId="0" fontId="29" fillId="0" borderId="0" xfId="1" applyFont="1" applyAlignment="1">
      <alignment horizontal="center"/>
    </xf>
    <xf numFmtId="164" fontId="5" fillId="3" borderId="154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3" fontId="4" fillId="0" borderId="154" xfId="1" applyNumberFormat="1" applyFont="1" applyBorder="1" applyAlignment="1" applyProtection="1">
      <alignment horizontal="center" vertical="center" wrapText="1"/>
      <protection locked="0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0" fontId="4" fillId="0" borderId="152" xfId="1" applyFont="1" applyBorder="1" applyAlignment="1">
      <alignment horizontal="left" vertical="center" wrapText="1"/>
    </xf>
    <xf numFmtId="0" fontId="4" fillId="0" borderId="153" xfId="1" applyFont="1" applyBorder="1" applyAlignment="1">
      <alignment horizontal="left" vertical="center" wrapText="1"/>
    </xf>
    <xf numFmtId="0" fontId="2" fillId="5" borderId="123" xfId="1" applyFont="1" applyFill="1" applyBorder="1" applyAlignment="1">
      <alignment horizontal="center" vertical="center"/>
    </xf>
    <xf numFmtId="0" fontId="22" fillId="29" borderId="78" xfId="0" applyFont="1" applyFill="1" applyBorder="1" applyAlignment="1">
      <alignment horizontal="center"/>
    </xf>
    <xf numFmtId="0" fontId="22" fillId="29" borderId="156" xfId="0" applyFont="1" applyFill="1" applyBorder="1" applyAlignment="1">
      <alignment horizontal="center"/>
    </xf>
    <xf numFmtId="3" fontId="4" fillId="4" borderId="154" xfId="1" applyNumberFormat="1" applyFont="1" applyFill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0" fontId="22" fillId="29" borderId="157" xfId="0" applyFont="1" applyFill="1" applyBorder="1" applyAlignment="1">
      <alignment horizontal="center"/>
    </xf>
    <xf numFmtId="0" fontId="22" fillId="29" borderId="158" xfId="0" applyFont="1" applyFill="1" applyBorder="1" applyAlignment="1">
      <alignment horizontal="center"/>
    </xf>
    <xf numFmtId="3" fontId="1" fillId="0" borderId="23" xfId="1" applyNumberFormat="1" applyBorder="1" applyAlignment="1">
      <alignment horizontal="center" vertical="center" wrapText="1"/>
    </xf>
    <xf numFmtId="3" fontId="1" fillId="0" borderId="9" xfId="1" applyNumberFormat="1" applyBorder="1" applyAlignment="1">
      <alignment horizontal="center" vertical="center" wrapText="1"/>
    </xf>
    <xf numFmtId="3" fontId="1" fillId="0" borderId="6" xfId="1" applyNumberFormat="1" applyBorder="1" applyAlignment="1">
      <alignment horizontal="center" vertical="center" wrapText="1"/>
    </xf>
    <xf numFmtId="164" fontId="40" fillId="7" borderId="23" xfId="1" applyNumberFormat="1" applyFont="1" applyFill="1" applyBorder="1" applyAlignment="1">
      <alignment horizontal="center" vertical="center" wrapText="1"/>
    </xf>
    <xf numFmtId="164" fontId="40" fillId="7" borderId="9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164" fontId="40" fillId="3" borderId="23" xfId="1" applyNumberFormat="1" applyFont="1" applyFill="1" applyBorder="1" applyAlignment="1">
      <alignment horizontal="center" vertical="center" wrapText="1"/>
    </xf>
    <xf numFmtId="164" fontId="40" fillId="3" borderId="9" xfId="1" applyNumberFormat="1" applyFont="1" applyFill="1" applyBorder="1" applyAlignment="1">
      <alignment horizontal="center" vertical="center" wrapText="1"/>
    </xf>
    <xf numFmtId="164" fontId="40" fillId="3" borderId="6" xfId="1" applyNumberFormat="1" applyFont="1" applyFill="1" applyBorder="1" applyAlignment="1">
      <alignment horizontal="center" vertical="center" wrapText="1"/>
    </xf>
    <xf numFmtId="3" fontId="4" fillId="0" borderId="23" xfId="1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164" fontId="5" fillId="3" borderId="23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4" fillId="4" borderId="23" xfId="1" applyNumberFormat="1" applyFont="1" applyFill="1" applyBorder="1" applyAlignment="1">
      <alignment horizontal="center" vertical="center" wrapText="1"/>
    </xf>
    <xf numFmtId="3" fontId="4" fillId="4" borderId="9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3" fontId="36" fillId="2" borderId="23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164" fontId="5" fillId="7" borderId="154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2" borderId="151" xfId="1" applyNumberFormat="1" applyFont="1" applyFill="1" applyBorder="1" applyAlignment="1">
      <alignment horizontal="center" vertical="center" wrapText="1"/>
    </xf>
    <xf numFmtId="0" fontId="2" fillId="26" borderId="78" xfId="1" applyFont="1" applyFill="1" applyBorder="1" applyAlignment="1">
      <alignment horizontal="center" vertical="center"/>
    </xf>
    <xf numFmtId="0" fontId="2" fillId="26" borderId="97" xfId="1" applyFont="1" applyFill="1" applyBorder="1" applyAlignment="1">
      <alignment horizontal="center" vertical="center"/>
    </xf>
    <xf numFmtId="0" fontId="2" fillId="26" borderId="118" xfId="1" applyFont="1" applyFill="1" applyBorder="1" applyAlignment="1">
      <alignment horizontal="center" vertical="center"/>
    </xf>
    <xf numFmtId="0" fontId="2" fillId="26" borderId="96" xfId="1" applyFont="1" applyFill="1" applyBorder="1" applyAlignment="1">
      <alignment horizontal="center" vertical="center"/>
    </xf>
    <xf numFmtId="164" fontId="5" fillId="7" borderId="23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23" fillId="2" borderId="23" xfId="1" applyNumberFormat="1" applyFont="1" applyFill="1" applyBorder="1" applyAlignment="1">
      <alignment horizontal="center" vertical="center" wrapText="1"/>
    </xf>
    <xf numFmtId="3" fontId="23" fillId="2" borderId="9" xfId="1" applyNumberFormat="1" applyFont="1" applyFill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3" fontId="4" fillId="13" borderId="23" xfId="1" applyNumberFormat="1" applyFont="1" applyFill="1" applyBorder="1" applyAlignment="1">
      <alignment horizontal="center" vertical="center" wrapText="1"/>
    </xf>
    <xf numFmtId="3" fontId="4" fillId="13" borderId="9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0" fontId="2" fillId="16" borderId="123" xfId="1" applyFont="1" applyFill="1" applyBorder="1" applyAlignment="1">
      <alignment horizontal="center" vertical="center"/>
    </xf>
    <xf numFmtId="0" fontId="2" fillId="16" borderId="33" xfId="1" applyFont="1" applyFill="1" applyBorder="1" applyAlignment="1">
      <alignment horizontal="center" vertical="center"/>
    </xf>
    <xf numFmtId="0" fontId="27" fillId="18" borderId="33" xfId="0" applyFont="1" applyFill="1" applyBorder="1" applyAlignment="1">
      <alignment horizontal="center"/>
    </xf>
    <xf numFmtId="0" fontId="27" fillId="19" borderId="33" xfId="0" applyFont="1" applyFill="1" applyBorder="1" applyAlignment="1">
      <alignment horizontal="center"/>
    </xf>
    <xf numFmtId="0" fontId="27" fillId="20" borderId="33" xfId="0" applyFont="1" applyFill="1" applyBorder="1" applyAlignment="1">
      <alignment horizontal="center"/>
    </xf>
    <xf numFmtId="0" fontId="2" fillId="16" borderId="32" xfId="1" applyFont="1" applyFill="1" applyBorder="1" applyAlignment="1">
      <alignment horizontal="center" vertical="center"/>
    </xf>
    <xf numFmtId="167" fontId="7" fillId="3" borderId="72" xfId="1" applyNumberFormat="1" applyFont="1" applyFill="1" applyBorder="1" applyAlignment="1">
      <alignment horizontal="center" vertical="center" wrapText="1"/>
    </xf>
    <xf numFmtId="167" fontId="7" fillId="3" borderId="6" xfId="1" applyNumberFormat="1" applyFont="1" applyFill="1" applyBorder="1" applyAlignment="1">
      <alignment horizontal="center" vertical="center" wrapText="1"/>
    </xf>
    <xf numFmtId="167" fontId="5" fillId="7" borderId="72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0" fontId="2" fillId="21" borderId="52" xfId="1" applyFont="1" applyFill="1" applyBorder="1" applyAlignment="1">
      <alignment horizontal="center" vertical="center"/>
    </xf>
    <xf numFmtId="0" fontId="2" fillId="21" borderId="0" xfId="1" applyFont="1" applyFill="1" applyAlignment="1">
      <alignment horizontal="center" vertical="center"/>
    </xf>
  </cellXfs>
  <cellStyles count="25"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8000000}"/>
    <cellStyle name="Vírgula 3" xfId="5" xr:uid="{00000000-0005-0000-0000-000019000000}"/>
  </cellStyles>
  <dxfs count="297">
    <dxf>
      <font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00FF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99"/>
      <color rgb="FFFFFFCC"/>
      <color rgb="FFFF6699"/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5" y="54197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0050" y="58102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525" y="54578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0050" y="58483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94645</xdr:rowOff>
    </xdr:from>
    <xdr:to>
      <xdr:col>23</xdr:col>
      <xdr:colOff>304801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275929A6-0C37-45E2-8039-35FB80448BC5}"/>
            </a:ext>
          </a:extLst>
        </xdr:cNvPr>
        <xdr:cNvGrpSpPr/>
      </xdr:nvGrpSpPr>
      <xdr:grpSpPr>
        <a:xfrm>
          <a:off x="143256" y="92359"/>
          <a:ext cx="17989805" cy="975628"/>
          <a:chOff x="1167942" y="54344"/>
          <a:chExt cx="12663199" cy="1014574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C2DB0ADC-0786-FFB5-1435-192273E4FEEB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13F142B3-1DEC-FFBC-B35D-10F6C55EAD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3" y="140758"/>
            <a:ext cx="1054428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24525C11-C884-3CED-2868-00D9B208C0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42" y="54344"/>
            <a:ext cx="676419" cy="8407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EAE5F4E8-8303-0CE4-C04F-6A364CC9A7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911825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66070</xdr:rowOff>
    </xdr:from>
    <xdr:to>
      <xdr:col>23</xdr:col>
      <xdr:colOff>76198</xdr:colOff>
      <xdr:row>3</xdr:row>
      <xdr:rowOff>104777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292003D-1042-46FA-93B4-0236B4B894A3}"/>
            </a:ext>
          </a:extLst>
        </xdr:cNvPr>
        <xdr:cNvGrpSpPr/>
      </xdr:nvGrpSpPr>
      <xdr:grpSpPr>
        <a:xfrm>
          <a:off x="306324" y="63403"/>
          <a:ext cx="17590145" cy="997442"/>
          <a:chOff x="1341284" y="35213"/>
          <a:chExt cx="12347741" cy="103370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EAB7BB4-FBB4-1020-7603-34B0147DE412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7A1A6204-BD8A-9E15-9FFB-C39E7C2F6C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1" y="92930"/>
            <a:ext cx="912314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D371EA5E-1A12-AFC5-5FD1-01B2384070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1284" y="35213"/>
            <a:ext cx="575230" cy="7306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0CF12E38-140A-8CDF-435C-DD5F0903BA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03694" y="64518"/>
            <a:ext cx="995507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94645</xdr:rowOff>
    </xdr:from>
    <xdr:to>
      <xdr:col>23</xdr:col>
      <xdr:colOff>161926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B713CF8-CC63-49E6-90C9-93F677CA4E7A}"/>
            </a:ext>
          </a:extLst>
        </xdr:cNvPr>
        <xdr:cNvGrpSpPr/>
      </xdr:nvGrpSpPr>
      <xdr:grpSpPr>
        <a:xfrm>
          <a:off x="184405" y="92359"/>
          <a:ext cx="17933021" cy="975628"/>
          <a:chOff x="1175808" y="54344"/>
          <a:chExt cx="12516062" cy="1014574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08A54DC-0506-4306-67DB-5DE08BC2B666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6618539-D9FD-29D4-90D2-0BEF7A59E2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53303" y="83363"/>
            <a:ext cx="938567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632A6D26-054B-54D8-8D5E-234ACAA2C4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8" y="54344"/>
            <a:ext cx="694469" cy="7482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7B6FDBE4-FC9A-2959-D818-ED163CF823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974102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94645</xdr:rowOff>
    </xdr:from>
    <xdr:to>
      <xdr:col>23</xdr:col>
      <xdr:colOff>190500</xdr:colOff>
      <xdr:row>3</xdr:row>
      <xdr:rowOff>104777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57BE498-E69D-464C-B75C-A661F2FF368A}"/>
            </a:ext>
          </a:extLst>
        </xdr:cNvPr>
        <xdr:cNvGrpSpPr/>
      </xdr:nvGrpSpPr>
      <xdr:grpSpPr>
        <a:xfrm>
          <a:off x="245364" y="92359"/>
          <a:ext cx="17129252" cy="969604"/>
          <a:chOff x="1230495" y="63910"/>
          <a:chExt cx="12492272" cy="1005008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99A11B6-AF4A-01BF-16CB-C0420D1DAAA9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53CD0BB2-3241-F0BC-00DE-4854DC5E7E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2" y="140758"/>
            <a:ext cx="946055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825D381F-34F1-E5B8-DC9F-08C94EB4B9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0495" y="63910"/>
            <a:ext cx="695317" cy="7998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131CCE99-4A2A-DBA4-DD28-5BA75A1FB2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1115427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66070</xdr:rowOff>
    </xdr:from>
    <xdr:to>
      <xdr:col>23</xdr:col>
      <xdr:colOff>171451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98B02A8-EA88-4858-BFBF-242B2AD322BB}"/>
            </a:ext>
          </a:extLst>
        </xdr:cNvPr>
        <xdr:cNvGrpSpPr/>
      </xdr:nvGrpSpPr>
      <xdr:grpSpPr>
        <a:xfrm>
          <a:off x="153924" y="63403"/>
          <a:ext cx="18482383" cy="1005383"/>
          <a:chOff x="1175807" y="25647"/>
          <a:chExt cx="12563028" cy="1043271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F822EC9-4C7A-6237-7C44-A91669483776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B278E9FD-46D2-1227-1536-0EF274DB93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23502" y="92929"/>
            <a:ext cx="915333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BDDCBCFE-A0AD-9BC5-CA21-40A59D65A6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7" y="25647"/>
            <a:ext cx="639459" cy="7660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314FD5CC-5571-B156-044D-74B5E3A93E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08809" y="35820"/>
            <a:ext cx="930862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66070</xdr:rowOff>
    </xdr:from>
    <xdr:to>
      <xdr:col>23</xdr:col>
      <xdr:colOff>257174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4F1EEEB-CBC2-433B-AEC5-F1EAA13164C6}"/>
            </a:ext>
          </a:extLst>
        </xdr:cNvPr>
        <xdr:cNvGrpSpPr/>
      </xdr:nvGrpSpPr>
      <xdr:grpSpPr>
        <a:xfrm>
          <a:off x="204216" y="63403"/>
          <a:ext cx="18743558" cy="1003282"/>
          <a:chOff x="1221812" y="25647"/>
          <a:chExt cx="12582416" cy="1043271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E382A09-8675-26F1-5973-12289BF72D27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BF5D4A8D-54FE-B22C-791B-A35D74D01F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91724" y="92929"/>
            <a:ext cx="912504" cy="7024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3B7481F0-A921-F8FA-18AF-F839672633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1812" y="25647"/>
            <a:ext cx="636405" cy="7371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5505E8B3-934F-024F-7998-28C9DC900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30966" y="35820"/>
            <a:ext cx="1013981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66675</xdr:rowOff>
    </xdr:from>
    <xdr:to>
      <xdr:col>23</xdr:col>
      <xdr:colOff>419100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4602481-D9BD-4110-9339-927FB6D97854}"/>
            </a:ext>
          </a:extLst>
        </xdr:cNvPr>
        <xdr:cNvGrpSpPr/>
      </xdr:nvGrpSpPr>
      <xdr:grpSpPr>
        <a:xfrm>
          <a:off x="184404" y="64008"/>
          <a:ext cx="19019168" cy="1002677"/>
          <a:chOff x="1159989" y="26254"/>
          <a:chExt cx="12725684" cy="1042664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B57DF45-071C-3D93-7C9D-7E140A67462E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51B23401-6C21-2F60-D86C-A054711D1A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006076" y="83364"/>
            <a:ext cx="879597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BB412A55-FB6C-60D9-1230-A4A142E65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59989" y="73475"/>
            <a:ext cx="586500" cy="7084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B620E4C9-D13E-01EC-BBC6-53C695009D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7888" y="26254"/>
            <a:ext cx="98980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94966</xdr:rowOff>
    </xdr:from>
    <xdr:to>
      <xdr:col>23</xdr:col>
      <xdr:colOff>285749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13AA14F-4E7E-4D63-AE63-95F05717369E}"/>
            </a:ext>
          </a:extLst>
        </xdr:cNvPr>
        <xdr:cNvGrpSpPr/>
      </xdr:nvGrpSpPr>
      <xdr:grpSpPr>
        <a:xfrm>
          <a:off x="245364" y="92680"/>
          <a:ext cx="18814951" cy="974005"/>
          <a:chOff x="1256645" y="54667"/>
          <a:chExt cx="12562259" cy="1014251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045926A-5386-43AD-9552-FB7A51139022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E8CAA922-9259-F205-0162-EF65D7190A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38388" y="54667"/>
            <a:ext cx="880516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5073515E-5C2E-F589-8716-B3A8A5AFFA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56645" y="63910"/>
            <a:ext cx="573951" cy="6861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BCDE188D-F67D-8092-199A-6A23AE6263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70110" y="64518"/>
            <a:ext cx="1003685" cy="430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0</xdr:row>
      <xdr:rowOff>66675</xdr:rowOff>
    </xdr:from>
    <xdr:to>
      <xdr:col>23</xdr:col>
      <xdr:colOff>361951</xdr:colOff>
      <xdr:row>3</xdr:row>
      <xdr:rowOff>114302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5F0B733-67DF-4BC5-B654-A74ED661A471}"/>
            </a:ext>
          </a:extLst>
        </xdr:cNvPr>
        <xdr:cNvGrpSpPr/>
      </xdr:nvGrpSpPr>
      <xdr:grpSpPr>
        <a:xfrm>
          <a:off x="368809" y="64008"/>
          <a:ext cx="18287684" cy="1004778"/>
          <a:chOff x="1356932" y="26254"/>
          <a:chExt cx="12560533" cy="1042664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3502C71-44F3-CA38-1F0A-70C32A82ADC0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B9CE5207-7286-882A-9EC1-98AF27DDDB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037499" y="54667"/>
            <a:ext cx="879966" cy="7177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2B97C12B-B89F-77D3-C4D0-9220A3853C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56932" y="54344"/>
            <a:ext cx="590626" cy="6780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BA219C39-DDA5-90B4-FB4D-BD699D3D69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8366" y="26254"/>
            <a:ext cx="88095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38100</xdr:rowOff>
    </xdr:from>
    <xdr:to>
      <xdr:col>23</xdr:col>
      <xdr:colOff>295275</xdr:colOff>
      <xdr:row>3</xdr:row>
      <xdr:rowOff>114302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4679A09-79D7-45C9-9071-07BD70CCA225}"/>
            </a:ext>
          </a:extLst>
        </xdr:cNvPr>
        <xdr:cNvGrpSpPr/>
      </xdr:nvGrpSpPr>
      <xdr:grpSpPr>
        <a:xfrm>
          <a:off x="306325" y="36576"/>
          <a:ext cx="19374611" cy="1034798"/>
          <a:chOff x="1299975" y="-2442"/>
          <a:chExt cx="12540918" cy="1071360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20F0F530-B133-B124-6A8D-7942744895FC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2F9E75F-C9A3-4AB5-D459-5F02F92F93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08640" y="73798"/>
            <a:ext cx="932253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28884E2F-FFC9-41AF-B535-F8B6B78808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9975" y="63910"/>
            <a:ext cx="597556" cy="7113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A9A518E3-2E15-04A7-A9D8-6229FF175C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80275" y="-2442"/>
            <a:ext cx="842925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190502</xdr:colOff>
      <xdr:row>0</xdr:row>
      <xdr:rowOff>85120</xdr:rowOff>
    </xdr:from>
    <xdr:to>
      <xdr:col>23</xdr:col>
      <xdr:colOff>219076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ABA8788-667D-4CDF-932E-483CC424036D}"/>
            </a:ext>
          </a:extLst>
        </xdr:cNvPr>
        <xdr:cNvGrpSpPr/>
      </xdr:nvGrpSpPr>
      <xdr:grpSpPr>
        <a:xfrm>
          <a:off x="190502" y="85120"/>
          <a:ext cx="16763999" cy="1019782"/>
          <a:chOff x="1167925" y="44778"/>
          <a:chExt cx="12584002" cy="1024140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6AAE364B-7C45-F9AC-AF46-DE1CBF9BF4B8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D1858F17-1FA4-A78B-2164-28AC7405BD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3" y="140758"/>
            <a:ext cx="975214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4284326-D96A-C991-FB34-60AF245682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5" y="44778"/>
            <a:ext cx="622891" cy="70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4187D248-477C-8493-68EA-2C8F2B91B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1031357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85441</xdr:rowOff>
    </xdr:from>
    <xdr:to>
      <xdr:col>23</xdr:col>
      <xdr:colOff>400051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65DCECD-7858-4137-9A71-195FFCEB89D7}"/>
            </a:ext>
          </a:extLst>
        </xdr:cNvPr>
        <xdr:cNvGrpSpPr/>
      </xdr:nvGrpSpPr>
      <xdr:grpSpPr>
        <a:xfrm>
          <a:off x="225553" y="82012"/>
          <a:ext cx="19473672" cy="989362"/>
          <a:chOff x="1199404" y="45101"/>
          <a:chExt cx="12678929" cy="1023817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D3F4C65-BD12-FEE2-C60C-2F3D76564F4B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BF29C979-B50B-EF63-2643-4282DD7A48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1212" y="45101"/>
            <a:ext cx="897121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4EB4CBA-E958-DC56-1D2A-32F61F77CF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404" y="63910"/>
            <a:ext cx="597765" cy="679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13384E2B-8636-B3BB-2893-C98234FDAB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990479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57150</xdr:rowOff>
    </xdr:from>
    <xdr:to>
      <xdr:col>23</xdr:col>
      <xdr:colOff>228599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C5E2F56-6D55-46C1-A818-4D4697F78146}"/>
            </a:ext>
          </a:extLst>
        </xdr:cNvPr>
        <xdr:cNvGrpSpPr/>
      </xdr:nvGrpSpPr>
      <xdr:grpSpPr>
        <a:xfrm>
          <a:off x="256033" y="54864"/>
          <a:ext cx="18652468" cy="1011821"/>
          <a:chOff x="1261798" y="16688"/>
          <a:chExt cx="12523350" cy="1052230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7FBA468-FDFB-2FD1-7733-9140FC6B46C8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557C6CB9-0AA3-4210-8BD4-370D3D274C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70520" y="54667"/>
            <a:ext cx="914628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5DBB5A6C-1E44-8764-7B63-F9E044D892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61798" y="44778"/>
            <a:ext cx="617568" cy="714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009BFF5F-5769-B0BE-00CD-1AE03D44F8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0155" y="16688"/>
            <a:ext cx="99469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66070</xdr:rowOff>
    </xdr:from>
    <xdr:to>
      <xdr:col>23</xdr:col>
      <xdr:colOff>304802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1738244-9BBF-4FD0-9FAE-67AB8BB17884}"/>
            </a:ext>
          </a:extLst>
        </xdr:cNvPr>
        <xdr:cNvGrpSpPr/>
      </xdr:nvGrpSpPr>
      <xdr:grpSpPr>
        <a:xfrm>
          <a:off x="440437" y="63403"/>
          <a:ext cx="19278601" cy="1007971"/>
          <a:chOff x="1400848" y="25647"/>
          <a:chExt cx="12474716" cy="1043271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444CD17-4D1D-E6FB-AABA-093C66FAEE92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84F98D6-39AD-4701-C49E-2E08AF6693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92888" y="131192"/>
            <a:ext cx="982676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50281A9E-ABAA-D3F3-8BF2-324B0383AF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0848" y="25647"/>
            <a:ext cx="660116" cy="6979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F598CBC2-1125-6130-B3D6-14D526D244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57648" y="45386"/>
            <a:ext cx="854409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66675</xdr:rowOff>
    </xdr:from>
    <xdr:to>
      <xdr:col>23</xdr:col>
      <xdr:colOff>285751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340EFFC-AB8C-4B04-B27D-DF559D320018}"/>
            </a:ext>
          </a:extLst>
        </xdr:cNvPr>
        <xdr:cNvGrpSpPr/>
      </xdr:nvGrpSpPr>
      <xdr:grpSpPr>
        <a:xfrm>
          <a:off x="316992" y="64008"/>
          <a:ext cx="18664195" cy="1002677"/>
          <a:chOff x="1293282" y="26254"/>
          <a:chExt cx="12554162" cy="1042664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7470ED47-DAAE-C504-8215-A0C601B92D07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A15059E1-7B36-86BB-2430-85B008F0B5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49009" y="35535"/>
            <a:ext cx="898435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237BC067-486C-A5F3-E992-F2E28F2A8B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3282" y="54344"/>
            <a:ext cx="592451" cy="6989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15F7F657-DCBF-27AB-7FE9-42E0BBBF79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13436" y="26254"/>
            <a:ext cx="903049" cy="4208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23</xdr:col>
      <xdr:colOff>323852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4FD9051-13D1-4B2F-8646-746173D9622B}"/>
            </a:ext>
          </a:extLst>
        </xdr:cNvPr>
        <xdr:cNvGrpSpPr/>
      </xdr:nvGrpSpPr>
      <xdr:grpSpPr>
        <a:xfrm>
          <a:off x="204217" y="92964"/>
          <a:ext cx="18626789" cy="975822"/>
          <a:chOff x="1191263" y="54952"/>
          <a:chExt cx="12634766" cy="1013966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1F8F19AF-DD6E-C68A-60FD-77E1FADA6917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F6CD0788-93F1-AD25-89E4-3000B1C6BA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38995" y="73798"/>
            <a:ext cx="887034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0E7B2B72-073F-B8FC-E920-E4DDED9FDE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1263" y="63910"/>
            <a:ext cx="633669" cy="6758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AEC6E33E-0738-82F9-C9DA-736277D1BF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35692" y="54952"/>
            <a:ext cx="909685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0</xdr:row>
      <xdr:rowOff>85120</xdr:rowOff>
    </xdr:from>
    <xdr:to>
      <xdr:col>23</xdr:col>
      <xdr:colOff>304800</xdr:colOff>
      <xdr:row>3</xdr:row>
      <xdr:rowOff>114302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4B46A4F-6A59-4BC2-B12F-91524EEBB088}"/>
            </a:ext>
          </a:extLst>
        </xdr:cNvPr>
        <xdr:cNvGrpSpPr/>
      </xdr:nvGrpSpPr>
      <xdr:grpSpPr>
        <a:xfrm>
          <a:off x="377953" y="81691"/>
          <a:ext cx="18874201" cy="985798"/>
          <a:chOff x="1344899" y="44778"/>
          <a:chExt cx="12674683" cy="1024140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C2701BF-A0ED-15F8-ACCA-069EC21BE3CA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6F1FD835-8286-E6F5-A61A-36673F0E9C0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135503" y="83364"/>
            <a:ext cx="884079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96B20825-7B0B-986F-D2DF-1BC83AE76A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4899" y="44778"/>
            <a:ext cx="554564" cy="6893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66250952-4A52-654D-6619-B1B2E3414F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20807" y="45386"/>
            <a:ext cx="92191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114300</xdr:rowOff>
    </xdr:from>
    <xdr:to>
      <xdr:col>23</xdr:col>
      <xdr:colOff>333375</xdr:colOff>
      <xdr:row>3</xdr:row>
      <xdr:rowOff>114302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F99340A-CC7A-4785-8808-12C711CCB80A}"/>
            </a:ext>
          </a:extLst>
        </xdr:cNvPr>
        <xdr:cNvGrpSpPr/>
      </xdr:nvGrpSpPr>
      <xdr:grpSpPr>
        <a:xfrm>
          <a:off x="204217" y="111252"/>
          <a:ext cx="18257893" cy="957534"/>
          <a:chOff x="1168071" y="74083"/>
          <a:chExt cx="1264229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4B98D11-F85B-972B-6036-F839A49A9D82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4B26CC1-A130-CE6D-DB28-F8B628D17C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2" y="102495"/>
            <a:ext cx="1033655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EB6853E5-07E4-DF06-B45A-84786FF226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8071" y="83041"/>
            <a:ext cx="665384" cy="7366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FB011888-4D6B-1996-84D7-2F27501ACB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4" y="74083"/>
            <a:ext cx="103888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66070</xdr:rowOff>
    </xdr:from>
    <xdr:to>
      <xdr:col>23</xdr:col>
      <xdr:colOff>514352</xdr:colOff>
      <xdr:row>3</xdr:row>
      <xdr:rowOff>66677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16669A5-1AD0-4E4D-8BB1-90828ED1324F}"/>
            </a:ext>
          </a:extLst>
        </xdr:cNvPr>
        <xdr:cNvGrpSpPr/>
      </xdr:nvGrpSpPr>
      <xdr:grpSpPr>
        <a:xfrm>
          <a:off x="153925" y="63403"/>
          <a:ext cx="18629780" cy="958139"/>
          <a:chOff x="1134533" y="73475"/>
          <a:chExt cx="12830064" cy="99544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E22DC99-12C6-887B-899C-0C8C0A166A12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39E88DDC-41E1-3A50-8F83-B4EB9FDCFF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60726" y="140758"/>
            <a:ext cx="1203871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4084C85-F1E5-ADB0-6849-81FB5F877E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4533" y="73475"/>
            <a:ext cx="758677" cy="7754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CF14691E-0203-2A5A-CAAA-23D8A863E0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22078" y="74083"/>
            <a:ext cx="1080046" cy="4017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23</xdr:col>
      <xdr:colOff>333375</xdr:colOff>
      <xdr:row>3</xdr:row>
      <xdr:rowOff>114302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4A3AE8C-16BA-4E92-AFBF-844B19431E89}"/>
            </a:ext>
          </a:extLst>
        </xdr:cNvPr>
        <xdr:cNvGrpSpPr/>
      </xdr:nvGrpSpPr>
      <xdr:grpSpPr>
        <a:xfrm>
          <a:off x="123444" y="111252"/>
          <a:ext cx="19224931" cy="956237"/>
          <a:chOff x="1142548" y="74083"/>
          <a:chExt cx="12696682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288D2D47-6298-8A31-F69E-B2753A79A04E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A9C933BA-E8A5-2461-B456-F9D59E4BCC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18286" y="83363"/>
            <a:ext cx="1020944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7A96609-E6A1-3C69-E6AD-EAA67715EC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2548" y="102173"/>
            <a:ext cx="706757" cy="7371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170CDE64-1F57-7AF1-025F-432F3CD8A4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69079" y="74083"/>
            <a:ext cx="941039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66675</xdr:rowOff>
    </xdr:from>
    <xdr:to>
      <xdr:col>23</xdr:col>
      <xdr:colOff>85726</xdr:colOff>
      <xdr:row>3</xdr:row>
      <xdr:rowOff>95252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BB153A1-0299-4E57-90DB-24F22E5163D3}"/>
            </a:ext>
          </a:extLst>
        </xdr:cNvPr>
        <xdr:cNvGrpSpPr/>
      </xdr:nvGrpSpPr>
      <xdr:grpSpPr>
        <a:xfrm>
          <a:off x="195072" y="64008"/>
          <a:ext cx="17941658" cy="985691"/>
          <a:chOff x="1129264" y="45386"/>
          <a:chExt cx="12480759" cy="102353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41D48AC-F8D5-3689-B3C0-1509F6ACCCF0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68572A4-925B-2B9B-17F8-38AF8473E5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3" y="140758"/>
            <a:ext cx="833310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E1C8CFFE-3174-37C1-DA3F-6C2FCE26AE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29264" y="54344"/>
            <a:ext cx="685929" cy="8232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6BC6CF64-8C04-0F12-9D97-2F959F0EC1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58951" y="45386"/>
            <a:ext cx="803058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66070</xdr:rowOff>
    </xdr:from>
    <xdr:to>
      <xdr:col>23</xdr:col>
      <xdr:colOff>171450</xdr:colOff>
      <xdr:row>3</xdr:row>
      <xdr:rowOff>114302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18EB04B0-175A-48CD-BC77-5DD727B9C62C}"/>
            </a:ext>
          </a:extLst>
        </xdr:cNvPr>
        <xdr:cNvGrpSpPr/>
      </xdr:nvGrpSpPr>
      <xdr:grpSpPr>
        <a:xfrm>
          <a:off x="234696" y="63403"/>
          <a:ext cx="18776970" cy="1003282"/>
          <a:chOff x="1238807" y="25647"/>
          <a:chExt cx="12481899" cy="1043271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B45E023A-3AB6-D401-19D2-79502797DB06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6559FEE6-92E7-F1AF-F2FA-571EC7634E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2" y="140758"/>
            <a:ext cx="943994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05ED5DEF-E69D-2CAC-BC97-F72EB4DD12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807" y="25647"/>
            <a:ext cx="653626" cy="7180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00107D8A-7B98-33F5-3E1C-3699882F4F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35115" y="64517"/>
            <a:ext cx="1014830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75595</xdr:rowOff>
    </xdr:from>
    <xdr:to>
      <xdr:col>23</xdr:col>
      <xdr:colOff>304799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7122D6E-F258-435C-B30D-3BC124D11192}"/>
            </a:ext>
          </a:extLst>
        </xdr:cNvPr>
        <xdr:cNvGrpSpPr/>
      </xdr:nvGrpSpPr>
      <xdr:grpSpPr>
        <a:xfrm>
          <a:off x="245365" y="72547"/>
          <a:ext cx="17738527" cy="997442"/>
          <a:chOff x="1256800" y="35213"/>
          <a:chExt cx="12602293" cy="103370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EB15E989-D5F0-6FAC-8AAE-73309E9D3584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E89E8B5C-8FAD-8FA2-EC80-EC01D4744B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65802" y="112061"/>
            <a:ext cx="993291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3672AD1A-5AB6-9E54-9165-93B0ECFFE5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56800" y="35213"/>
            <a:ext cx="615536" cy="6797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C5EBF9D2-EF24-A2C8-64E6-B594F151A8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39599" y="45386"/>
            <a:ext cx="809586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114300</xdr:rowOff>
    </xdr:from>
    <xdr:to>
      <xdr:col>23</xdr:col>
      <xdr:colOff>209550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E53C921-5CCC-4F45-9D65-5A9F173607B6}"/>
            </a:ext>
          </a:extLst>
        </xdr:cNvPr>
        <xdr:cNvGrpSpPr/>
      </xdr:nvGrpSpPr>
      <xdr:grpSpPr>
        <a:xfrm>
          <a:off x="266700" y="111252"/>
          <a:ext cx="18978970" cy="956237"/>
          <a:chOff x="1170425" y="74083"/>
          <a:chExt cx="12522119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B47B17A-5173-DD81-41D8-FEAFDAF9C49B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7360DA98-12D4-C73B-5F0F-94AC4CB6E5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660747" y="83363"/>
            <a:ext cx="1031797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81CDE819-0280-B30C-AC63-1CFE571F503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0425" y="83041"/>
            <a:ext cx="657001" cy="7754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906A6FE7-0267-63B0-082B-0ED2B23208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110249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showGridLines="0" zoomScale="85" zoomScaleNormal="85" zoomScalePageLayoutView="85" workbookViewId="0">
      <selection activeCell="J11" sqref="J11"/>
    </sheetView>
  </sheetViews>
  <sheetFormatPr defaultColWidth="8.85546875" defaultRowHeight="15" x14ac:dyDescent="0.25"/>
  <cols>
    <col min="1" max="1" width="71.28515625" style="27" customWidth="1"/>
    <col min="2" max="7" width="11.7109375" style="27" hidden="1" customWidth="1"/>
    <col min="8" max="25" width="11.7109375" style="27" customWidth="1"/>
    <col min="26" max="16384" width="8.85546875" style="27"/>
  </cols>
  <sheetData>
    <row r="1" spans="1:25" ht="19.5" thickBot="1" x14ac:dyDescent="0.3">
      <c r="A1" s="957" t="s">
        <v>258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  <c r="O1" s="958"/>
      <c r="P1" s="958"/>
      <c r="Q1" s="958"/>
      <c r="R1" s="958"/>
      <c r="S1" s="958"/>
      <c r="T1" s="958"/>
      <c r="U1" s="958"/>
      <c r="V1" s="958"/>
      <c r="W1" s="958"/>
      <c r="X1" s="958"/>
      <c r="Y1" s="958"/>
    </row>
    <row r="2" spans="1:25" ht="19.5" customHeight="1" thickBot="1" x14ac:dyDescent="0.3">
      <c r="A2" s="963" t="s">
        <v>348</v>
      </c>
      <c r="B2" s="964"/>
      <c r="C2" s="964"/>
      <c r="D2" s="964"/>
      <c r="E2" s="964"/>
      <c r="F2" s="964"/>
      <c r="G2" s="964"/>
      <c r="H2" s="964"/>
      <c r="I2" s="964"/>
      <c r="J2" s="964"/>
      <c r="K2" s="965"/>
      <c r="L2" s="959" t="s">
        <v>349</v>
      </c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  <c r="X2" s="960"/>
      <c r="Y2" s="961"/>
    </row>
    <row r="3" spans="1:25" ht="15.75" thickBot="1" x14ac:dyDescent="0.3">
      <c r="A3" s="966" t="s">
        <v>63</v>
      </c>
      <c r="B3" s="962">
        <v>42248</v>
      </c>
      <c r="C3" s="961"/>
      <c r="D3" s="962">
        <v>42278</v>
      </c>
      <c r="E3" s="961"/>
      <c r="F3" s="962">
        <v>42309</v>
      </c>
      <c r="G3" s="961"/>
      <c r="H3" s="962">
        <v>42339</v>
      </c>
      <c r="I3" s="961"/>
      <c r="J3" s="962">
        <v>42370</v>
      </c>
      <c r="K3" s="961"/>
      <c r="L3" s="962">
        <v>42401</v>
      </c>
      <c r="M3" s="961"/>
      <c r="N3" s="962">
        <v>42430</v>
      </c>
      <c r="O3" s="961"/>
      <c r="P3" s="962">
        <v>42461</v>
      </c>
      <c r="Q3" s="961"/>
      <c r="R3" s="962">
        <v>42491</v>
      </c>
      <c r="S3" s="961"/>
      <c r="T3" s="962">
        <v>42522</v>
      </c>
      <c r="U3" s="961"/>
      <c r="V3" s="962">
        <v>42552</v>
      </c>
      <c r="W3" s="961"/>
      <c r="X3" s="962">
        <v>42583</v>
      </c>
      <c r="Y3" s="961"/>
    </row>
    <row r="4" spans="1:25" ht="57.75" customHeight="1" thickBot="1" x14ac:dyDescent="0.3">
      <c r="A4" s="967"/>
      <c r="B4" s="504" t="s">
        <v>64</v>
      </c>
      <c r="C4" s="505" t="s">
        <v>65</v>
      </c>
      <c r="D4" s="504" t="s">
        <v>64</v>
      </c>
      <c r="E4" s="505" t="s">
        <v>65</v>
      </c>
      <c r="F4" s="504" t="s">
        <v>64</v>
      </c>
      <c r="G4" s="505" t="s">
        <v>65</v>
      </c>
      <c r="H4" s="504" t="s">
        <v>64</v>
      </c>
      <c r="I4" s="505" t="s">
        <v>65</v>
      </c>
      <c r="J4" s="504" t="s">
        <v>64</v>
      </c>
      <c r="K4" s="505" t="s">
        <v>65</v>
      </c>
      <c r="L4" s="504" t="s">
        <v>64</v>
      </c>
      <c r="M4" s="505" t="s">
        <v>65</v>
      </c>
      <c r="N4" s="504" t="s">
        <v>64</v>
      </c>
      <c r="O4" s="505" t="s">
        <v>65</v>
      </c>
      <c r="P4" s="504" t="s">
        <v>64</v>
      </c>
      <c r="Q4" s="505" t="s">
        <v>65</v>
      </c>
      <c r="R4" s="504" t="s">
        <v>64</v>
      </c>
      <c r="S4" s="505" t="s">
        <v>65</v>
      </c>
      <c r="T4" s="504" t="s">
        <v>64</v>
      </c>
      <c r="U4" s="505" t="s">
        <v>65</v>
      </c>
      <c r="V4" s="504" t="s">
        <v>64</v>
      </c>
      <c r="W4" s="505" t="s">
        <v>65</v>
      </c>
      <c r="X4" s="504" t="s">
        <v>64</v>
      </c>
      <c r="Y4" s="505" t="s">
        <v>65</v>
      </c>
    </row>
    <row r="5" spans="1:25" ht="33" customHeight="1" thickTop="1" x14ac:dyDescent="0.25">
      <c r="A5" s="506" t="s">
        <v>66</v>
      </c>
      <c r="B5" s="507"/>
      <c r="C5" s="508"/>
      <c r="D5" s="507"/>
      <c r="E5" s="508"/>
      <c r="F5" s="507"/>
      <c r="G5" s="508"/>
      <c r="H5" s="509" t="s">
        <v>350</v>
      </c>
      <c r="I5" s="510">
        <f>IF(H5="SIM",20,0)</f>
        <v>20</v>
      </c>
      <c r="J5" s="509" t="s">
        <v>350</v>
      </c>
      <c r="K5" s="511">
        <f>IF(J5="SIM",20,0)</f>
        <v>20</v>
      </c>
      <c r="L5" s="509" t="s">
        <v>350</v>
      </c>
      <c r="M5" s="510">
        <f>IF(L5="SIM",20,0)</f>
        <v>20</v>
      </c>
      <c r="N5" s="509" t="s">
        <v>350</v>
      </c>
      <c r="O5" s="510">
        <f>IF(N5="SIM",20,0)</f>
        <v>20</v>
      </c>
      <c r="P5" s="509" t="s">
        <v>350</v>
      </c>
      <c r="Q5" s="513">
        <f>IF(P5="SIM",40,0)</f>
        <v>40</v>
      </c>
      <c r="R5" s="509" t="s">
        <v>350</v>
      </c>
      <c r="S5" s="510">
        <f>IF(R5="SIM",20,0)</f>
        <v>20</v>
      </c>
      <c r="T5" s="514" t="s">
        <v>350</v>
      </c>
      <c r="U5" s="510">
        <f>IF(T5="SIM",20,0)</f>
        <v>20</v>
      </c>
      <c r="V5" s="512" t="s">
        <v>350</v>
      </c>
      <c r="W5" s="510">
        <f>IF(V5="SIM",20,0)</f>
        <v>20</v>
      </c>
      <c r="X5" s="512"/>
      <c r="Y5" s="510">
        <f>IF(X5="SIM",20,0)</f>
        <v>0</v>
      </c>
    </row>
    <row r="6" spans="1:25" ht="33" customHeight="1" x14ac:dyDescent="0.25">
      <c r="A6" s="515" t="s">
        <v>67</v>
      </c>
      <c r="B6" s="516"/>
      <c r="C6" s="517"/>
      <c r="D6" s="516"/>
      <c r="E6" s="517"/>
      <c r="F6" s="516"/>
      <c r="G6" s="517"/>
      <c r="H6" s="518"/>
      <c r="I6" s="513">
        <f>IF(H6="SIM",40,0)</f>
        <v>0</v>
      </c>
      <c r="J6" s="516"/>
      <c r="K6" s="517"/>
      <c r="L6" s="516"/>
      <c r="M6" s="517"/>
      <c r="N6" s="509" t="s">
        <v>350</v>
      </c>
      <c r="O6" s="513">
        <f>IF(N6="SIM",40,0)</f>
        <v>40</v>
      </c>
      <c r="P6" s="516"/>
      <c r="Q6" s="519"/>
      <c r="R6" s="516"/>
      <c r="S6" s="519"/>
      <c r="T6" s="520"/>
      <c r="U6" s="510">
        <f>IF(T6="SIM",40,0)</f>
        <v>0</v>
      </c>
      <c r="V6" s="516"/>
      <c r="W6" s="519"/>
      <c r="X6" s="516"/>
      <c r="Y6" s="519"/>
    </row>
    <row r="7" spans="1:25" ht="33" customHeight="1" x14ac:dyDescent="0.25">
      <c r="A7" s="515" t="s">
        <v>68</v>
      </c>
      <c r="B7" s="516"/>
      <c r="C7" s="517"/>
      <c r="D7" s="516"/>
      <c r="E7" s="517"/>
      <c r="F7" s="516"/>
      <c r="G7" s="517"/>
      <c r="H7" s="516"/>
      <c r="I7" s="521"/>
      <c r="J7" s="516"/>
      <c r="K7" s="517"/>
      <c r="L7" s="516"/>
      <c r="M7" s="517"/>
      <c r="N7" s="516"/>
      <c r="O7" s="517"/>
      <c r="P7" s="516"/>
      <c r="Q7" s="519"/>
      <c r="R7" s="509" t="s">
        <v>350</v>
      </c>
      <c r="S7" s="513">
        <f>IF(R7="SIM",60,0)</f>
        <v>60</v>
      </c>
      <c r="T7" s="516"/>
      <c r="U7" s="519"/>
      <c r="V7" s="516"/>
      <c r="W7" s="519"/>
      <c r="X7" s="516"/>
      <c r="Y7" s="519"/>
    </row>
    <row r="8" spans="1:25" ht="33" customHeight="1" x14ac:dyDescent="0.25">
      <c r="A8" s="515" t="s">
        <v>69</v>
      </c>
      <c r="B8" s="516"/>
      <c r="C8" s="517"/>
      <c r="D8" s="516"/>
      <c r="E8" s="517"/>
      <c r="F8" s="516"/>
      <c r="G8" s="517"/>
      <c r="H8" s="516"/>
      <c r="I8" s="521"/>
      <c r="J8" s="516"/>
      <c r="K8" s="517"/>
      <c r="L8" s="509" t="s">
        <v>350</v>
      </c>
      <c r="M8" s="522">
        <f>IF(L8="SIM",60,0)</f>
        <v>60</v>
      </c>
      <c r="N8" s="516"/>
      <c r="O8" s="517"/>
      <c r="P8" s="516"/>
      <c r="Q8" s="519"/>
      <c r="R8" s="516"/>
      <c r="S8" s="519"/>
      <c r="T8" s="516"/>
      <c r="U8" s="519"/>
      <c r="V8" s="516"/>
      <c r="W8" s="519"/>
      <c r="X8" s="520"/>
      <c r="Y8" s="510">
        <f>IF(X8="SIM",60,0)</f>
        <v>0</v>
      </c>
    </row>
    <row r="9" spans="1:25" ht="33" customHeight="1" x14ac:dyDescent="0.25">
      <c r="A9" s="515" t="s">
        <v>70</v>
      </c>
      <c r="B9" s="516"/>
      <c r="C9" s="517"/>
      <c r="D9" s="516"/>
      <c r="E9" s="517"/>
      <c r="F9" s="516"/>
      <c r="G9" s="517"/>
      <c r="H9" s="516"/>
      <c r="I9" s="521"/>
      <c r="J9" s="509" t="s">
        <v>350</v>
      </c>
      <c r="K9" s="522">
        <f>IF(J9="SIM",60,0)</f>
        <v>60</v>
      </c>
      <c r="L9" s="516"/>
      <c r="M9" s="517"/>
      <c r="N9" s="516"/>
      <c r="O9" s="517"/>
      <c r="P9" s="509" t="s">
        <v>350</v>
      </c>
      <c r="Q9" s="513">
        <f>IF(P9="SIM",40,0)</f>
        <v>40</v>
      </c>
      <c r="R9" s="516"/>
      <c r="S9" s="519"/>
      <c r="T9" s="516"/>
      <c r="U9" s="519"/>
      <c r="V9" s="520" t="s">
        <v>350</v>
      </c>
      <c r="W9" s="510">
        <f>IF(V9="SIM",60,0)</f>
        <v>60</v>
      </c>
      <c r="X9" s="516"/>
      <c r="Y9" s="519"/>
    </row>
    <row r="10" spans="1:25" ht="33" customHeight="1" x14ac:dyDescent="0.25">
      <c r="A10" s="515" t="s">
        <v>71</v>
      </c>
      <c r="B10" s="516"/>
      <c r="C10" s="517"/>
      <c r="D10" s="516"/>
      <c r="E10" s="517"/>
      <c r="F10" s="516"/>
      <c r="G10" s="517"/>
      <c r="H10" s="509" t="s">
        <v>350</v>
      </c>
      <c r="I10" s="513">
        <f>IF(H10="SIM",20,0)</f>
        <v>20</v>
      </c>
      <c r="J10" s="516"/>
      <c r="K10" s="517"/>
      <c r="L10" s="516"/>
      <c r="M10" s="517"/>
      <c r="N10" s="509" t="s">
        <v>350</v>
      </c>
      <c r="O10" s="513">
        <f>IF(N10="SIM",40,0)</f>
        <v>40</v>
      </c>
      <c r="P10" s="516"/>
      <c r="Q10" s="519"/>
      <c r="R10" s="516"/>
      <c r="S10" s="519"/>
      <c r="T10" s="520" t="s">
        <v>350</v>
      </c>
      <c r="U10" s="510">
        <f>IF(T10="SIM",40,0)</f>
        <v>40</v>
      </c>
      <c r="V10" s="516"/>
      <c r="W10" s="519"/>
      <c r="X10" s="516"/>
      <c r="Y10" s="519"/>
    </row>
    <row r="11" spans="1:25" ht="33" customHeight="1" x14ac:dyDescent="0.25">
      <c r="A11" s="515" t="s">
        <v>72</v>
      </c>
      <c r="B11" s="516"/>
      <c r="C11" s="517"/>
      <c r="D11" s="516"/>
      <c r="E11" s="517"/>
      <c r="F11" s="516"/>
      <c r="G11" s="517"/>
      <c r="H11" s="509" t="s">
        <v>350</v>
      </c>
      <c r="I11" s="513">
        <f>IF(H11="SIM",20,0)</f>
        <v>20</v>
      </c>
      <c r="J11" s="516"/>
      <c r="K11" s="517"/>
      <c r="L11" s="509" t="s">
        <v>350</v>
      </c>
      <c r="M11" s="510">
        <f>IF(L11="SIM",20,0)</f>
        <v>20</v>
      </c>
      <c r="N11" s="516"/>
      <c r="O11" s="517"/>
      <c r="P11" s="516"/>
      <c r="Q11" s="519"/>
      <c r="R11" s="509" t="s">
        <v>350</v>
      </c>
      <c r="S11" s="510">
        <f>IF(R11="SIM",20,0)</f>
        <v>20</v>
      </c>
      <c r="T11" s="516"/>
      <c r="U11" s="519"/>
      <c r="V11" s="516"/>
      <c r="W11" s="519"/>
      <c r="X11" s="520"/>
      <c r="Y11" s="510">
        <f>IF(X11="SIM",20,0)</f>
        <v>0</v>
      </c>
    </row>
    <row r="12" spans="1:25" ht="33" customHeight="1" x14ac:dyDescent="0.25">
      <c r="A12" s="515" t="s">
        <v>73</v>
      </c>
      <c r="B12" s="516"/>
      <c r="C12" s="517"/>
      <c r="D12" s="516"/>
      <c r="E12" s="517"/>
      <c r="F12" s="516"/>
      <c r="G12" s="517"/>
      <c r="H12" s="516"/>
      <c r="I12" s="521"/>
      <c r="J12" s="518"/>
      <c r="K12" s="522">
        <f>IF(J12="SIM",20,0)</f>
        <v>0</v>
      </c>
      <c r="L12" s="516"/>
      <c r="M12" s="517"/>
      <c r="N12" s="516"/>
      <c r="O12" s="517"/>
      <c r="P12" s="509" t="s">
        <v>350</v>
      </c>
      <c r="Q12" s="510">
        <f>IF(P12="SIM",20,0)</f>
        <v>20</v>
      </c>
      <c r="R12" s="516"/>
      <c r="S12" s="519"/>
      <c r="T12" s="516"/>
      <c r="U12" s="519"/>
      <c r="V12" s="520" t="s">
        <v>350</v>
      </c>
      <c r="W12" s="510">
        <f>IF(V12="SIM",20,0)</f>
        <v>20</v>
      </c>
      <c r="X12" s="516"/>
      <c r="Y12" s="519"/>
    </row>
    <row r="13" spans="1:25" ht="23.25" customHeight="1" thickBot="1" x14ac:dyDescent="0.3">
      <c r="A13" s="523" t="s">
        <v>7</v>
      </c>
      <c r="B13" s="524"/>
      <c r="C13" s="525"/>
      <c r="D13" s="524"/>
      <c r="E13" s="525"/>
      <c r="F13" s="524"/>
      <c r="G13" s="525"/>
      <c r="H13" s="524"/>
      <c r="I13" s="526">
        <f>SUM(I5:I12)</f>
        <v>60</v>
      </c>
      <c r="J13" s="524"/>
      <c r="K13" s="527">
        <f>SUM(K5:K12)</f>
        <v>80</v>
      </c>
      <c r="L13" s="524"/>
      <c r="M13" s="526">
        <f>SUM(M5:M12)</f>
        <v>100</v>
      </c>
      <c r="N13" s="524"/>
      <c r="O13" s="526">
        <f>SUM(O5:O12)</f>
        <v>100</v>
      </c>
      <c r="P13" s="524"/>
      <c r="Q13" s="526">
        <f>SUM(Q5:Q12)</f>
        <v>100</v>
      </c>
      <c r="R13" s="524"/>
      <c r="S13" s="526">
        <f>SUM(S5:S12)</f>
        <v>100</v>
      </c>
      <c r="T13" s="524"/>
      <c r="U13" s="526">
        <f>SUM(U5:U12)</f>
        <v>60</v>
      </c>
      <c r="V13" s="524"/>
      <c r="W13" s="526">
        <f>SUM(W5:W12)</f>
        <v>100</v>
      </c>
      <c r="X13" s="524"/>
      <c r="Y13" s="526">
        <f>SUM(Y5:Y12)</f>
        <v>0</v>
      </c>
    </row>
    <row r="15" spans="1:25" x14ac:dyDescent="0.25">
      <c r="A15" s="28" t="s">
        <v>74</v>
      </c>
    </row>
    <row r="16" spans="1:25" x14ac:dyDescent="0.25">
      <c r="A16" s="28" t="s">
        <v>75</v>
      </c>
    </row>
    <row r="18" spans="1:1" x14ac:dyDescent="0.25">
      <c r="A18" s="29" t="s">
        <v>76</v>
      </c>
    </row>
  </sheetData>
  <mergeCells count="16">
    <mergeCell ref="A1:Y1"/>
    <mergeCell ref="L2:Y2"/>
    <mergeCell ref="L3:M3"/>
    <mergeCell ref="N3:O3"/>
    <mergeCell ref="P3:Q3"/>
    <mergeCell ref="R3:S3"/>
    <mergeCell ref="T3:U3"/>
    <mergeCell ref="V3:W3"/>
    <mergeCell ref="X3:Y3"/>
    <mergeCell ref="A2:K2"/>
    <mergeCell ref="A3:A4"/>
    <mergeCell ref="B3:C3"/>
    <mergeCell ref="D3:E3"/>
    <mergeCell ref="F3:G3"/>
    <mergeCell ref="H3:I3"/>
    <mergeCell ref="J3:K3"/>
  </mergeCells>
  <pageMargins left="0.511811024" right="0.511811024" top="0.78740157499999996" bottom="0.78740157499999996" header="0.31496062000000002" footer="0.31496062000000002"/>
  <pageSetup paperSize="9" scale="4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X258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6" customWidth="1"/>
    <col min="2" max="21" width="9.28515625" customWidth="1"/>
    <col min="22" max="22" width="9" customWidth="1"/>
    <col min="23" max="24" width="8.4257812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633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8" customHeight="1" x14ac:dyDescent="0.25">
      <c r="A9" s="808" t="s">
        <v>502</v>
      </c>
      <c r="B9" s="864">
        <v>522</v>
      </c>
      <c r="C9" s="830">
        <v>602</v>
      </c>
      <c r="D9" s="864">
        <v>522</v>
      </c>
      <c r="E9" s="830">
        <v>610</v>
      </c>
      <c r="F9" s="864">
        <v>522</v>
      </c>
      <c r="G9" s="830">
        <v>583</v>
      </c>
      <c r="H9" s="864">
        <v>522</v>
      </c>
      <c r="I9" s="830">
        <v>556</v>
      </c>
      <c r="J9" s="864">
        <v>522</v>
      </c>
      <c r="K9" s="830">
        <v>559</v>
      </c>
      <c r="L9" s="864">
        <v>522</v>
      </c>
      <c r="M9" s="830">
        <v>499</v>
      </c>
      <c r="N9" s="864">
        <v>522</v>
      </c>
      <c r="O9" s="830">
        <v>663</v>
      </c>
      <c r="P9" s="864">
        <v>522</v>
      </c>
      <c r="Q9" s="830">
        <v>627</v>
      </c>
      <c r="R9" s="864">
        <v>522</v>
      </c>
      <c r="S9" s="830">
        <v>640</v>
      </c>
      <c r="T9" s="864">
        <v>522</v>
      </c>
      <c r="U9" s="830">
        <v>690</v>
      </c>
      <c r="V9" s="836">
        <f>B9+D9+F9+H9+J9+L9+N9+P9+R9+T9</f>
        <v>5220</v>
      </c>
      <c r="W9" s="836">
        <f>C9+E9+G9+I9+K9+M9+O9+Q9+S9+U9</f>
        <v>6029</v>
      </c>
      <c r="X9" s="824">
        <f>IF(V9=0,"-",W9/V9)</f>
        <v>1.1549808429118773</v>
      </c>
    </row>
    <row r="10" spans="1:24" ht="18" customHeight="1" x14ac:dyDescent="0.25">
      <c r="A10" s="808" t="s">
        <v>585</v>
      </c>
      <c r="B10" s="822">
        <v>78</v>
      </c>
      <c r="C10" s="823">
        <v>82</v>
      </c>
      <c r="D10" s="822">
        <v>78</v>
      </c>
      <c r="E10" s="823">
        <v>105</v>
      </c>
      <c r="F10" s="822">
        <v>78</v>
      </c>
      <c r="G10" s="823">
        <v>66</v>
      </c>
      <c r="H10" s="822">
        <v>78</v>
      </c>
      <c r="I10" s="823">
        <v>79</v>
      </c>
      <c r="J10" s="822">
        <v>78</v>
      </c>
      <c r="K10" s="823">
        <v>81</v>
      </c>
      <c r="L10" s="822">
        <v>78</v>
      </c>
      <c r="M10" s="823">
        <v>86</v>
      </c>
      <c r="N10" s="822">
        <v>78</v>
      </c>
      <c r="O10" s="823">
        <v>112</v>
      </c>
      <c r="P10" s="822">
        <v>78</v>
      </c>
      <c r="Q10" s="823">
        <v>107</v>
      </c>
      <c r="R10" s="822">
        <v>78</v>
      </c>
      <c r="S10" s="823">
        <v>101</v>
      </c>
      <c r="T10" s="822">
        <v>78</v>
      </c>
      <c r="U10" s="823">
        <v>126</v>
      </c>
      <c r="V10" s="836">
        <f>B10+D10+F10+H10+J10+L10+N10+P10+R10+T10</f>
        <v>780</v>
      </c>
      <c r="W10" s="836">
        <f>C10+E10+G10+I10+K10+M10+O10+Q10+S10+U10</f>
        <v>945</v>
      </c>
      <c r="X10" s="824">
        <f t="shared" ref="X10:X30" si="0">IF(V10=0,"-",W10/V10)</f>
        <v>1.2115384615384615</v>
      </c>
    </row>
    <row r="11" spans="1:24" ht="18" customHeight="1" x14ac:dyDescent="0.25">
      <c r="A11" s="808" t="s">
        <v>503</v>
      </c>
      <c r="B11" s="858">
        <v>24</v>
      </c>
      <c r="C11" s="852">
        <v>15</v>
      </c>
      <c r="D11" s="858">
        <v>24</v>
      </c>
      <c r="E11" s="852">
        <v>22</v>
      </c>
      <c r="F11" s="858">
        <v>24</v>
      </c>
      <c r="G11" s="852">
        <v>24</v>
      </c>
      <c r="H11" s="858">
        <v>24</v>
      </c>
      <c r="I11" s="852">
        <v>19</v>
      </c>
      <c r="J11" s="858">
        <v>24</v>
      </c>
      <c r="K11" s="852">
        <v>16</v>
      </c>
      <c r="L11" s="858">
        <v>24</v>
      </c>
      <c r="M11" s="852">
        <v>18</v>
      </c>
      <c r="N11" s="858">
        <v>24</v>
      </c>
      <c r="O11" s="852">
        <v>18</v>
      </c>
      <c r="P11" s="858">
        <v>24</v>
      </c>
      <c r="Q11" s="852">
        <v>25</v>
      </c>
      <c r="R11" s="858">
        <v>24</v>
      </c>
      <c r="S11" s="852">
        <v>24</v>
      </c>
      <c r="T11" s="858">
        <v>24</v>
      </c>
      <c r="U11" s="852">
        <v>22</v>
      </c>
      <c r="V11" s="836">
        <f t="shared" ref="V11:V30" si="1">B11+D11+F11+H11+J11+L11+N11+P11+R11+T11</f>
        <v>240</v>
      </c>
      <c r="W11" s="836">
        <f t="shared" ref="W11:W30" si="2">C11+E11+G11+I11+K11+M11+O11+Q11+S11+U11</f>
        <v>203</v>
      </c>
      <c r="X11" s="824">
        <f t="shared" si="0"/>
        <v>0.84583333333333333</v>
      </c>
    </row>
    <row r="12" spans="1:24" ht="18" customHeight="1" x14ac:dyDescent="0.25">
      <c r="A12" s="808" t="s">
        <v>568</v>
      </c>
      <c r="B12" s="822">
        <f>528+132</f>
        <v>660</v>
      </c>
      <c r="C12" s="823">
        <v>633</v>
      </c>
      <c r="D12" s="822">
        <f>528+132</f>
        <v>660</v>
      </c>
      <c r="E12" s="823">
        <v>499</v>
      </c>
      <c r="F12" s="822">
        <f>528+132</f>
        <v>660</v>
      </c>
      <c r="G12" s="823">
        <v>594</v>
      </c>
      <c r="H12" s="822">
        <f>528+132</f>
        <v>660</v>
      </c>
      <c r="I12" s="823">
        <v>625</v>
      </c>
      <c r="J12" s="822">
        <f>528+132</f>
        <v>660</v>
      </c>
      <c r="K12" s="823">
        <v>521</v>
      </c>
      <c r="L12" s="822">
        <f>528+132</f>
        <v>660</v>
      </c>
      <c r="M12" s="823">
        <v>444</v>
      </c>
      <c r="N12" s="822">
        <f>528+132</f>
        <v>660</v>
      </c>
      <c r="O12" s="823">
        <v>627</v>
      </c>
      <c r="P12" s="822">
        <f>528+132</f>
        <v>660</v>
      </c>
      <c r="Q12" s="823">
        <v>527</v>
      </c>
      <c r="R12" s="822">
        <f>528+132</f>
        <v>660</v>
      </c>
      <c r="S12" s="823">
        <v>706</v>
      </c>
      <c r="T12" s="822">
        <f>528+132</f>
        <v>660</v>
      </c>
      <c r="U12" s="823">
        <v>738</v>
      </c>
      <c r="V12" s="836">
        <f t="shared" si="1"/>
        <v>6600</v>
      </c>
      <c r="W12" s="836">
        <f t="shared" si="2"/>
        <v>5914</v>
      </c>
      <c r="X12" s="824">
        <f t="shared" si="0"/>
        <v>0.89606060606060611</v>
      </c>
    </row>
    <row r="13" spans="1:24" ht="18" customHeight="1" x14ac:dyDescent="0.25">
      <c r="A13" s="808" t="s">
        <v>477</v>
      </c>
      <c r="B13" s="822">
        <f>264+132</f>
        <v>396</v>
      </c>
      <c r="C13" s="823">
        <v>206</v>
      </c>
      <c r="D13" s="822">
        <f>264+132</f>
        <v>396</v>
      </c>
      <c r="E13" s="823">
        <v>208</v>
      </c>
      <c r="F13" s="822">
        <f>264+132</f>
        <v>396</v>
      </c>
      <c r="G13" s="823">
        <v>304</v>
      </c>
      <c r="H13" s="822">
        <f>264+132</f>
        <v>396</v>
      </c>
      <c r="I13" s="823">
        <v>331</v>
      </c>
      <c r="J13" s="822">
        <f>264+132</f>
        <v>396</v>
      </c>
      <c r="K13" s="823">
        <v>377</v>
      </c>
      <c r="L13" s="822">
        <f>264+132</f>
        <v>396</v>
      </c>
      <c r="M13" s="823">
        <v>203</v>
      </c>
      <c r="N13" s="822">
        <f>264+132</f>
        <v>396</v>
      </c>
      <c r="O13" s="823">
        <v>305</v>
      </c>
      <c r="P13" s="822">
        <f>264+132</f>
        <v>396</v>
      </c>
      <c r="Q13" s="823">
        <v>390</v>
      </c>
      <c r="R13" s="822">
        <f>264+132</f>
        <v>396</v>
      </c>
      <c r="S13" s="823">
        <v>388</v>
      </c>
      <c r="T13" s="822">
        <f>264+132</f>
        <v>396</v>
      </c>
      <c r="U13" s="823">
        <v>279</v>
      </c>
      <c r="V13" s="836">
        <f t="shared" si="1"/>
        <v>3960</v>
      </c>
      <c r="W13" s="836">
        <f t="shared" si="2"/>
        <v>2991</v>
      </c>
      <c r="X13" s="824">
        <f t="shared" si="0"/>
        <v>0.75530303030303025</v>
      </c>
    </row>
    <row r="14" spans="1:24" ht="18" customHeight="1" x14ac:dyDescent="0.25">
      <c r="A14" s="857" t="s">
        <v>478</v>
      </c>
      <c r="B14" s="858">
        <v>80</v>
      </c>
      <c r="C14" s="852">
        <v>0</v>
      </c>
      <c r="D14" s="858">
        <v>80</v>
      </c>
      <c r="E14" s="852">
        <v>0</v>
      </c>
      <c r="F14" s="858">
        <v>80</v>
      </c>
      <c r="G14" s="852">
        <v>0</v>
      </c>
      <c r="H14" s="858">
        <v>80</v>
      </c>
      <c r="I14" s="852">
        <v>0</v>
      </c>
      <c r="J14" s="858">
        <v>80</v>
      </c>
      <c r="K14" s="852">
        <v>0</v>
      </c>
      <c r="L14" s="858">
        <v>80</v>
      </c>
      <c r="M14" s="852">
        <v>0</v>
      </c>
      <c r="N14" s="858">
        <v>80</v>
      </c>
      <c r="O14" s="852">
        <v>0</v>
      </c>
      <c r="P14" s="858">
        <v>80</v>
      </c>
      <c r="Q14" s="852">
        <v>0</v>
      </c>
      <c r="R14" s="858">
        <v>80</v>
      </c>
      <c r="S14" s="852">
        <v>0</v>
      </c>
      <c r="T14" s="858">
        <v>80</v>
      </c>
      <c r="U14" s="852">
        <v>0</v>
      </c>
      <c r="V14" s="836">
        <f t="shared" si="1"/>
        <v>800</v>
      </c>
      <c r="W14" s="836">
        <f t="shared" si="2"/>
        <v>0</v>
      </c>
      <c r="X14" s="824">
        <f t="shared" si="0"/>
        <v>0</v>
      </c>
    </row>
    <row r="15" spans="1:24" ht="18" customHeight="1" x14ac:dyDescent="0.25">
      <c r="A15" s="808" t="s">
        <v>479</v>
      </c>
      <c r="B15" s="822">
        <v>528</v>
      </c>
      <c r="C15" s="823">
        <v>298</v>
      </c>
      <c r="D15" s="822">
        <v>528</v>
      </c>
      <c r="E15" s="823">
        <v>354</v>
      </c>
      <c r="F15" s="822">
        <v>528</v>
      </c>
      <c r="G15" s="823">
        <v>354</v>
      </c>
      <c r="H15" s="822">
        <v>528</v>
      </c>
      <c r="I15" s="823">
        <v>326</v>
      </c>
      <c r="J15" s="822">
        <v>528</v>
      </c>
      <c r="K15" s="823">
        <v>304</v>
      </c>
      <c r="L15" s="822">
        <v>528</v>
      </c>
      <c r="M15" s="823">
        <v>316</v>
      </c>
      <c r="N15" s="822">
        <v>528</v>
      </c>
      <c r="O15" s="823">
        <v>293</v>
      </c>
      <c r="P15" s="822">
        <v>528</v>
      </c>
      <c r="Q15" s="823">
        <v>298</v>
      </c>
      <c r="R15" s="822">
        <v>528</v>
      </c>
      <c r="S15" s="823">
        <v>289</v>
      </c>
      <c r="T15" s="822">
        <v>528</v>
      </c>
      <c r="U15" s="823">
        <v>219</v>
      </c>
      <c r="V15" s="836">
        <f t="shared" si="1"/>
        <v>5280</v>
      </c>
      <c r="W15" s="836">
        <f t="shared" si="2"/>
        <v>3051</v>
      </c>
      <c r="X15" s="824">
        <f t="shared" si="0"/>
        <v>0.57784090909090913</v>
      </c>
    </row>
    <row r="16" spans="1:24" s="645" customFormat="1" ht="18" customHeight="1" x14ac:dyDescent="0.2">
      <c r="A16" s="857" t="s">
        <v>505</v>
      </c>
      <c r="B16" s="858">
        <v>432</v>
      </c>
      <c r="C16" s="852">
        <v>474</v>
      </c>
      <c r="D16" s="858">
        <v>432</v>
      </c>
      <c r="E16" s="852">
        <v>655</v>
      </c>
      <c r="F16" s="858">
        <v>432</v>
      </c>
      <c r="G16" s="852">
        <v>620</v>
      </c>
      <c r="H16" s="858">
        <v>432</v>
      </c>
      <c r="I16" s="852">
        <v>626</v>
      </c>
      <c r="J16" s="858">
        <v>432</v>
      </c>
      <c r="K16" s="852">
        <v>471</v>
      </c>
      <c r="L16" s="858">
        <v>432</v>
      </c>
      <c r="M16" s="852">
        <v>464</v>
      </c>
      <c r="N16" s="858">
        <v>432</v>
      </c>
      <c r="O16" s="852">
        <v>424</v>
      </c>
      <c r="P16" s="858">
        <v>432</v>
      </c>
      <c r="Q16" s="852">
        <v>418</v>
      </c>
      <c r="R16" s="858">
        <v>432</v>
      </c>
      <c r="S16" s="852">
        <v>528</v>
      </c>
      <c r="T16" s="858">
        <v>432</v>
      </c>
      <c r="U16" s="852">
        <v>599</v>
      </c>
      <c r="V16" s="836">
        <f t="shared" si="1"/>
        <v>4320</v>
      </c>
      <c r="W16" s="836">
        <f t="shared" si="2"/>
        <v>5279</v>
      </c>
      <c r="X16" s="824">
        <f t="shared" si="0"/>
        <v>1.2219907407407407</v>
      </c>
    </row>
    <row r="17" spans="1:24" s="645" customFormat="1" ht="18" customHeight="1" x14ac:dyDescent="0.2">
      <c r="A17" s="857" t="s">
        <v>506</v>
      </c>
      <c r="B17" s="858">
        <v>24</v>
      </c>
      <c r="C17" s="852">
        <v>13</v>
      </c>
      <c r="D17" s="858">
        <v>24</v>
      </c>
      <c r="E17" s="852">
        <v>32</v>
      </c>
      <c r="F17" s="858">
        <v>24</v>
      </c>
      <c r="G17" s="852">
        <v>36</v>
      </c>
      <c r="H17" s="858">
        <v>24</v>
      </c>
      <c r="I17" s="852">
        <v>36</v>
      </c>
      <c r="J17" s="858">
        <v>24</v>
      </c>
      <c r="K17" s="852">
        <v>24</v>
      </c>
      <c r="L17" s="858">
        <v>24</v>
      </c>
      <c r="M17" s="852">
        <v>34</v>
      </c>
      <c r="N17" s="858">
        <v>24</v>
      </c>
      <c r="O17" s="852">
        <v>48</v>
      </c>
      <c r="P17" s="858">
        <v>24</v>
      </c>
      <c r="Q17" s="852">
        <v>29</v>
      </c>
      <c r="R17" s="858">
        <v>24</v>
      </c>
      <c r="S17" s="852">
        <v>35</v>
      </c>
      <c r="T17" s="858">
        <v>24</v>
      </c>
      <c r="U17" s="852">
        <v>45</v>
      </c>
      <c r="V17" s="836">
        <f t="shared" si="1"/>
        <v>240</v>
      </c>
      <c r="W17" s="836">
        <f t="shared" si="2"/>
        <v>332</v>
      </c>
      <c r="X17" s="824">
        <f t="shared" si="0"/>
        <v>1.3833333333333333</v>
      </c>
    </row>
    <row r="18" spans="1:24" s="645" customFormat="1" ht="18" customHeight="1" x14ac:dyDescent="0.2">
      <c r="A18" s="857" t="s">
        <v>507</v>
      </c>
      <c r="B18" s="858">
        <v>122</v>
      </c>
      <c r="C18" s="852">
        <v>120</v>
      </c>
      <c r="D18" s="858">
        <v>122</v>
      </c>
      <c r="E18" s="852">
        <v>127</v>
      </c>
      <c r="F18" s="858">
        <v>122</v>
      </c>
      <c r="G18" s="852">
        <v>122</v>
      </c>
      <c r="H18" s="858">
        <v>122</v>
      </c>
      <c r="I18" s="852">
        <v>89</v>
      </c>
      <c r="J18" s="858">
        <v>122</v>
      </c>
      <c r="K18" s="852">
        <v>141</v>
      </c>
      <c r="L18" s="858">
        <v>122</v>
      </c>
      <c r="M18" s="852">
        <v>138</v>
      </c>
      <c r="N18" s="858">
        <v>122</v>
      </c>
      <c r="O18" s="852">
        <v>95</v>
      </c>
      <c r="P18" s="858">
        <v>122</v>
      </c>
      <c r="Q18" s="852">
        <v>136</v>
      </c>
      <c r="R18" s="858">
        <v>122</v>
      </c>
      <c r="S18" s="852">
        <v>127</v>
      </c>
      <c r="T18" s="858">
        <v>122</v>
      </c>
      <c r="U18" s="852">
        <v>23</v>
      </c>
      <c r="V18" s="836">
        <f t="shared" si="1"/>
        <v>1220</v>
      </c>
      <c r="W18" s="836">
        <f t="shared" si="2"/>
        <v>1118</v>
      </c>
      <c r="X18" s="824">
        <f t="shared" si="0"/>
        <v>0.91639344262295086</v>
      </c>
    </row>
    <row r="19" spans="1:24" s="645" customFormat="1" ht="18" customHeight="1" x14ac:dyDescent="0.2">
      <c r="A19" s="857" t="s">
        <v>508</v>
      </c>
      <c r="B19" s="858">
        <v>30</v>
      </c>
      <c r="C19" s="852">
        <v>45</v>
      </c>
      <c r="D19" s="858">
        <v>30</v>
      </c>
      <c r="E19" s="852">
        <v>40</v>
      </c>
      <c r="F19" s="858">
        <v>30</v>
      </c>
      <c r="G19" s="852">
        <v>78</v>
      </c>
      <c r="H19" s="858">
        <v>30</v>
      </c>
      <c r="I19" s="852">
        <v>55</v>
      </c>
      <c r="J19" s="858">
        <v>30</v>
      </c>
      <c r="K19" s="852">
        <v>48</v>
      </c>
      <c r="L19" s="858">
        <v>30</v>
      </c>
      <c r="M19" s="852">
        <v>48</v>
      </c>
      <c r="N19" s="858">
        <v>30</v>
      </c>
      <c r="O19" s="852">
        <v>23</v>
      </c>
      <c r="P19" s="858">
        <v>30</v>
      </c>
      <c r="Q19" s="852">
        <v>47</v>
      </c>
      <c r="R19" s="858">
        <v>30</v>
      </c>
      <c r="S19" s="852">
        <v>43</v>
      </c>
      <c r="T19" s="858">
        <v>30</v>
      </c>
      <c r="U19" s="852">
        <v>6</v>
      </c>
      <c r="V19" s="836">
        <f t="shared" si="1"/>
        <v>300</v>
      </c>
      <c r="W19" s="836">
        <f t="shared" si="2"/>
        <v>433</v>
      </c>
      <c r="X19" s="824">
        <f t="shared" si="0"/>
        <v>1.4433333333333334</v>
      </c>
    </row>
    <row r="20" spans="1:24" s="645" customFormat="1" ht="18" customHeight="1" x14ac:dyDescent="0.2">
      <c r="A20" s="857" t="s">
        <v>567</v>
      </c>
      <c r="B20" s="858">
        <v>12</v>
      </c>
      <c r="C20" s="852">
        <v>4</v>
      </c>
      <c r="D20" s="858">
        <v>12</v>
      </c>
      <c r="E20" s="852">
        <v>15</v>
      </c>
      <c r="F20" s="858">
        <v>12</v>
      </c>
      <c r="G20" s="852">
        <v>14</v>
      </c>
      <c r="H20" s="858">
        <v>12</v>
      </c>
      <c r="I20" s="852">
        <v>15</v>
      </c>
      <c r="J20" s="858">
        <v>12</v>
      </c>
      <c r="K20" s="852">
        <v>15</v>
      </c>
      <c r="L20" s="858">
        <v>12</v>
      </c>
      <c r="M20" s="852">
        <v>14</v>
      </c>
      <c r="N20" s="858">
        <v>12</v>
      </c>
      <c r="O20" s="852">
        <v>13</v>
      </c>
      <c r="P20" s="858">
        <v>12</v>
      </c>
      <c r="Q20" s="852">
        <v>17</v>
      </c>
      <c r="R20" s="858">
        <v>12</v>
      </c>
      <c r="S20" s="852">
        <v>18</v>
      </c>
      <c r="T20" s="858">
        <v>12</v>
      </c>
      <c r="U20" s="852">
        <v>0</v>
      </c>
      <c r="V20" s="836">
        <f t="shared" si="1"/>
        <v>120</v>
      </c>
      <c r="W20" s="836">
        <f t="shared" si="2"/>
        <v>125</v>
      </c>
      <c r="X20" s="824">
        <f t="shared" si="0"/>
        <v>1.0416666666666667</v>
      </c>
    </row>
    <row r="21" spans="1:24" s="645" customFormat="1" ht="18" customHeight="1" x14ac:dyDescent="0.2">
      <c r="A21" s="857" t="s">
        <v>512</v>
      </c>
      <c r="B21" s="858">
        <v>8</v>
      </c>
      <c r="C21" s="852">
        <v>0</v>
      </c>
      <c r="D21" s="858">
        <v>8</v>
      </c>
      <c r="E21" s="852">
        <v>7</v>
      </c>
      <c r="F21" s="858">
        <v>8</v>
      </c>
      <c r="G21" s="852">
        <v>10</v>
      </c>
      <c r="H21" s="858">
        <v>8</v>
      </c>
      <c r="I21" s="852">
        <v>10</v>
      </c>
      <c r="J21" s="858">
        <v>8</v>
      </c>
      <c r="K21" s="852">
        <v>7</v>
      </c>
      <c r="L21" s="858">
        <v>8</v>
      </c>
      <c r="M21" s="852">
        <v>6</v>
      </c>
      <c r="N21" s="858">
        <v>8</v>
      </c>
      <c r="O21" s="852">
        <v>10</v>
      </c>
      <c r="P21" s="858">
        <v>8</v>
      </c>
      <c r="Q21" s="852">
        <v>9</v>
      </c>
      <c r="R21" s="858">
        <v>8</v>
      </c>
      <c r="S21" s="852">
        <v>9</v>
      </c>
      <c r="T21" s="858">
        <v>8</v>
      </c>
      <c r="U21" s="852">
        <v>0</v>
      </c>
      <c r="V21" s="836">
        <f t="shared" si="1"/>
        <v>80</v>
      </c>
      <c r="W21" s="836">
        <f t="shared" si="2"/>
        <v>68</v>
      </c>
      <c r="X21" s="824">
        <f t="shared" si="0"/>
        <v>0.85</v>
      </c>
    </row>
    <row r="22" spans="1:24" s="645" customFormat="1" ht="18" customHeight="1" x14ac:dyDescent="0.2">
      <c r="A22" s="857" t="s">
        <v>516</v>
      </c>
      <c r="B22" s="858">
        <v>96</v>
      </c>
      <c r="C22" s="852">
        <v>116</v>
      </c>
      <c r="D22" s="858">
        <v>96</v>
      </c>
      <c r="E22" s="852">
        <v>56</v>
      </c>
      <c r="F22" s="858">
        <v>96</v>
      </c>
      <c r="G22" s="852">
        <v>53</v>
      </c>
      <c r="H22" s="858">
        <v>96</v>
      </c>
      <c r="I22" s="852">
        <v>57</v>
      </c>
      <c r="J22" s="858">
        <v>96</v>
      </c>
      <c r="K22" s="852">
        <v>65</v>
      </c>
      <c r="L22" s="858">
        <v>96</v>
      </c>
      <c r="M22" s="852">
        <v>83</v>
      </c>
      <c r="N22" s="858">
        <v>96</v>
      </c>
      <c r="O22" s="852">
        <v>130</v>
      </c>
      <c r="P22" s="858">
        <v>96</v>
      </c>
      <c r="Q22" s="852">
        <v>54</v>
      </c>
      <c r="R22" s="858">
        <v>96</v>
      </c>
      <c r="S22" s="852">
        <v>77</v>
      </c>
      <c r="T22" s="858">
        <v>96</v>
      </c>
      <c r="U22" s="852">
        <v>90</v>
      </c>
      <c r="V22" s="836">
        <f t="shared" si="1"/>
        <v>960</v>
      </c>
      <c r="W22" s="836">
        <f t="shared" si="2"/>
        <v>781</v>
      </c>
      <c r="X22" s="824">
        <f t="shared" si="0"/>
        <v>0.81354166666666672</v>
      </c>
    </row>
    <row r="23" spans="1:24" s="645" customFormat="1" ht="18" customHeight="1" x14ac:dyDescent="0.2">
      <c r="A23" s="857" t="s">
        <v>509</v>
      </c>
      <c r="B23" s="858">
        <v>16</v>
      </c>
      <c r="C23" s="852">
        <v>24</v>
      </c>
      <c r="D23" s="858">
        <v>16</v>
      </c>
      <c r="E23" s="852">
        <v>13</v>
      </c>
      <c r="F23" s="858">
        <v>16</v>
      </c>
      <c r="G23" s="852">
        <v>8</v>
      </c>
      <c r="H23" s="858">
        <v>16</v>
      </c>
      <c r="I23" s="852">
        <v>14</v>
      </c>
      <c r="J23" s="858">
        <v>16</v>
      </c>
      <c r="K23" s="852">
        <v>16</v>
      </c>
      <c r="L23" s="858">
        <v>16</v>
      </c>
      <c r="M23" s="852">
        <v>14</v>
      </c>
      <c r="N23" s="858">
        <v>16</v>
      </c>
      <c r="O23" s="852">
        <v>22</v>
      </c>
      <c r="P23" s="858">
        <v>16</v>
      </c>
      <c r="Q23" s="852">
        <v>12</v>
      </c>
      <c r="R23" s="858">
        <v>16</v>
      </c>
      <c r="S23" s="852">
        <v>17</v>
      </c>
      <c r="T23" s="858">
        <v>16</v>
      </c>
      <c r="U23" s="852">
        <v>9</v>
      </c>
      <c r="V23" s="836">
        <f t="shared" si="1"/>
        <v>160</v>
      </c>
      <c r="W23" s="836">
        <f t="shared" si="2"/>
        <v>149</v>
      </c>
      <c r="X23" s="824">
        <f t="shared" si="0"/>
        <v>0.93125000000000002</v>
      </c>
    </row>
    <row r="24" spans="1:24" s="645" customFormat="1" ht="18" customHeight="1" x14ac:dyDescent="0.2">
      <c r="A24" s="857" t="s">
        <v>521</v>
      </c>
      <c r="B24" s="858">
        <v>60</v>
      </c>
      <c r="C24" s="852">
        <v>0</v>
      </c>
      <c r="D24" s="858">
        <v>60</v>
      </c>
      <c r="E24" s="852">
        <v>0</v>
      </c>
      <c r="F24" s="858">
        <v>60</v>
      </c>
      <c r="G24" s="852">
        <v>0</v>
      </c>
      <c r="H24" s="858">
        <v>60</v>
      </c>
      <c r="I24" s="852">
        <v>23</v>
      </c>
      <c r="J24" s="858">
        <v>60</v>
      </c>
      <c r="K24" s="852">
        <v>88</v>
      </c>
      <c r="L24" s="858">
        <v>60</v>
      </c>
      <c r="M24" s="852">
        <v>79</v>
      </c>
      <c r="N24" s="858">
        <v>60</v>
      </c>
      <c r="O24" s="852">
        <v>72</v>
      </c>
      <c r="P24" s="858">
        <v>60</v>
      </c>
      <c r="Q24" s="852">
        <v>71</v>
      </c>
      <c r="R24" s="858">
        <v>60</v>
      </c>
      <c r="S24" s="852">
        <v>78</v>
      </c>
      <c r="T24" s="858">
        <v>60</v>
      </c>
      <c r="U24" s="852">
        <v>82</v>
      </c>
      <c r="V24" s="836">
        <f t="shared" si="1"/>
        <v>600</v>
      </c>
      <c r="W24" s="836">
        <f t="shared" si="2"/>
        <v>493</v>
      </c>
      <c r="X24" s="824">
        <f t="shared" si="0"/>
        <v>0.82166666666666666</v>
      </c>
    </row>
    <row r="25" spans="1:24" s="645" customFormat="1" ht="18" customHeight="1" x14ac:dyDescent="0.2">
      <c r="A25" s="857" t="s">
        <v>514</v>
      </c>
      <c r="B25" s="858">
        <v>40</v>
      </c>
      <c r="C25" s="852">
        <v>0</v>
      </c>
      <c r="D25" s="858">
        <v>40</v>
      </c>
      <c r="E25" s="852">
        <v>0</v>
      </c>
      <c r="F25" s="858">
        <v>40</v>
      </c>
      <c r="G25" s="852">
        <v>0</v>
      </c>
      <c r="H25" s="858">
        <v>40</v>
      </c>
      <c r="I25" s="852">
        <v>22</v>
      </c>
      <c r="J25" s="858">
        <v>40</v>
      </c>
      <c r="K25" s="852">
        <v>45</v>
      </c>
      <c r="L25" s="858">
        <v>40</v>
      </c>
      <c r="M25" s="852">
        <v>36</v>
      </c>
      <c r="N25" s="858">
        <v>40</v>
      </c>
      <c r="O25" s="852">
        <v>41</v>
      </c>
      <c r="P25" s="858">
        <v>40</v>
      </c>
      <c r="Q25" s="852">
        <v>44</v>
      </c>
      <c r="R25" s="858">
        <v>40</v>
      </c>
      <c r="S25" s="852">
        <v>44</v>
      </c>
      <c r="T25" s="858">
        <v>40</v>
      </c>
      <c r="U25" s="852">
        <v>53</v>
      </c>
      <c r="V25" s="836">
        <f t="shared" si="1"/>
        <v>400</v>
      </c>
      <c r="W25" s="836">
        <f t="shared" si="2"/>
        <v>285</v>
      </c>
      <c r="X25" s="824">
        <f t="shared" si="0"/>
        <v>0.71250000000000002</v>
      </c>
    </row>
    <row r="26" spans="1:24" s="645" customFormat="1" ht="18" customHeight="1" x14ac:dyDescent="0.2">
      <c r="A26" s="857" t="s">
        <v>587</v>
      </c>
      <c r="B26" s="858">
        <v>92</v>
      </c>
      <c r="C26" s="852">
        <v>56</v>
      </c>
      <c r="D26" s="858">
        <v>92</v>
      </c>
      <c r="E26" s="852">
        <v>37</v>
      </c>
      <c r="F26" s="858">
        <v>92</v>
      </c>
      <c r="G26" s="852">
        <v>102</v>
      </c>
      <c r="H26" s="858">
        <v>92</v>
      </c>
      <c r="I26" s="852">
        <v>90</v>
      </c>
      <c r="J26" s="858">
        <v>92</v>
      </c>
      <c r="K26" s="852">
        <v>56</v>
      </c>
      <c r="L26" s="858">
        <v>92</v>
      </c>
      <c r="M26" s="852">
        <v>51</v>
      </c>
      <c r="N26" s="858">
        <v>92</v>
      </c>
      <c r="O26" s="852">
        <v>86</v>
      </c>
      <c r="P26" s="858">
        <v>92</v>
      </c>
      <c r="Q26" s="852">
        <v>120</v>
      </c>
      <c r="R26" s="858">
        <v>92</v>
      </c>
      <c r="S26" s="852">
        <v>106</v>
      </c>
      <c r="T26" s="858">
        <v>92</v>
      </c>
      <c r="U26" s="852">
        <v>114</v>
      </c>
      <c r="V26" s="836">
        <f t="shared" si="1"/>
        <v>920</v>
      </c>
      <c r="W26" s="836">
        <f t="shared" si="2"/>
        <v>818</v>
      </c>
      <c r="X26" s="824">
        <f t="shared" si="0"/>
        <v>0.88913043478260867</v>
      </c>
    </row>
    <row r="27" spans="1:24" s="645" customFormat="1" ht="18" customHeight="1" x14ac:dyDescent="0.2">
      <c r="A27" s="857" t="s">
        <v>588</v>
      </c>
      <c r="B27" s="858">
        <v>60</v>
      </c>
      <c r="C27" s="852">
        <v>28</v>
      </c>
      <c r="D27" s="858">
        <v>60</v>
      </c>
      <c r="E27" s="852">
        <v>29</v>
      </c>
      <c r="F27" s="858">
        <v>60</v>
      </c>
      <c r="G27" s="852">
        <v>69</v>
      </c>
      <c r="H27" s="858">
        <v>60</v>
      </c>
      <c r="I27" s="852">
        <v>63</v>
      </c>
      <c r="J27" s="858">
        <v>60</v>
      </c>
      <c r="K27" s="852">
        <v>28</v>
      </c>
      <c r="L27" s="858">
        <v>60</v>
      </c>
      <c r="M27" s="852">
        <v>45</v>
      </c>
      <c r="N27" s="858">
        <v>60</v>
      </c>
      <c r="O27" s="852">
        <v>41</v>
      </c>
      <c r="P27" s="858">
        <v>60</v>
      </c>
      <c r="Q27" s="852">
        <v>70</v>
      </c>
      <c r="R27" s="858">
        <v>60</v>
      </c>
      <c r="S27" s="852">
        <v>68</v>
      </c>
      <c r="T27" s="858">
        <v>60</v>
      </c>
      <c r="U27" s="852">
        <v>64</v>
      </c>
      <c r="V27" s="836">
        <f t="shared" si="1"/>
        <v>600</v>
      </c>
      <c r="W27" s="836">
        <f t="shared" si="2"/>
        <v>505</v>
      </c>
      <c r="X27" s="824">
        <f t="shared" si="0"/>
        <v>0.84166666666666667</v>
      </c>
    </row>
    <row r="28" spans="1:24" s="645" customFormat="1" ht="18" customHeight="1" x14ac:dyDescent="0.2">
      <c r="A28" s="857" t="s">
        <v>590</v>
      </c>
      <c r="B28" s="858">
        <v>120</v>
      </c>
      <c r="C28" s="852">
        <v>104</v>
      </c>
      <c r="D28" s="858">
        <v>120</v>
      </c>
      <c r="E28" s="852">
        <v>120</v>
      </c>
      <c r="F28" s="858">
        <v>120</v>
      </c>
      <c r="G28" s="852">
        <v>100</v>
      </c>
      <c r="H28" s="858">
        <v>120</v>
      </c>
      <c r="I28" s="852">
        <v>118</v>
      </c>
      <c r="J28" s="858">
        <v>120</v>
      </c>
      <c r="K28" s="852">
        <v>110</v>
      </c>
      <c r="L28" s="858">
        <v>120</v>
      </c>
      <c r="M28" s="852">
        <v>133</v>
      </c>
      <c r="N28" s="858">
        <v>120</v>
      </c>
      <c r="O28" s="852">
        <v>98</v>
      </c>
      <c r="P28" s="858">
        <v>120</v>
      </c>
      <c r="Q28" s="852">
        <v>123</v>
      </c>
      <c r="R28" s="858">
        <v>120</v>
      </c>
      <c r="S28" s="852">
        <v>137</v>
      </c>
      <c r="T28" s="858">
        <v>120</v>
      </c>
      <c r="U28" s="852">
        <v>109</v>
      </c>
      <c r="V28" s="836">
        <f t="shared" si="1"/>
        <v>1200</v>
      </c>
      <c r="W28" s="836">
        <f t="shared" si="2"/>
        <v>1152</v>
      </c>
      <c r="X28" s="824">
        <f t="shared" si="0"/>
        <v>0.96</v>
      </c>
    </row>
    <row r="29" spans="1:24" s="645" customFormat="1" ht="18" customHeight="1" x14ac:dyDescent="0.2">
      <c r="A29" s="857" t="s">
        <v>584</v>
      </c>
      <c r="B29" s="858">
        <v>7</v>
      </c>
      <c r="C29" s="852">
        <v>8</v>
      </c>
      <c r="D29" s="858">
        <v>7</v>
      </c>
      <c r="E29" s="852">
        <v>7</v>
      </c>
      <c r="F29" s="858">
        <v>7</v>
      </c>
      <c r="G29" s="852">
        <v>9</v>
      </c>
      <c r="H29" s="858">
        <v>7</v>
      </c>
      <c r="I29" s="852">
        <v>8</v>
      </c>
      <c r="J29" s="858">
        <v>7</v>
      </c>
      <c r="K29" s="852">
        <v>10</v>
      </c>
      <c r="L29" s="858">
        <v>7</v>
      </c>
      <c r="M29" s="852">
        <v>13</v>
      </c>
      <c r="N29" s="858">
        <v>7</v>
      </c>
      <c r="O29" s="852">
        <v>14</v>
      </c>
      <c r="P29" s="858">
        <v>7</v>
      </c>
      <c r="Q29" s="852">
        <v>22</v>
      </c>
      <c r="R29" s="858">
        <v>7</v>
      </c>
      <c r="S29" s="852">
        <v>17</v>
      </c>
      <c r="T29" s="858">
        <v>7</v>
      </c>
      <c r="U29" s="852">
        <v>29</v>
      </c>
      <c r="V29" s="836">
        <f t="shared" si="1"/>
        <v>70</v>
      </c>
      <c r="W29" s="836">
        <f t="shared" si="2"/>
        <v>137</v>
      </c>
      <c r="X29" s="824">
        <f t="shared" si="0"/>
        <v>1.9571428571428571</v>
      </c>
    </row>
    <row r="30" spans="1:24" s="645" customFormat="1" ht="18" customHeight="1" thickBot="1" x14ac:dyDescent="0.25">
      <c r="A30" s="866" t="s">
        <v>510</v>
      </c>
      <c r="B30" s="867">
        <v>10</v>
      </c>
      <c r="C30" s="868">
        <v>14</v>
      </c>
      <c r="D30" s="867">
        <v>10</v>
      </c>
      <c r="E30" s="868">
        <v>35</v>
      </c>
      <c r="F30" s="867">
        <v>10</v>
      </c>
      <c r="G30" s="868">
        <v>17</v>
      </c>
      <c r="H30" s="867">
        <v>10</v>
      </c>
      <c r="I30" s="868">
        <v>24</v>
      </c>
      <c r="J30" s="867">
        <v>10</v>
      </c>
      <c r="K30" s="868">
        <v>41</v>
      </c>
      <c r="L30" s="867">
        <v>10</v>
      </c>
      <c r="M30" s="868">
        <v>42</v>
      </c>
      <c r="N30" s="867">
        <v>10</v>
      </c>
      <c r="O30" s="868">
        <v>18</v>
      </c>
      <c r="P30" s="867">
        <v>10</v>
      </c>
      <c r="Q30" s="868">
        <v>26</v>
      </c>
      <c r="R30" s="867">
        <v>10</v>
      </c>
      <c r="S30" s="868">
        <v>39</v>
      </c>
      <c r="T30" s="867">
        <v>10</v>
      </c>
      <c r="U30" s="868">
        <v>56</v>
      </c>
      <c r="V30" s="869">
        <f t="shared" si="1"/>
        <v>100</v>
      </c>
      <c r="W30" s="869">
        <f t="shared" si="2"/>
        <v>312</v>
      </c>
      <c r="X30" s="870">
        <f t="shared" si="0"/>
        <v>3.12</v>
      </c>
    </row>
    <row r="31" spans="1:24" s="831" customFormat="1" ht="18" customHeight="1" x14ac:dyDescent="0.25">
      <c r="A31" s="863" t="s">
        <v>6</v>
      </c>
      <c r="B31" s="822">
        <f t="shared" ref="B31:C31" si="3">SUM(B9:B30)</f>
        <v>3417</v>
      </c>
      <c r="C31" s="822">
        <f t="shared" si="3"/>
        <v>2842</v>
      </c>
      <c r="D31" s="822">
        <f t="shared" ref="D31:E31" si="4">SUM(D9:D30)</f>
        <v>3417</v>
      </c>
      <c r="E31" s="822">
        <f t="shared" si="4"/>
        <v>2971</v>
      </c>
      <c r="F31" s="822">
        <f t="shared" ref="F31:G31" si="5">SUM(F9:F30)</f>
        <v>3417</v>
      </c>
      <c r="G31" s="822">
        <f t="shared" si="5"/>
        <v>3163</v>
      </c>
      <c r="H31" s="822">
        <f t="shared" ref="H31:I31" si="6">SUM(H9:H30)</f>
        <v>3417</v>
      </c>
      <c r="I31" s="822">
        <f t="shared" si="6"/>
        <v>3186</v>
      </c>
      <c r="J31" s="822">
        <f t="shared" ref="J31:K31" si="7">SUM(J9:J30)</f>
        <v>3417</v>
      </c>
      <c r="K31" s="822">
        <f t="shared" si="7"/>
        <v>3023</v>
      </c>
      <c r="L31" s="822">
        <f t="shared" ref="L31:M31" si="8">SUM(L9:L30)</f>
        <v>3417</v>
      </c>
      <c r="M31" s="822">
        <f t="shared" si="8"/>
        <v>2766</v>
      </c>
      <c r="N31" s="822">
        <f t="shared" ref="N31:O31" si="9">SUM(N9:N30)</f>
        <v>3417</v>
      </c>
      <c r="O31" s="822">
        <f t="shared" si="9"/>
        <v>3153</v>
      </c>
      <c r="P31" s="822">
        <f t="shared" ref="P31:Q31" si="10">SUM(P9:P30)</f>
        <v>3417</v>
      </c>
      <c r="Q31" s="822">
        <f t="shared" si="10"/>
        <v>3172</v>
      </c>
      <c r="R31" s="822">
        <f t="shared" ref="R31:T31" si="11">SUM(R9:R30)</f>
        <v>3417</v>
      </c>
      <c r="S31" s="822">
        <f>SUM(S9:S30)</f>
        <v>3491</v>
      </c>
      <c r="T31" s="822">
        <f t="shared" si="11"/>
        <v>3417</v>
      </c>
      <c r="U31" s="822">
        <f>SUM(U9:U30)</f>
        <v>3353</v>
      </c>
      <c r="V31" s="864">
        <f>SUM(V9:V30)</f>
        <v>34170</v>
      </c>
      <c r="W31" s="864">
        <f>SUM(W9:W30)</f>
        <v>31120</v>
      </c>
      <c r="X31" s="865">
        <f>IF(V31=0,"-",W31/V31)</f>
        <v>0.91074041556921281</v>
      </c>
    </row>
    <row r="32" spans="1:24" x14ac:dyDescent="0.25">
      <c r="A32" s="942" t="str">
        <f>'Pque N Mundo I'!$A$37</f>
        <v>Nota: as metas apresentadas serão ajustadas na avaliação do CTA com os descontos de déficits de vagas e ausênsias legais.</v>
      </c>
      <c r="V32" s="837"/>
      <c r="W32" s="837"/>
    </row>
    <row r="33" spans="1:23" x14ac:dyDescent="0.25">
      <c r="A33" s="826" t="s">
        <v>678</v>
      </c>
      <c r="V33" s="833"/>
      <c r="W33" s="833"/>
    </row>
    <row r="34" spans="1:23" x14ac:dyDescent="0.25">
      <c r="V34" s="833"/>
      <c r="W34" s="833"/>
    </row>
    <row r="35" spans="1:23" x14ac:dyDescent="0.25">
      <c r="V35" s="833"/>
      <c r="W35" s="833"/>
    </row>
    <row r="36" spans="1:23" x14ac:dyDescent="0.25">
      <c r="V36" s="833"/>
      <c r="W36" s="833"/>
    </row>
    <row r="37" spans="1:23" x14ac:dyDescent="0.25">
      <c r="V37" s="833"/>
      <c r="W37" s="833"/>
    </row>
    <row r="38" spans="1:23" x14ac:dyDescent="0.25">
      <c r="V38" s="833"/>
      <c r="W38" s="833"/>
    </row>
    <row r="39" spans="1:23" x14ac:dyDescent="0.25">
      <c r="V39" s="833"/>
      <c r="W39" s="833"/>
    </row>
    <row r="40" spans="1:23" x14ac:dyDescent="0.25">
      <c r="V40" s="833"/>
      <c r="W40" s="833"/>
    </row>
    <row r="41" spans="1:23" x14ac:dyDescent="0.25">
      <c r="V41" s="833"/>
      <c r="W41" s="833"/>
    </row>
    <row r="42" spans="1:23" x14ac:dyDescent="0.25">
      <c r="V42" s="833"/>
      <c r="W42" s="833"/>
    </row>
    <row r="43" spans="1:23" x14ac:dyDescent="0.25">
      <c r="V43" s="833"/>
      <c r="W43" s="833"/>
    </row>
    <row r="44" spans="1:23" x14ac:dyDescent="0.25">
      <c r="V44" s="833"/>
      <c r="W44" s="833"/>
    </row>
    <row r="45" spans="1:23" x14ac:dyDescent="0.25">
      <c r="V45" s="833"/>
      <c r="W45" s="833"/>
    </row>
    <row r="46" spans="1:23" x14ac:dyDescent="0.25">
      <c r="V46" s="833"/>
      <c r="W46" s="833"/>
    </row>
    <row r="47" spans="1:23" x14ac:dyDescent="0.25">
      <c r="V47" s="833"/>
      <c r="W47" s="833"/>
    </row>
    <row r="48" spans="1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  <row r="251" spans="22:23" x14ac:dyDescent="0.25">
      <c r="V251" s="833"/>
      <c r="W251" s="833"/>
    </row>
    <row r="252" spans="22:23" x14ac:dyDescent="0.25">
      <c r="V252" s="833"/>
      <c r="W252" s="833"/>
    </row>
    <row r="253" spans="22:23" x14ac:dyDescent="0.25">
      <c r="V253" s="833"/>
      <c r="W253" s="833"/>
    </row>
    <row r="254" spans="22:23" x14ac:dyDescent="0.25">
      <c r="V254" s="833"/>
      <c r="W254" s="833"/>
    </row>
    <row r="255" spans="22:23" x14ac:dyDescent="0.25">
      <c r="V255" s="833"/>
      <c r="W255" s="833"/>
    </row>
    <row r="256" spans="22:23" x14ac:dyDescent="0.25">
      <c r="V256" s="833"/>
      <c r="W256" s="833"/>
    </row>
    <row r="257" spans="22:23" x14ac:dyDescent="0.25">
      <c r="V257" s="833"/>
      <c r="W257" s="833"/>
    </row>
    <row r="258" spans="22:23" x14ac:dyDescent="0.25">
      <c r="V258" s="833"/>
      <c r="W258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4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X253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7.7109375" customWidth="1"/>
    <col min="2" max="21" width="9.28515625" customWidth="1"/>
    <col min="22" max="22" width="7.28515625" bestFit="1" customWidth="1"/>
    <col min="23" max="23" width="8" customWidth="1"/>
    <col min="24" max="24" width="8.14062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634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8" customHeight="1" x14ac:dyDescent="0.25">
      <c r="A9" s="808" t="s">
        <v>502</v>
      </c>
      <c r="B9" s="864">
        <v>522</v>
      </c>
      <c r="C9" s="830">
        <v>636</v>
      </c>
      <c r="D9" s="864">
        <v>522</v>
      </c>
      <c r="E9" s="830">
        <v>603</v>
      </c>
      <c r="F9" s="864">
        <v>522</v>
      </c>
      <c r="G9" s="830">
        <v>586</v>
      </c>
      <c r="H9" s="864">
        <v>522</v>
      </c>
      <c r="I9" s="830">
        <v>346</v>
      </c>
      <c r="J9" s="864">
        <v>522</v>
      </c>
      <c r="K9" s="830">
        <v>605</v>
      </c>
      <c r="L9" s="864">
        <v>522</v>
      </c>
      <c r="M9" s="830">
        <v>599</v>
      </c>
      <c r="N9" s="864">
        <v>522</v>
      </c>
      <c r="O9" s="830">
        <v>649</v>
      </c>
      <c r="P9" s="864">
        <v>522</v>
      </c>
      <c r="Q9" s="830">
        <v>513</v>
      </c>
      <c r="R9" s="864">
        <v>522</v>
      </c>
      <c r="S9" s="830">
        <v>626</v>
      </c>
      <c r="T9" s="864">
        <v>522</v>
      </c>
      <c r="U9" s="830">
        <v>599</v>
      </c>
      <c r="V9" s="836">
        <f>B9+D9+F9+H9+J9+L9+N9+P9+R9+T9</f>
        <v>5220</v>
      </c>
      <c r="W9" s="836">
        <f>C9+E9+G9+I9+K9+M9+O9+Q9+S9+U9</f>
        <v>5762</v>
      </c>
      <c r="X9" s="824">
        <f>IF(V9=0,"-",W9/V9)</f>
        <v>1.103831417624521</v>
      </c>
    </row>
    <row r="10" spans="1:24" ht="18" customHeight="1" x14ac:dyDescent="0.25">
      <c r="A10" s="808" t="s">
        <v>585</v>
      </c>
      <c r="B10" s="822">
        <v>78</v>
      </c>
      <c r="C10" s="823">
        <v>104</v>
      </c>
      <c r="D10" s="822">
        <v>78</v>
      </c>
      <c r="E10" s="823">
        <v>100</v>
      </c>
      <c r="F10" s="822">
        <v>78</v>
      </c>
      <c r="G10" s="823">
        <v>90</v>
      </c>
      <c r="H10" s="822">
        <v>78</v>
      </c>
      <c r="I10" s="823">
        <v>38</v>
      </c>
      <c r="J10" s="822">
        <v>78</v>
      </c>
      <c r="K10" s="823">
        <v>89</v>
      </c>
      <c r="L10" s="822">
        <v>78</v>
      </c>
      <c r="M10" s="823">
        <v>102</v>
      </c>
      <c r="N10" s="822">
        <v>78</v>
      </c>
      <c r="O10" s="823">
        <v>132</v>
      </c>
      <c r="P10" s="822">
        <v>78</v>
      </c>
      <c r="Q10" s="823">
        <v>84</v>
      </c>
      <c r="R10" s="822">
        <v>78</v>
      </c>
      <c r="S10" s="823">
        <v>104</v>
      </c>
      <c r="T10" s="822">
        <v>78</v>
      </c>
      <c r="U10" s="823">
        <v>93</v>
      </c>
      <c r="V10" s="836">
        <f t="shared" ref="V10:V25" si="0">B10+D10+F10+H10+J10+L10+N10+P10+R10+T10</f>
        <v>780</v>
      </c>
      <c r="W10" s="836">
        <f t="shared" ref="W10:W25" si="1">C10+E10+G10+I10+K10+M10+O10+Q10+S10+U10</f>
        <v>936</v>
      </c>
      <c r="X10" s="824">
        <f t="shared" ref="X10:X25" si="2">IF(V10=0,"-",W10/V10)</f>
        <v>1.2</v>
      </c>
    </row>
    <row r="11" spans="1:24" ht="18" customHeight="1" x14ac:dyDescent="0.25">
      <c r="A11" s="808" t="s">
        <v>503</v>
      </c>
      <c r="B11" s="858">
        <v>24</v>
      </c>
      <c r="C11" s="852">
        <v>21</v>
      </c>
      <c r="D11" s="858">
        <v>24</v>
      </c>
      <c r="E11" s="852">
        <v>19</v>
      </c>
      <c r="F11" s="858">
        <v>24</v>
      </c>
      <c r="G11" s="852">
        <v>21</v>
      </c>
      <c r="H11" s="858">
        <v>24</v>
      </c>
      <c r="I11" s="852">
        <v>17</v>
      </c>
      <c r="J11" s="858">
        <v>24</v>
      </c>
      <c r="K11" s="852">
        <v>26</v>
      </c>
      <c r="L11" s="858">
        <v>24</v>
      </c>
      <c r="M11" s="852">
        <v>18</v>
      </c>
      <c r="N11" s="858">
        <v>24</v>
      </c>
      <c r="O11" s="852">
        <v>22</v>
      </c>
      <c r="P11" s="858">
        <v>24</v>
      </c>
      <c r="Q11" s="852">
        <v>20</v>
      </c>
      <c r="R11" s="858">
        <v>24</v>
      </c>
      <c r="S11" s="852">
        <v>24</v>
      </c>
      <c r="T11" s="858">
        <v>24</v>
      </c>
      <c r="U11" s="852">
        <v>19</v>
      </c>
      <c r="V11" s="836">
        <f t="shared" si="0"/>
        <v>240</v>
      </c>
      <c r="W11" s="836">
        <f t="shared" si="1"/>
        <v>207</v>
      </c>
      <c r="X11" s="824">
        <f t="shared" si="2"/>
        <v>0.86250000000000004</v>
      </c>
    </row>
    <row r="12" spans="1:24" ht="18" customHeight="1" x14ac:dyDescent="0.25">
      <c r="A12" s="808" t="s">
        <v>568</v>
      </c>
      <c r="B12" s="822">
        <v>792</v>
      </c>
      <c r="C12" s="823">
        <v>633</v>
      </c>
      <c r="D12" s="822">
        <v>792</v>
      </c>
      <c r="E12" s="823">
        <v>801</v>
      </c>
      <c r="F12" s="822">
        <v>792</v>
      </c>
      <c r="G12" s="823">
        <v>486</v>
      </c>
      <c r="H12" s="822">
        <v>792</v>
      </c>
      <c r="I12" s="823">
        <v>665</v>
      </c>
      <c r="J12" s="822">
        <v>792</v>
      </c>
      <c r="K12" s="823">
        <v>580</v>
      </c>
      <c r="L12" s="822">
        <v>792</v>
      </c>
      <c r="M12" s="823">
        <v>660</v>
      </c>
      <c r="N12" s="822">
        <v>792</v>
      </c>
      <c r="O12" s="823">
        <v>761</v>
      </c>
      <c r="P12" s="822">
        <v>792</v>
      </c>
      <c r="Q12" s="823">
        <v>812</v>
      </c>
      <c r="R12" s="822">
        <v>792</v>
      </c>
      <c r="S12" s="823">
        <v>639</v>
      </c>
      <c r="T12" s="822">
        <v>792</v>
      </c>
      <c r="U12" s="823">
        <v>705</v>
      </c>
      <c r="V12" s="836">
        <f t="shared" si="0"/>
        <v>7920</v>
      </c>
      <c r="W12" s="836">
        <f t="shared" si="1"/>
        <v>6742</v>
      </c>
      <c r="X12" s="824">
        <f t="shared" si="2"/>
        <v>0.85126262626262628</v>
      </c>
    </row>
    <row r="13" spans="1:24" ht="18" customHeight="1" x14ac:dyDescent="0.25">
      <c r="A13" s="808" t="s">
        <v>477</v>
      </c>
      <c r="B13" s="822">
        <v>396</v>
      </c>
      <c r="C13" s="823">
        <v>206</v>
      </c>
      <c r="D13" s="822">
        <v>396</v>
      </c>
      <c r="E13" s="823">
        <v>185</v>
      </c>
      <c r="F13" s="822">
        <v>396</v>
      </c>
      <c r="G13" s="823">
        <v>212</v>
      </c>
      <c r="H13" s="822">
        <v>396</v>
      </c>
      <c r="I13" s="823">
        <v>120</v>
      </c>
      <c r="J13" s="822">
        <v>396</v>
      </c>
      <c r="K13" s="823">
        <v>178</v>
      </c>
      <c r="L13" s="822">
        <v>396</v>
      </c>
      <c r="M13" s="823">
        <v>209</v>
      </c>
      <c r="N13" s="822">
        <v>396</v>
      </c>
      <c r="O13" s="823">
        <v>273</v>
      </c>
      <c r="P13" s="822">
        <v>396</v>
      </c>
      <c r="Q13" s="823">
        <v>332</v>
      </c>
      <c r="R13" s="822">
        <v>396</v>
      </c>
      <c r="S13" s="823">
        <v>333</v>
      </c>
      <c r="T13" s="822">
        <v>396</v>
      </c>
      <c r="U13" s="823">
        <v>306</v>
      </c>
      <c r="V13" s="836">
        <f t="shared" si="0"/>
        <v>3960</v>
      </c>
      <c r="W13" s="836">
        <f t="shared" si="1"/>
        <v>2354</v>
      </c>
      <c r="X13" s="824">
        <f t="shared" si="2"/>
        <v>0.59444444444444444</v>
      </c>
    </row>
    <row r="14" spans="1:24" ht="18" customHeight="1" x14ac:dyDescent="0.25">
      <c r="A14" s="808" t="s">
        <v>479</v>
      </c>
      <c r="B14" s="822">
        <v>528</v>
      </c>
      <c r="C14" s="823">
        <v>262</v>
      </c>
      <c r="D14" s="822">
        <v>528</v>
      </c>
      <c r="E14" s="823">
        <v>273</v>
      </c>
      <c r="F14" s="822">
        <v>528</v>
      </c>
      <c r="G14" s="823">
        <v>295</v>
      </c>
      <c r="H14" s="822">
        <v>528</v>
      </c>
      <c r="I14" s="823">
        <v>258</v>
      </c>
      <c r="J14" s="822">
        <v>528</v>
      </c>
      <c r="K14" s="823">
        <v>243</v>
      </c>
      <c r="L14" s="822">
        <v>528</v>
      </c>
      <c r="M14" s="823">
        <v>234</v>
      </c>
      <c r="N14" s="822">
        <v>528</v>
      </c>
      <c r="O14" s="823">
        <v>394</v>
      </c>
      <c r="P14" s="822">
        <v>528</v>
      </c>
      <c r="Q14" s="823">
        <v>334</v>
      </c>
      <c r="R14" s="822">
        <v>528</v>
      </c>
      <c r="S14" s="823">
        <v>306</v>
      </c>
      <c r="T14" s="822">
        <v>528</v>
      </c>
      <c r="U14" s="823">
        <v>224</v>
      </c>
      <c r="V14" s="836">
        <f t="shared" si="0"/>
        <v>5280</v>
      </c>
      <c r="W14" s="836">
        <f t="shared" si="1"/>
        <v>2823</v>
      </c>
      <c r="X14" s="824">
        <f t="shared" si="2"/>
        <v>0.53465909090909092</v>
      </c>
    </row>
    <row r="15" spans="1:24" s="645" customFormat="1" ht="18" customHeight="1" x14ac:dyDescent="0.2">
      <c r="A15" s="857" t="s">
        <v>505</v>
      </c>
      <c r="B15" s="858">
        <v>540</v>
      </c>
      <c r="C15" s="852">
        <v>639</v>
      </c>
      <c r="D15" s="858">
        <v>540</v>
      </c>
      <c r="E15" s="852">
        <v>801</v>
      </c>
      <c r="F15" s="858">
        <v>540</v>
      </c>
      <c r="G15" s="852">
        <v>549</v>
      </c>
      <c r="H15" s="858">
        <v>540</v>
      </c>
      <c r="I15" s="852">
        <v>800</v>
      </c>
      <c r="J15" s="858">
        <v>540</v>
      </c>
      <c r="K15" s="852">
        <v>625</v>
      </c>
      <c r="L15" s="858">
        <v>540</v>
      </c>
      <c r="M15" s="852">
        <v>571</v>
      </c>
      <c r="N15" s="858">
        <v>540</v>
      </c>
      <c r="O15" s="852">
        <v>612</v>
      </c>
      <c r="P15" s="858">
        <v>540</v>
      </c>
      <c r="Q15" s="852">
        <v>723</v>
      </c>
      <c r="R15" s="858">
        <v>540</v>
      </c>
      <c r="S15" s="852">
        <v>637</v>
      </c>
      <c r="T15" s="858">
        <v>540</v>
      </c>
      <c r="U15" s="852">
        <v>706</v>
      </c>
      <c r="V15" s="836">
        <f t="shared" si="0"/>
        <v>5400</v>
      </c>
      <c r="W15" s="836">
        <f t="shared" si="1"/>
        <v>6663</v>
      </c>
      <c r="X15" s="824">
        <f t="shared" si="2"/>
        <v>1.2338888888888888</v>
      </c>
    </row>
    <row r="16" spans="1:24" s="645" customFormat="1" ht="18" customHeight="1" x14ac:dyDescent="0.2">
      <c r="A16" s="857" t="s">
        <v>506</v>
      </c>
      <c r="B16" s="858">
        <v>30</v>
      </c>
      <c r="C16" s="852">
        <v>53</v>
      </c>
      <c r="D16" s="858">
        <v>30</v>
      </c>
      <c r="E16" s="852">
        <v>38</v>
      </c>
      <c r="F16" s="858">
        <v>30</v>
      </c>
      <c r="G16" s="852">
        <v>36</v>
      </c>
      <c r="H16" s="858">
        <v>30</v>
      </c>
      <c r="I16" s="852">
        <v>55</v>
      </c>
      <c r="J16" s="858">
        <v>30</v>
      </c>
      <c r="K16" s="852">
        <v>38</v>
      </c>
      <c r="L16" s="858">
        <v>30</v>
      </c>
      <c r="M16" s="852">
        <v>28</v>
      </c>
      <c r="N16" s="858">
        <v>30</v>
      </c>
      <c r="O16" s="852">
        <v>44</v>
      </c>
      <c r="P16" s="858">
        <v>30</v>
      </c>
      <c r="Q16" s="852">
        <v>53</v>
      </c>
      <c r="R16" s="858">
        <v>30</v>
      </c>
      <c r="S16" s="852">
        <v>63</v>
      </c>
      <c r="T16" s="858">
        <v>30</v>
      </c>
      <c r="U16" s="852">
        <v>68</v>
      </c>
      <c r="V16" s="836">
        <f t="shared" si="0"/>
        <v>300</v>
      </c>
      <c r="W16" s="836">
        <f t="shared" si="1"/>
        <v>476</v>
      </c>
      <c r="X16" s="824">
        <f t="shared" si="2"/>
        <v>1.5866666666666667</v>
      </c>
    </row>
    <row r="17" spans="1:24" s="645" customFormat="1" ht="18" customHeight="1" x14ac:dyDescent="0.2">
      <c r="A17" s="857" t="s">
        <v>507</v>
      </c>
      <c r="B17" s="858">
        <v>61</v>
      </c>
      <c r="C17" s="852">
        <v>84</v>
      </c>
      <c r="D17" s="858">
        <v>61</v>
      </c>
      <c r="E17" s="852">
        <v>61</v>
      </c>
      <c r="F17" s="858">
        <v>61</v>
      </c>
      <c r="G17" s="852">
        <v>0</v>
      </c>
      <c r="H17" s="858">
        <v>61</v>
      </c>
      <c r="I17" s="852">
        <v>38</v>
      </c>
      <c r="J17" s="858">
        <v>61</v>
      </c>
      <c r="K17" s="852">
        <v>36</v>
      </c>
      <c r="L17" s="858">
        <v>61</v>
      </c>
      <c r="M17" s="852">
        <v>21</v>
      </c>
      <c r="N17" s="858">
        <v>61</v>
      </c>
      <c r="O17" s="852">
        <v>49</v>
      </c>
      <c r="P17" s="858">
        <v>61</v>
      </c>
      <c r="Q17" s="852">
        <v>62</v>
      </c>
      <c r="R17" s="858">
        <v>61</v>
      </c>
      <c r="S17" s="852">
        <v>35</v>
      </c>
      <c r="T17" s="858">
        <v>61</v>
      </c>
      <c r="U17" s="852">
        <v>17</v>
      </c>
      <c r="V17" s="836">
        <f t="shared" si="0"/>
        <v>610</v>
      </c>
      <c r="W17" s="836">
        <f t="shared" si="1"/>
        <v>403</v>
      </c>
      <c r="X17" s="824">
        <f t="shared" si="2"/>
        <v>0.66065573770491803</v>
      </c>
    </row>
    <row r="18" spans="1:24" s="645" customFormat="1" ht="18" customHeight="1" x14ac:dyDescent="0.2">
      <c r="A18" s="857" t="s">
        <v>508</v>
      </c>
      <c r="B18" s="858">
        <v>15</v>
      </c>
      <c r="C18" s="852">
        <v>16</v>
      </c>
      <c r="D18" s="858">
        <v>15</v>
      </c>
      <c r="E18" s="852">
        <v>14</v>
      </c>
      <c r="F18" s="858">
        <v>15</v>
      </c>
      <c r="G18" s="852">
        <v>0</v>
      </c>
      <c r="H18" s="858">
        <v>15</v>
      </c>
      <c r="I18" s="852">
        <v>12</v>
      </c>
      <c r="J18" s="858">
        <v>15</v>
      </c>
      <c r="K18" s="852">
        <v>13</v>
      </c>
      <c r="L18" s="858">
        <v>15</v>
      </c>
      <c r="M18" s="852">
        <v>6</v>
      </c>
      <c r="N18" s="858">
        <v>15</v>
      </c>
      <c r="O18" s="852">
        <v>5</v>
      </c>
      <c r="P18" s="858">
        <v>15</v>
      </c>
      <c r="Q18" s="852">
        <v>15</v>
      </c>
      <c r="R18" s="858">
        <v>15</v>
      </c>
      <c r="S18" s="852">
        <v>18</v>
      </c>
      <c r="T18" s="858">
        <v>15</v>
      </c>
      <c r="U18" s="852">
        <v>2</v>
      </c>
      <c r="V18" s="836">
        <f t="shared" si="0"/>
        <v>150</v>
      </c>
      <c r="W18" s="836">
        <f t="shared" si="1"/>
        <v>101</v>
      </c>
      <c r="X18" s="824">
        <f t="shared" si="2"/>
        <v>0.67333333333333334</v>
      </c>
    </row>
    <row r="19" spans="1:24" s="645" customFormat="1" ht="18" customHeight="1" x14ac:dyDescent="0.2">
      <c r="A19" s="857" t="s">
        <v>516</v>
      </c>
      <c r="B19" s="858">
        <v>96</v>
      </c>
      <c r="C19" s="852">
        <v>69</v>
      </c>
      <c r="D19" s="858">
        <v>96</v>
      </c>
      <c r="E19" s="852">
        <v>45</v>
      </c>
      <c r="F19" s="858">
        <v>96</v>
      </c>
      <c r="G19" s="852">
        <v>93</v>
      </c>
      <c r="H19" s="858">
        <v>96</v>
      </c>
      <c r="I19" s="852">
        <v>91</v>
      </c>
      <c r="J19" s="858">
        <v>96</v>
      </c>
      <c r="K19" s="852">
        <v>46</v>
      </c>
      <c r="L19" s="858">
        <v>96</v>
      </c>
      <c r="M19" s="852">
        <v>94</v>
      </c>
      <c r="N19" s="858">
        <v>96</v>
      </c>
      <c r="O19" s="852">
        <v>102</v>
      </c>
      <c r="P19" s="858">
        <v>96</v>
      </c>
      <c r="Q19" s="852">
        <v>42</v>
      </c>
      <c r="R19" s="858">
        <v>96</v>
      </c>
      <c r="S19" s="852">
        <v>97</v>
      </c>
      <c r="T19" s="858">
        <v>96</v>
      </c>
      <c r="U19" s="852">
        <v>74</v>
      </c>
      <c r="V19" s="836">
        <f t="shared" si="0"/>
        <v>960</v>
      </c>
      <c r="W19" s="836">
        <f t="shared" si="1"/>
        <v>753</v>
      </c>
      <c r="X19" s="824">
        <f t="shared" si="2"/>
        <v>0.78437500000000004</v>
      </c>
    </row>
    <row r="20" spans="1:24" s="645" customFormat="1" ht="18" customHeight="1" x14ac:dyDescent="0.2">
      <c r="A20" s="857" t="s">
        <v>509</v>
      </c>
      <c r="B20" s="858">
        <v>16</v>
      </c>
      <c r="C20" s="852">
        <v>10</v>
      </c>
      <c r="D20" s="858">
        <v>16</v>
      </c>
      <c r="E20" s="852">
        <v>8</v>
      </c>
      <c r="F20" s="858">
        <v>16</v>
      </c>
      <c r="G20" s="852">
        <v>17</v>
      </c>
      <c r="H20" s="858">
        <v>16</v>
      </c>
      <c r="I20" s="852">
        <v>16</v>
      </c>
      <c r="J20" s="858">
        <v>16</v>
      </c>
      <c r="K20" s="852">
        <v>10</v>
      </c>
      <c r="L20" s="858">
        <v>16</v>
      </c>
      <c r="M20" s="852">
        <v>13</v>
      </c>
      <c r="N20" s="858">
        <v>16</v>
      </c>
      <c r="O20" s="852">
        <v>14</v>
      </c>
      <c r="P20" s="858">
        <v>16</v>
      </c>
      <c r="Q20" s="852">
        <v>13</v>
      </c>
      <c r="R20" s="858">
        <v>16</v>
      </c>
      <c r="S20" s="852">
        <v>16</v>
      </c>
      <c r="T20" s="858">
        <v>16</v>
      </c>
      <c r="U20" s="852">
        <v>14</v>
      </c>
      <c r="V20" s="836">
        <f t="shared" si="0"/>
        <v>160</v>
      </c>
      <c r="W20" s="836">
        <f t="shared" si="1"/>
        <v>131</v>
      </c>
      <c r="X20" s="824">
        <f t="shared" si="2"/>
        <v>0.81874999999999998</v>
      </c>
    </row>
    <row r="21" spans="1:24" s="645" customFormat="1" ht="18" customHeight="1" x14ac:dyDescent="0.2">
      <c r="A21" s="857" t="s">
        <v>587</v>
      </c>
      <c r="B21" s="858">
        <v>92</v>
      </c>
      <c r="C21" s="852">
        <v>72</v>
      </c>
      <c r="D21" s="858">
        <v>92</v>
      </c>
      <c r="E21" s="852">
        <v>118</v>
      </c>
      <c r="F21" s="858">
        <v>92</v>
      </c>
      <c r="G21" s="852">
        <v>99</v>
      </c>
      <c r="H21" s="858">
        <v>92</v>
      </c>
      <c r="I21" s="852">
        <v>124</v>
      </c>
      <c r="J21" s="858">
        <v>92</v>
      </c>
      <c r="K21" s="852">
        <v>113</v>
      </c>
      <c r="L21" s="858">
        <v>92</v>
      </c>
      <c r="M21" s="852">
        <v>87</v>
      </c>
      <c r="N21" s="858">
        <v>92</v>
      </c>
      <c r="O21" s="852">
        <v>109</v>
      </c>
      <c r="P21" s="858">
        <v>92</v>
      </c>
      <c r="Q21" s="852">
        <v>105</v>
      </c>
      <c r="R21" s="858">
        <v>92</v>
      </c>
      <c r="S21" s="852">
        <v>135</v>
      </c>
      <c r="T21" s="858">
        <v>92</v>
      </c>
      <c r="U21" s="852">
        <v>100</v>
      </c>
      <c r="V21" s="836">
        <f t="shared" si="0"/>
        <v>920</v>
      </c>
      <c r="W21" s="836">
        <f t="shared" si="1"/>
        <v>1062</v>
      </c>
      <c r="X21" s="824">
        <f t="shared" si="2"/>
        <v>1.1543478260869566</v>
      </c>
    </row>
    <row r="22" spans="1:24" s="645" customFormat="1" ht="18" customHeight="1" x14ac:dyDescent="0.2">
      <c r="A22" s="857" t="s">
        <v>588</v>
      </c>
      <c r="B22" s="858">
        <v>60</v>
      </c>
      <c r="C22" s="852">
        <v>46</v>
      </c>
      <c r="D22" s="858">
        <v>60</v>
      </c>
      <c r="E22" s="852">
        <v>60</v>
      </c>
      <c r="F22" s="858">
        <v>60</v>
      </c>
      <c r="G22" s="852">
        <v>62</v>
      </c>
      <c r="H22" s="858">
        <v>60</v>
      </c>
      <c r="I22" s="852">
        <v>60</v>
      </c>
      <c r="J22" s="858">
        <v>60</v>
      </c>
      <c r="K22" s="852">
        <v>63</v>
      </c>
      <c r="L22" s="858">
        <v>60</v>
      </c>
      <c r="M22" s="852">
        <v>46</v>
      </c>
      <c r="N22" s="858">
        <v>60</v>
      </c>
      <c r="O22" s="852">
        <v>30</v>
      </c>
      <c r="P22" s="858">
        <v>60</v>
      </c>
      <c r="Q22" s="852">
        <v>62</v>
      </c>
      <c r="R22" s="858">
        <v>60</v>
      </c>
      <c r="S22" s="852">
        <v>67</v>
      </c>
      <c r="T22" s="858">
        <v>60</v>
      </c>
      <c r="U22" s="852">
        <v>45</v>
      </c>
      <c r="V22" s="836">
        <f t="shared" si="0"/>
        <v>600</v>
      </c>
      <c r="W22" s="836">
        <f t="shared" si="1"/>
        <v>541</v>
      </c>
      <c r="X22" s="824">
        <f t="shared" si="2"/>
        <v>0.90166666666666662</v>
      </c>
    </row>
    <row r="23" spans="1:24" s="645" customFormat="1" ht="18" customHeight="1" x14ac:dyDescent="0.2">
      <c r="A23" s="857" t="s">
        <v>580</v>
      </c>
      <c r="B23" s="858">
        <v>120</v>
      </c>
      <c r="C23" s="852">
        <v>114</v>
      </c>
      <c r="D23" s="858">
        <v>120</v>
      </c>
      <c r="E23" s="852">
        <v>122</v>
      </c>
      <c r="F23" s="858">
        <v>120</v>
      </c>
      <c r="G23" s="852">
        <v>132</v>
      </c>
      <c r="H23" s="858">
        <v>120</v>
      </c>
      <c r="I23" s="852">
        <v>121</v>
      </c>
      <c r="J23" s="858">
        <v>120</v>
      </c>
      <c r="K23" s="852">
        <v>121</v>
      </c>
      <c r="L23" s="858">
        <v>120</v>
      </c>
      <c r="M23" s="852">
        <v>116</v>
      </c>
      <c r="N23" s="858">
        <v>120</v>
      </c>
      <c r="O23" s="852">
        <v>101</v>
      </c>
      <c r="P23" s="858">
        <v>120</v>
      </c>
      <c r="Q23" s="852">
        <v>124</v>
      </c>
      <c r="R23" s="858">
        <v>120</v>
      </c>
      <c r="S23" s="852">
        <v>129</v>
      </c>
      <c r="T23" s="858">
        <v>120</v>
      </c>
      <c r="U23" s="852">
        <v>133</v>
      </c>
      <c r="V23" s="836">
        <f t="shared" si="0"/>
        <v>1200</v>
      </c>
      <c r="W23" s="836">
        <f t="shared" si="1"/>
        <v>1213</v>
      </c>
      <c r="X23" s="824">
        <f t="shared" si="2"/>
        <v>1.0108333333333333</v>
      </c>
    </row>
    <row r="24" spans="1:24" s="645" customFormat="1" ht="18" customHeight="1" x14ac:dyDescent="0.2">
      <c r="A24" s="857" t="s">
        <v>584</v>
      </c>
      <c r="B24" s="858">
        <v>7</v>
      </c>
      <c r="C24" s="852">
        <v>7</v>
      </c>
      <c r="D24" s="858">
        <v>7</v>
      </c>
      <c r="E24" s="852">
        <v>14</v>
      </c>
      <c r="F24" s="858">
        <v>7</v>
      </c>
      <c r="G24" s="852">
        <v>10</v>
      </c>
      <c r="H24" s="858">
        <v>7</v>
      </c>
      <c r="I24" s="852">
        <v>2</v>
      </c>
      <c r="J24" s="858">
        <v>7</v>
      </c>
      <c r="K24" s="852">
        <v>12</v>
      </c>
      <c r="L24" s="858">
        <v>7</v>
      </c>
      <c r="M24" s="852">
        <v>11</v>
      </c>
      <c r="N24" s="858">
        <v>7</v>
      </c>
      <c r="O24" s="852">
        <v>14</v>
      </c>
      <c r="P24" s="858">
        <v>7</v>
      </c>
      <c r="Q24" s="852">
        <v>16</v>
      </c>
      <c r="R24" s="858">
        <v>7</v>
      </c>
      <c r="S24" s="852">
        <v>19</v>
      </c>
      <c r="T24" s="858">
        <v>7</v>
      </c>
      <c r="U24" s="852">
        <v>15</v>
      </c>
      <c r="V24" s="836">
        <f t="shared" si="0"/>
        <v>70</v>
      </c>
      <c r="W24" s="836">
        <f t="shared" si="1"/>
        <v>120</v>
      </c>
      <c r="X24" s="824">
        <f t="shared" si="2"/>
        <v>1.7142857142857142</v>
      </c>
    </row>
    <row r="25" spans="1:24" s="645" customFormat="1" ht="18" customHeight="1" thickBot="1" x14ac:dyDescent="0.25">
      <c r="A25" s="866" t="s">
        <v>510</v>
      </c>
      <c r="B25" s="867">
        <v>10</v>
      </c>
      <c r="C25" s="868">
        <v>7</v>
      </c>
      <c r="D25" s="867">
        <v>10</v>
      </c>
      <c r="E25" s="868">
        <v>2</v>
      </c>
      <c r="F25" s="867">
        <v>10</v>
      </c>
      <c r="G25" s="868">
        <v>0</v>
      </c>
      <c r="H25" s="867">
        <v>10</v>
      </c>
      <c r="I25" s="868">
        <v>0</v>
      </c>
      <c r="J25" s="867">
        <v>10</v>
      </c>
      <c r="K25" s="868">
        <v>0</v>
      </c>
      <c r="L25" s="867">
        <v>10</v>
      </c>
      <c r="M25" s="868">
        <v>5</v>
      </c>
      <c r="N25" s="867">
        <v>10</v>
      </c>
      <c r="O25" s="868">
        <v>11</v>
      </c>
      <c r="P25" s="867">
        <v>10</v>
      </c>
      <c r="Q25" s="868">
        <v>17</v>
      </c>
      <c r="R25" s="867">
        <v>10</v>
      </c>
      <c r="S25" s="868">
        <v>39</v>
      </c>
      <c r="T25" s="867">
        <v>10</v>
      </c>
      <c r="U25" s="868">
        <v>51</v>
      </c>
      <c r="V25" s="869">
        <f t="shared" si="0"/>
        <v>100</v>
      </c>
      <c r="W25" s="869">
        <f t="shared" si="1"/>
        <v>132</v>
      </c>
      <c r="X25" s="870">
        <f t="shared" si="2"/>
        <v>1.32</v>
      </c>
    </row>
    <row r="26" spans="1:24" s="831" customFormat="1" ht="17.25" customHeight="1" x14ac:dyDescent="0.25">
      <c r="A26" s="863" t="s">
        <v>6</v>
      </c>
      <c r="B26" s="822">
        <f t="shared" ref="B26:W26" si="3">SUM(B9:B25)</f>
        <v>3387</v>
      </c>
      <c r="C26" s="822">
        <f t="shared" si="3"/>
        <v>2979</v>
      </c>
      <c r="D26" s="822">
        <f t="shared" si="3"/>
        <v>3387</v>
      </c>
      <c r="E26" s="822">
        <f t="shared" si="3"/>
        <v>3264</v>
      </c>
      <c r="F26" s="822">
        <f t="shared" ref="F26:G26" si="4">SUM(F9:F25)</f>
        <v>3387</v>
      </c>
      <c r="G26" s="822">
        <f t="shared" si="4"/>
        <v>2688</v>
      </c>
      <c r="H26" s="822">
        <f t="shared" ref="H26:I26" si="5">SUM(H9:H25)</f>
        <v>3387</v>
      </c>
      <c r="I26" s="822">
        <f t="shared" si="5"/>
        <v>2763</v>
      </c>
      <c r="J26" s="822">
        <f t="shared" ref="J26:K26" si="6">SUM(J9:J25)</f>
        <v>3387</v>
      </c>
      <c r="K26" s="822">
        <f t="shared" si="6"/>
        <v>2798</v>
      </c>
      <c r="L26" s="822">
        <f t="shared" ref="L26:M26" si="7">SUM(L9:L25)</f>
        <v>3387</v>
      </c>
      <c r="M26" s="822">
        <f t="shared" si="7"/>
        <v>2820</v>
      </c>
      <c r="N26" s="822">
        <f t="shared" ref="N26:O26" si="8">SUM(N9:N25)</f>
        <v>3387</v>
      </c>
      <c r="O26" s="822">
        <f t="shared" si="8"/>
        <v>3322</v>
      </c>
      <c r="P26" s="822">
        <f t="shared" ref="P26:Q26" si="9">SUM(P9:P25)</f>
        <v>3387</v>
      </c>
      <c r="Q26" s="822">
        <f t="shared" si="9"/>
        <v>3327</v>
      </c>
      <c r="R26" s="822">
        <f t="shared" ref="R26:S26" si="10">SUM(R9:R25)</f>
        <v>3387</v>
      </c>
      <c r="S26" s="822">
        <f t="shared" si="10"/>
        <v>3287</v>
      </c>
      <c r="T26" s="822">
        <f t="shared" ref="T26:U26" si="11">SUM(T9:T25)</f>
        <v>3387</v>
      </c>
      <c r="U26" s="822">
        <f t="shared" si="11"/>
        <v>3171</v>
      </c>
      <c r="V26" s="864">
        <f>SUM(V9:V25)</f>
        <v>33870</v>
      </c>
      <c r="W26" s="864">
        <f t="shared" si="3"/>
        <v>30419</v>
      </c>
      <c r="X26" s="865">
        <f t="shared" ref="X26" si="12">IF(V26=0,"-",W26/V26)</f>
        <v>0.89811042220253912</v>
      </c>
    </row>
    <row r="27" spans="1:24" x14ac:dyDescent="0.25">
      <c r="A27" s="942" t="str">
        <f>'Pque N Mundo I'!$A$37</f>
        <v>Nota: as metas apresentadas serão ajustadas na avaliação do CTA com os descontos de déficits de vagas e ausênsias legais.</v>
      </c>
      <c r="V27" s="837"/>
      <c r="W27" s="837"/>
    </row>
    <row r="28" spans="1:24" x14ac:dyDescent="0.25">
      <c r="A28" s="826" t="s">
        <v>678</v>
      </c>
      <c r="V28" s="833"/>
      <c r="W28" s="833"/>
    </row>
    <row r="29" spans="1:24" x14ac:dyDescent="0.25">
      <c r="V29" s="833"/>
      <c r="W29" s="833"/>
    </row>
    <row r="30" spans="1:24" x14ac:dyDescent="0.25">
      <c r="V30" s="833"/>
      <c r="W30" s="833"/>
    </row>
    <row r="31" spans="1:24" x14ac:dyDescent="0.25">
      <c r="V31" s="833"/>
      <c r="W31" s="833"/>
    </row>
    <row r="32" spans="1:24" x14ac:dyDescent="0.25">
      <c r="V32" s="833"/>
      <c r="W32" s="833"/>
    </row>
    <row r="33" spans="22:23" x14ac:dyDescent="0.25">
      <c r="V33" s="833"/>
      <c r="W33" s="833"/>
    </row>
    <row r="34" spans="22:23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  <row r="251" spans="22:23" x14ac:dyDescent="0.25">
      <c r="V251" s="833"/>
      <c r="W251" s="833"/>
    </row>
    <row r="252" spans="22:23" x14ac:dyDescent="0.25">
      <c r="V252" s="833"/>
      <c r="W252" s="833"/>
    </row>
    <row r="253" spans="22:23" x14ac:dyDescent="0.25">
      <c r="V253" s="833"/>
      <c r="W253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5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X248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7.140625" customWidth="1"/>
    <col min="2" max="21" width="9.28515625" customWidth="1"/>
    <col min="22" max="22" width="10.140625" customWidth="1"/>
    <col min="23" max="23" width="8" customWidth="1"/>
    <col min="24" max="24" width="8.5703125" customWidth="1"/>
    <col min="25" max="25" width="5.570312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635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8" customHeight="1" x14ac:dyDescent="0.25">
      <c r="A9" s="808" t="s">
        <v>502</v>
      </c>
      <c r="B9" s="864">
        <v>783</v>
      </c>
      <c r="C9" s="830">
        <v>712</v>
      </c>
      <c r="D9" s="864">
        <v>783</v>
      </c>
      <c r="E9" s="830">
        <v>558</v>
      </c>
      <c r="F9" s="864">
        <v>783</v>
      </c>
      <c r="G9" s="830">
        <v>509</v>
      </c>
      <c r="H9" s="864">
        <v>783</v>
      </c>
      <c r="I9" s="830">
        <v>612</v>
      </c>
      <c r="J9" s="864">
        <v>783</v>
      </c>
      <c r="K9" s="830">
        <v>667</v>
      </c>
      <c r="L9" s="864">
        <v>783</v>
      </c>
      <c r="M9" s="830">
        <v>629</v>
      </c>
      <c r="N9" s="864">
        <v>783</v>
      </c>
      <c r="O9" s="830">
        <v>852</v>
      </c>
      <c r="P9" s="864">
        <v>783</v>
      </c>
      <c r="Q9" s="830">
        <v>795</v>
      </c>
      <c r="R9" s="864">
        <v>783</v>
      </c>
      <c r="S9" s="830">
        <v>818</v>
      </c>
      <c r="T9" s="864">
        <v>783</v>
      </c>
      <c r="U9" s="830">
        <v>743</v>
      </c>
      <c r="V9" s="836">
        <f>B9+D9+F9+H9+J9+L9+N9+P9+R9+T9</f>
        <v>7830</v>
      </c>
      <c r="W9" s="836">
        <f>C9+E9+G9+I9+K9+M9+O9+Q9+S9+U9</f>
        <v>6895</v>
      </c>
      <c r="X9" s="824">
        <f>IF(V9=0,"-",W9/V9)</f>
        <v>0.88058748403575993</v>
      </c>
    </row>
    <row r="10" spans="1:24" ht="18" customHeight="1" x14ac:dyDescent="0.25">
      <c r="A10" s="808" t="s">
        <v>585</v>
      </c>
      <c r="B10" s="822">
        <v>117</v>
      </c>
      <c r="C10" s="823">
        <v>271</v>
      </c>
      <c r="D10" s="822">
        <v>117</v>
      </c>
      <c r="E10" s="823">
        <v>100</v>
      </c>
      <c r="F10" s="822">
        <v>117</v>
      </c>
      <c r="G10" s="823">
        <v>67</v>
      </c>
      <c r="H10" s="822">
        <v>117</v>
      </c>
      <c r="I10" s="823">
        <v>70</v>
      </c>
      <c r="J10" s="822">
        <v>117</v>
      </c>
      <c r="K10" s="823">
        <v>85</v>
      </c>
      <c r="L10" s="822">
        <v>117</v>
      </c>
      <c r="M10" s="823">
        <v>80</v>
      </c>
      <c r="N10" s="822">
        <v>117</v>
      </c>
      <c r="O10" s="823">
        <v>118</v>
      </c>
      <c r="P10" s="822">
        <v>117</v>
      </c>
      <c r="Q10" s="823">
        <v>122</v>
      </c>
      <c r="R10" s="822">
        <v>117</v>
      </c>
      <c r="S10" s="823">
        <v>149</v>
      </c>
      <c r="T10" s="822">
        <v>117</v>
      </c>
      <c r="U10" s="823">
        <v>161</v>
      </c>
      <c r="V10" s="836">
        <f t="shared" ref="V10:V28" si="0">B10+D10+F10+H10+J10+L10+N10+P10+R10+T10</f>
        <v>1170</v>
      </c>
      <c r="W10" s="836">
        <f t="shared" ref="W10:W28" si="1">C10+E10+G10+I10+K10+M10+O10+Q10+S10+U10</f>
        <v>1223</v>
      </c>
      <c r="X10" s="824">
        <f>IF(V10=0,"-",W10/V10)</f>
        <v>1.0452991452991454</v>
      </c>
    </row>
    <row r="11" spans="1:24" ht="18" customHeight="1" x14ac:dyDescent="0.25">
      <c r="A11" s="808" t="s">
        <v>503</v>
      </c>
      <c r="B11" s="858">
        <v>36</v>
      </c>
      <c r="C11" s="852">
        <v>19</v>
      </c>
      <c r="D11" s="858">
        <v>36</v>
      </c>
      <c r="E11" s="852">
        <v>11</v>
      </c>
      <c r="F11" s="858">
        <v>36</v>
      </c>
      <c r="G11" s="852">
        <v>6</v>
      </c>
      <c r="H11" s="858">
        <v>36</v>
      </c>
      <c r="I11" s="852">
        <v>12</v>
      </c>
      <c r="J11" s="858">
        <v>36</v>
      </c>
      <c r="K11" s="852">
        <v>26</v>
      </c>
      <c r="L11" s="858">
        <v>36</v>
      </c>
      <c r="M11" s="852">
        <v>25</v>
      </c>
      <c r="N11" s="858">
        <v>36</v>
      </c>
      <c r="O11" s="852">
        <v>21</v>
      </c>
      <c r="P11" s="858">
        <v>36</v>
      </c>
      <c r="Q11" s="852">
        <v>24</v>
      </c>
      <c r="R11" s="858">
        <v>36</v>
      </c>
      <c r="S11" s="852">
        <v>22</v>
      </c>
      <c r="T11" s="858">
        <v>36</v>
      </c>
      <c r="U11" s="852">
        <v>19</v>
      </c>
      <c r="V11" s="836">
        <f t="shared" si="0"/>
        <v>360</v>
      </c>
      <c r="W11" s="836">
        <f t="shared" si="1"/>
        <v>185</v>
      </c>
      <c r="X11" s="824">
        <f t="shared" ref="X11:X28" si="2">IF(V11=0,"-",W11/V11)</f>
        <v>0.51388888888888884</v>
      </c>
    </row>
    <row r="12" spans="1:24" ht="18" customHeight="1" x14ac:dyDescent="0.25">
      <c r="A12" s="808" t="s">
        <v>568</v>
      </c>
      <c r="B12" s="822">
        <v>792</v>
      </c>
      <c r="C12" s="823">
        <v>570</v>
      </c>
      <c r="D12" s="822">
        <v>792</v>
      </c>
      <c r="E12" s="823">
        <v>712</v>
      </c>
      <c r="F12" s="822">
        <v>792</v>
      </c>
      <c r="G12" s="823">
        <v>568</v>
      </c>
      <c r="H12" s="822">
        <v>792</v>
      </c>
      <c r="I12" s="823">
        <v>680</v>
      </c>
      <c r="J12" s="822">
        <v>792</v>
      </c>
      <c r="K12" s="823">
        <v>715</v>
      </c>
      <c r="L12" s="822">
        <v>792</v>
      </c>
      <c r="M12" s="823">
        <v>400</v>
      </c>
      <c r="N12" s="822">
        <v>792</v>
      </c>
      <c r="O12" s="823">
        <v>840</v>
      </c>
      <c r="P12" s="822">
        <v>792</v>
      </c>
      <c r="Q12" s="823">
        <v>618</v>
      </c>
      <c r="R12" s="822">
        <v>792</v>
      </c>
      <c r="S12" s="823">
        <v>666</v>
      </c>
      <c r="T12" s="822">
        <v>792</v>
      </c>
      <c r="U12" s="823">
        <v>848</v>
      </c>
      <c r="V12" s="836">
        <f t="shared" si="0"/>
        <v>7920</v>
      </c>
      <c r="W12" s="836">
        <f t="shared" si="1"/>
        <v>6617</v>
      </c>
      <c r="X12" s="824">
        <f t="shared" si="2"/>
        <v>0.83547979797979799</v>
      </c>
    </row>
    <row r="13" spans="1:24" ht="18" customHeight="1" x14ac:dyDescent="0.25">
      <c r="A13" s="808" t="s">
        <v>619</v>
      </c>
      <c r="B13" s="822">
        <v>396</v>
      </c>
      <c r="C13" s="823">
        <v>222</v>
      </c>
      <c r="D13" s="822">
        <v>396</v>
      </c>
      <c r="E13" s="823">
        <v>265</v>
      </c>
      <c r="F13" s="822">
        <v>396</v>
      </c>
      <c r="G13" s="823">
        <v>107</v>
      </c>
      <c r="H13" s="822">
        <v>396</v>
      </c>
      <c r="I13" s="823">
        <v>232</v>
      </c>
      <c r="J13" s="822">
        <v>396</v>
      </c>
      <c r="K13" s="823">
        <v>204</v>
      </c>
      <c r="L13" s="822">
        <v>396</v>
      </c>
      <c r="M13" s="823">
        <v>212</v>
      </c>
      <c r="N13" s="822">
        <v>396</v>
      </c>
      <c r="O13" s="823">
        <v>229</v>
      </c>
      <c r="P13" s="822">
        <v>396</v>
      </c>
      <c r="Q13" s="823">
        <v>238</v>
      </c>
      <c r="R13" s="822">
        <v>396</v>
      </c>
      <c r="S13" s="823">
        <v>283</v>
      </c>
      <c r="T13" s="822">
        <v>396</v>
      </c>
      <c r="U13" s="823">
        <v>150</v>
      </c>
      <c r="V13" s="836">
        <f t="shared" si="0"/>
        <v>3960</v>
      </c>
      <c r="W13" s="836">
        <f t="shared" si="1"/>
        <v>2142</v>
      </c>
      <c r="X13" s="824">
        <f t="shared" si="2"/>
        <v>0.54090909090909089</v>
      </c>
    </row>
    <row r="14" spans="1:24" ht="18" customHeight="1" x14ac:dyDescent="0.25">
      <c r="A14" s="808" t="s">
        <v>478</v>
      </c>
      <c r="B14" s="822">
        <v>160</v>
      </c>
      <c r="C14" s="823">
        <v>146</v>
      </c>
      <c r="D14" s="822">
        <v>160</v>
      </c>
      <c r="E14" s="823">
        <v>141</v>
      </c>
      <c r="F14" s="822">
        <v>160</v>
      </c>
      <c r="G14" s="823">
        <v>136</v>
      </c>
      <c r="H14" s="822">
        <v>160</v>
      </c>
      <c r="I14" s="823">
        <v>135</v>
      </c>
      <c r="J14" s="822">
        <v>160</v>
      </c>
      <c r="K14" s="823">
        <v>134</v>
      </c>
      <c r="L14" s="822">
        <v>160</v>
      </c>
      <c r="M14" s="823">
        <v>94</v>
      </c>
      <c r="N14" s="822">
        <v>160</v>
      </c>
      <c r="O14" s="823">
        <v>71</v>
      </c>
      <c r="P14" s="822">
        <v>160</v>
      </c>
      <c r="Q14" s="823">
        <v>168</v>
      </c>
      <c r="R14" s="822">
        <v>160</v>
      </c>
      <c r="S14" s="823">
        <v>143</v>
      </c>
      <c r="T14" s="822">
        <v>160</v>
      </c>
      <c r="U14" s="823">
        <v>173</v>
      </c>
      <c r="V14" s="836">
        <f t="shared" si="0"/>
        <v>1600</v>
      </c>
      <c r="W14" s="836">
        <f t="shared" si="1"/>
        <v>1341</v>
      </c>
      <c r="X14" s="824">
        <f t="shared" si="2"/>
        <v>0.83812500000000001</v>
      </c>
    </row>
    <row r="15" spans="1:24" ht="18" customHeight="1" x14ac:dyDescent="0.25">
      <c r="A15" s="808" t="s">
        <v>481</v>
      </c>
      <c r="B15" s="822">
        <v>528</v>
      </c>
      <c r="C15" s="823">
        <v>326</v>
      </c>
      <c r="D15" s="822">
        <v>528</v>
      </c>
      <c r="E15" s="823">
        <v>292</v>
      </c>
      <c r="F15" s="822">
        <v>528</v>
      </c>
      <c r="G15" s="823">
        <v>294</v>
      </c>
      <c r="H15" s="822">
        <v>528</v>
      </c>
      <c r="I15" s="823">
        <v>321</v>
      </c>
      <c r="J15" s="822">
        <v>528</v>
      </c>
      <c r="K15" s="823">
        <v>254</v>
      </c>
      <c r="L15" s="822">
        <v>528</v>
      </c>
      <c r="M15" s="823">
        <v>186</v>
      </c>
      <c r="N15" s="822">
        <v>528</v>
      </c>
      <c r="O15" s="823">
        <v>396</v>
      </c>
      <c r="P15" s="822">
        <v>528</v>
      </c>
      <c r="Q15" s="823">
        <v>342</v>
      </c>
      <c r="R15" s="822">
        <v>528</v>
      </c>
      <c r="S15" s="823">
        <v>503</v>
      </c>
      <c r="T15" s="822">
        <v>528</v>
      </c>
      <c r="U15" s="823">
        <v>403</v>
      </c>
      <c r="V15" s="836">
        <f t="shared" si="0"/>
        <v>5280</v>
      </c>
      <c r="W15" s="836">
        <f t="shared" si="1"/>
        <v>3317</v>
      </c>
      <c r="X15" s="824">
        <f t="shared" si="2"/>
        <v>0.62821969696969693</v>
      </c>
    </row>
    <row r="16" spans="1:24" ht="18" customHeight="1" x14ac:dyDescent="0.25">
      <c r="A16" s="808" t="s">
        <v>482</v>
      </c>
      <c r="B16" s="822">
        <v>120</v>
      </c>
      <c r="C16" s="823">
        <v>130</v>
      </c>
      <c r="D16" s="822">
        <v>120</v>
      </c>
      <c r="E16" s="823">
        <v>102</v>
      </c>
      <c r="F16" s="822">
        <v>120</v>
      </c>
      <c r="G16" s="823">
        <v>111</v>
      </c>
      <c r="H16" s="822">
        <v>120</v>
      </c>
      <c r="I16" s="823">
        <v>89</v>
      </c>
      <c r="J16" s="822">
        <v>120</v>
      </c>
      <c r="K16" s="823">
        <v>117</v>
      </c>
      <c r="L16" s="822">
        <v>120</v>
      </c>
      <c r="M16" s="823">
        <v>57</v>
      </c>
      <c r="N16" s="822">
        <v>120</v>
      </c>
      <c r="O16" s="823">
        <v>117</v>
      </c>
      <c r="P16" s="822">
        <v>120</v>
      </c>
      <c r="Q16" s="823">
        <v>0</v>
      </c>
      <c r="R16" s="822">
        <v>120</v>
      </c>
      <c r="S16" s="823">
        <v>98</v>
      </c>
      <c r="T16" s="822">
        <v>120</v>
      </c>
      <c r="U16" s="823">
        <v>121</v>
      </c>
      <c r="V16" s="836">
        <f t="shared" si="0"/>
        <v>1200</v>
      </c>
      <c r="W16" s="836">
        <f t="shared" si="1"/>
        <v>942</v>
      </c>
      <c r="X16" s="824">
        <f t="shared" si="2"/>
        <v>0.78500000000000003</v>
      </c>
    </row>
    <row r="17" spans="1:24" ht="18" customHeight="1" x14ac:dyDescent="0.25">
      <c r="A17" s="808" t="s">
        <v>491</v>
      </c>
      <c r="B17" s="822">
        <v>528</v>
      </c>
      <c r="C17" s="823">
        <v>361</v>
      </c>
      <c r="D17" s="822">
        <v>528</v>
      </c>
      <c r="E17" s="823">
        <v>491</v>
      </c>
      <c r="F17" s="822">
        <v>528</v>
      </c>
      <c r="G17" s="823">
        <v>391</v>
      </c>
      <c r="H17" s="822">
        <v>528</v>
      </c>
      <c r="I17" s="823">
        <v>515</v>
      </c>
      <c r="J17" s="822">
        <v>528</v>
      </c>
      <c r="K17" s="823">
        <v>437</v>
      </c>
      <c r="L17" s="822">
        <v>528</v>
      </c>
      <c r="M17" s="823">
        <v>493</v>
      </c>
      <c r="N17" s="822">
        <v>528</v>
      </c>
      <c r="O17" s="823">
        <v>506</v>
      </c>
      <c r="P17" s="822">
        <v>528</v>
      </c>
      <c r="Q17" s="823">
        <v>562</v>
      </c>
      <c r="R17" s="822">
        <v>528</v>
      </c>
      <c r="S17" s="823">
        <v>623</v>
      </c>
      <c r="T17" s="822">
        <v>528</v>
      </c>
      <c r="U17" s="823">
        <v>603</v>
      </c>
      <c r="V17" s="836">
        <f t="shared" si="0"/>
        <v>5280</v>
      </c>
      <c r="W17" s="836">
        <f t="shared" si="1"/>
        <v>4982</v>
      </c>
      <c r="X17" s="824">
        <f t="shared" si="2"/>
        <v>0.9435606060606061</v>
      </c>
    </row>
    <row r="18" spans="1:24" s="645" customFormat="1" ht="18" customHeight="1" x14ac:dyDescent="0.2">
      <c r="A18" s="857" t="s">
        <v>505</v>
      </c>
      <c r="B18" s="858">
        <v>432</v>
      </c>
      <c r="C18" s="852">
        <v>488</v>
      </c>
      <c r="D18" s="858">
        <v>432</v>
      </c>
      <c r="E18" s="852">
        <v>458</v>
      </c>
      <c r="F18" s="858">
        <v>432</v>
      </c>
      <c r="G18" s="852">
        <v>382</v>
      </c>
      <c r="H18" s="858">
        <v>432</v>
      </c>
      <c r="I18" s="852">
        <v>451</v>
      </c>
      <c r="J18" s="858">
        <v>432</v>
      </c>
      <c r="K18" s="852">
        <v>462</v>
      </c>
      <c r="L18" s="858">
        <v>432</v>
      </c>
      <c r="M18" s="852">
        <v>419</v>
      </c>
      <c r="N18" s="858">
        <v>432</v>
      </c>
      <c r="O18" s="852">
        <v>516</v>
      </c>
      <c r="P18" s="858">
        <v>432</v>
      </c>
      <c r="Q18" s="852">
        <v>378</v>
      </c>
      <c r="R18" s="858">
        <v>432</v>
      </c>
      <c r="S18" s="852">
        <v>365</v>
      </c>
      <c r="T18" s="858">
        <v>432</v>
      </c>
      <c r="U18" s="852">
        <v>312</v>
      </c>
      <c r="V18" s="836">
        <f t="shared" si="0"/>
        <v>4320</v>
      </c>
      <c r="W18" s="836">
        <f t="shared" si="1"/>
        <v>4231</v>
      </c>
      <c r="X18" s="824">
        <f>IF(V18=0,"-",W18/V18)</f>
        <v>0.97939814814814818</v>
      </c>
    </row>
    <row r="19" spans="1:24" s="645" customFormat="1" ht="18" customHeight="1" x14ac:dyDescent="0.2">
      <c r="A19" s="857" t="s">
        <v>506</v>
      </c>
      <c r="B19" s="858">
        <v>24</v>
      </c>
      <c r="C19" s="852">
        <v>23</v>
      </c>
      <c r="D19" s="858">
        <v>24</v>
      </c>
      <c r="E19" s="852">
        <v>22</v>
      </c>
      <c r="F19" s="858">
        <v>24</v>
      </c>
      <c r="G19" s="852">
        <v>18</v>
      </c>
      <c r="H19" s="858">
        <v>24</v>
      </c>
      <c r="I19" s="852">
        <v>32</v>
      </c>
      <c r="J19" s="858">
        <v>24</v>
      </c>
      <c r="K19" s="852">
        <v>42</v>
      </c>
      <c r="L19" s="858">
        <v>24</v>
      </c>
      <c r="M19" s="852">
        <v>26</v>
      </c>
      <c r="N19" s="858">
        <v>24</v>
      </c>
      <c r="O19" s="852">
        <v>48</v>
      </c>
      <c r="P19" s="858">
        <v>24</v>
      </c>
      <c r="Q19" s="852">
        <v>30</v>
      </c>
      <c r="R19" s="858">
        <v>24</v>
      </c>
      <c r="S19" s="852">
        <v>38</v>
      </c>
      <c r="T19" s="858">
        <v>24</v>
      </c>
      <c r="U19" s="852">
        <v>19</v>
      </c>
      <c r="V19" s="836">
        <f t="shared" si="0"/>
        <v>240</v>
      </c>
      <c r="W19" s="836">
        <f t="shared" si="1"/>
        <v>298</v>
      </c>
      <c r="X19" s="824">
        <f t="shared" si="2"/>
        <v>1.2416666666666667</v>
      </c>
    </row>
    <row r="20" spans="1:24" s="645" customFormat="1" ht="18" customHeight="1" x14ac:dyDescent="0.2">
      <c r="A20" s="857" t="s">
        <v>507</v>
      </c>
      <c r="B20" s="858">
        <v>122</v>
      </c>
      <c r="C20" s="852">
        <v>142</v>
      </c>
      <c r="D20" s="858">
        <v>122</v>
      </c>
      <c r="E20" s="852">
        <v>169</v>
      </c>
      <c r="F20" s="858">
        <v>122</v>
      </c>
      <c r="G20" s="852">
        <v>117</v>
      </c>
      <c r="H20" s="858">
        <v>122</v>
      </c>
      <c r="I20" s="852">
        <v>174</v>
      </c>
      <c r="J20" s="858">
        <v>122</v>
      </c>
      <c r="K20" s="852">
        <v>125</v>
      </c>
      <c r="L20" s="858">
        <v>122</v>
      </c>
      <c r="M20" s="852">
        <v>124</v>
      </c>
      <c r="N20" s="858">
        <v>122</v>
      </c>
      <c r="O20" s="852">
        <v>184</v>
      </c>
      <c r="P20" s="858">
        <v>122</v>
      </c>
      <c r="Q20" s="852">
        <v>189</v>
      </c>
      <c r="R20" s="858">
        <v>122</v>
      </c>
      <c r="S20" s="852">
        <v>182</v>
      </c>
      <c r="T20" s="858">
        <v>122</v>
      </c>
      <c r="U20" s="852">
        <v>203</v>
      </c>
      <c r="V20" s="836">
        <f t="shared" si="0"/>
        <v>1220</v>
      </c>
      <c r="W20" s="836">
        <f t="shared" si="1"/>
        <v>1609</v>
      </c>
      <c r="X20" s="824">
        <f t="shared" si="2"/>
        <v>1.3188524590163935</v>
      </c>
    </row>
    <row r="21" spans="1:24" s="645" customFormat="1" ht="18" customHeight="1" x14ac:dyDescent="0.2">
      <c r="A21" s="857" t="s">
        <v>508</v>
      </c>
      <c r="B21" s="858">
        <v>30</v>
      </c>
      <c r="C21" s="852">
        <v>22</v>
      </c>
      <c r="D21" s="858">
        <v>30</v>
      </c>
      <c r="E21" s="852">
        <v>20</v>
      </c>
      <c r="F21" s="858">
        <v>30</v>
      </c>
      <c r="G21" s="852">
        <v>26</v>
      </c>
      <c r="H21" s="858">
        <v>30</v>
      </c>
      <c r="I21" s="852">
        <v>25</v>
      </c>
      <c r="J21" s="858">
        <v>30</v>
      </c>
      <c r="K21" s="852">
        <v>31</v>
      </c>
      <c r="L21" s="858">
        <v>30</v>
      </c>
      <c r="M21" s="852">
        <v>19</v>
      </c>
      <c r="N21" s="858">
        <v>30</v>
      </c>
      <c r="O21" s="852">
        <v>18</v>
      </c>
      <c r="P21" s="858">
        <v>30</v>
      </c>
      <c r="Q21" s="852">
        <v>33</v>
      </c>
      <c r="R21" s="858">
        <v>30</v>
      </c>
      <c r="S21" s="852">
        <v>41</v>
      </c>
      <c r="T21" s="858">
        <v>30</v>
      </c>
      <c r="U21" s="852">
        <v>52</v>
      </c>
      <c r="V21" s="836">
        <f t="shared" si="0"/>
        <v>300</v>
      </c>
      <c r="W21" s="836">
        <f t="shared" si="1"/>
        <v>287</v>
      </c>
      <c r="X21" s="824">
        <f t="shared" si="2"/>
        <v>0.95666666666666667</v>
      </c>
    </row>
    <row r="22" spans="1:24" s="645" customFormat="1" ht="18" customHeight="1" x14ac:dyDescent="0.2">
      <c r="A22" s="857" t="s">
        <v>516</v>
      </c>
      <c r="B22" s="858">
        <v>96</v>
      </c>
      <c r="C22" s="852">
        <v>13</v>
      </c>
      <c r="D22" s="858">
        <v>96</v>
      </c>
      <c r="E22" s="852">
        <v>14</v>
      </c>
      <c r="F22" s="858">
        <v>96</v>
      </c>
      <c r="G22" s="852">
        <v>1</v>
      </c>
      <c r="H22" s="858">
        <v>96</v>
      </c>
      <c r="I22" s="852">
        <v>4</v>
      </c>
      <c r="J22" s="858">
        <v>96</v>
      </c>
      <c r="K22" s="852">
        <v>35</v>
      </c>
      <c r="L22" s="858">
        <v>96</v>
      </c>
      <c r="M22" s="852">
        <v>53</v>
      </c>
      <c r="N22" s="858">
        <v>96</v>
      </c>
      <c r="O22" s="852">
        <v>93</v>
      </c>
      <c r="P22" s="858">
        <v>96</v>
      </c>
      <c r="Q22" s="852">
        <v>68</v>
      </c>
      <c r="R22" s="858">
        <v>96</v>
      </c>
      <c r="S22" s="852">
        <v>104</v>
      </c>
      <c r="T22" s="858">
        <v>96</v>
      </c>
      <c r="U22" s="852">
        <v>97</v>
      </c>
      <c r="V22" s="836">
        <f t="shared" si="0"/>
        <v>960</v>
      </c>
      <c r="W22" s="836">
        <f t="shared" si="1"/>
        <v>482</v>
      </c>
      <c r="X22" s="824">
        <f t="shared" si="2"/>
        <v>0.50208333333333333</v>
      </c>
    </row>
    <row r="23" spans="1:24" s="645" customFormat="1" ht="18" customHeight="1" x14ac:dyDescent="0.2">
      <c r="A23" s="857" t="s">
        <v>509</v>
      </c>
      <c r="B23" s="858">
        <v>16</v>
      </c>
      <c r="C23" s="852">
        <v>1</v>
      </c>
      <c r="D23" s="858">
        <v>16</v>
      </c>
      <c r="E23" s="852">
        <v>3</v>
      </c>
      <c r="F23" s="858">
        <v>16</v>
      </c>
      <c r="G23" s="852">
        <v>0</v>
      </c>
      <c r="H23" s="858">
        <v>16</v>
      </c>
      <c r="I23" s="852">
        <v>1</v>
      </c>
      <c r="J23" s="858">
        <v>16</v>
      </c>
      <c r="K23" s="852">
        <v>1</v>
      </c>
      <c r="L23" s="858">
        <v>16</v>
      </c>
      <c r="M23" s="852">
        <v>2</v>
      </c>
      <c r="N23" s="858">
        <v>16</v>
      </c>
      <c r="O23" s="852">
        <v>1</v>
      </c>
      <c r="P23" s="858">
        <v>16</v>
      </c>
      <c r="Q23" s="852">
        <v>22</v>
      </c>
      <c r="R23" s="858">
        <v>16</v>
      </c>
      <c r="S23" s="852">
        <v>21</v>
      </c>
      <c r="T23" s="858">
        <v>16</v>
      </c>
      <c r="U23" s="852">
        <v>18</v>
      </c>
      <c r="V23" s="836">
        <f t="shared" si="0"/>
        <v>160</v>
      </c>
      <c r="W23" s="836">
        <f t="shared" si="1"/>
        <v>70</v>
      </c>
      <c r="X23" s="824">
        <f t="shared" si="2"/>
        <v>0.4375</v>
      </c>
    </row>
    <row r="24" spans="1:24" s="645" customFormat="1" ht="18" customHeight="1" x14ac:dyDescent="0.2">
      <c r="A24" s="857" t="s">
        <v>587</v>
      </c>
      <c r="B24" s="858">
        <v>92</v>
      </c>
      <c r="C24" s="852">
        <v>73</v>
      </c>
      <c r="D24" s="858">
        <v>92</v>
      </c>
      <c r="E24" s="852">
        <v>94</v>
      </c>
      <c r="F24" s="858">
        <v>92</v>
      </c>
      <c r="G24" s="852">
        <v>116</v>
      </c>
      <c r="H24" s="858">
        <v>92</v>
      </c>
      <c r="I24" s="852">
        <v>48</v>
      </c>
      <c r="J24" s="858">
        <v>92</v>
      </c>
      <c r="K24" s="852">
        <v>81</v>
      </c>
      <c r="L24" s="858">
        <v>92</v>
      </c>
      <c r="M24" s="852">
        <v>115</v>
      </c>
      <c r="N24" s="858">
        <v>92</v>
      </c>
      <c r="O24" s="852">
        <v>101</v>
      </c>
      <c r="P24" s="858">
        <v>92</v>
      </c>
      <c r="Q24" s="852">
        <v>108</v>
      </c>
      <c r="R24" s="858">
        <v>92</v>
      </c>
      <c r="S24" s="852">
        <v>118</v>
      </c>
      <c r="T24" s="858">
        <v>92</v>
      </c>
      <c r="U24" s="852">
        <v>116</v>
      </c>
      <c r="V24" s="836">
        <f t="shared" si="0"/>
        <v>920</v>
      </c>
      <c r="W24" s="836">
        <f t="shared" si="1"/>
        <v>970</v>
      </c>
      <c r="X24" s="824">
        <f t="shared" si="2"/>
        <v>1.0543478260869565</v>
      </c>
    </row>
    <row r="25" spans="1:24" s="645" customFormat="1" ht="18" customHeight="1" x14ac:dyDescent="0.2">
      <c r="A25" s="857" t="s">
        <v>588</v>
      </c>
      <c r="B25" s="858">
        <v>60</v>
      </c>
      <c r="C25" s="852">
        <v>13</v>
      </c>
      <c r="D25" s="858">
        <v>60</v>
      </c>
      <c r="E25" s="852">
        <v>23</v>
      </c>
      <c r="F25" s="858">
        <v>60</v>
      </c>
      <c r="G25" s="852">
        <v>36</v>
      </c>
      <c r="H25" s="858">
        <v>60</v>
      </c>
      <c r="I25" s="852">
        <v>20</v>
      </c>
      <c r="J25" s="858">
        <v>60</v>
      </c>
      <c r="K25" s="852">
        <v>21</v>
      </c>
      <c r="L25" s="858">
        <v>60</v>
      </c>
      <c r="M25" s="852">
        <v>41</v>
      </c>
      <c r="N25" s="858">
        <v>60</v>
      </c>
      <c r="O25" s="852">
        <v>36</v>
      </c>
      <c r="P25" s="858">
        <v>60</v>
      </c>
      <c r="Q25" s="852">
        <v>45</v>
      </c>
      <c r="R25" s="858">
        <v>60</v>
      </c>
      <c r="S25" s="852">
        <v>60</v>
      </c>
      <c r="T25" s="858">
        <v>60</v>
      </c>
      <c r="U25" s="852">
        <v>76</v>
      </c>
      <c r="V25" s="836">
        <f t="shared" si="0"/>
        <v>600</v>
      </c>
      <c r="W25" s="836">
        <f t="shared" si="1"/>
        <v>371</v>
      </c>
      <c r="X25" s="824">
        <f t="shared" si="2"/>
        <v>0.61833333333333329</v>
      </c>
    </row>
    <row r="26" spans="1:24" s="645" customFormat="1" ht="18" customHeight="1" x14ac:dyDescent="0.2">
      <c r="A26" s="857" t="s">
        <v>580</v>
      </c>
      <c r="B26" s="858">
        <v>120</v>
      </c>
      <c r="C26" s="852">
        <v>98</v>
      </c>
      <c r="D26" s="858">
        <v>120</v>
      </c>
      <c r="E26" s="852">
        <v>117</v>
      </c>
      <c r="F26" s="858">
        <v>120</v>
      </c>
      <c r="G26" s="852">
        <v>109</v>
      </c>
      <c r="H26" s="858">
        <v>120</v>
      </c>
      <c r="I26" s="852">
        <v>137</v>
      </c>
      <c r="J26" s="858">
        <v>120</v>
      </c>
      <c r="K26" s="852">
        <v>88</v>
      </c>
      <c r="L26" s="858">
        <v>120</v>
      </c>
      <c r="M26" s="852">
        <v>94</v>
      </c>
      <c r="N26" s="858">
        <v>120</v>
      </c>
      <c r="O26" s="852">
        <v>106</v>
      </c>
      <c r="P26" s="858">
        <v>120</v>
      </c>
      <c r="Q26" s="852">
        <v>93</v>
      </c>
      <c r="R26" s="858">
        <v>120</v>
      </c>
      <c r="S26" s="852">
        <v>119</v>
      </c>
      <c r="T26" s="858">
        <v>120</v>
      </c>
      <c r="U26" s="852">
        <v>125</v>
      </c>
      <c r="V26" s="836">
        <f t="shared" si="0"/>
        <v>1200</v>
      </c>
      <c r="W26" s="836">
        <f t="shared" si="1"/>
        <v>1086</v>
      </c>
      <c r="X26" s="824">
        <f t="shared" si="2"/>
        <v>0.90500000000000003</v>
      </c>
    </row>
    <row r="27" spans="1:24" s="645" customFormat="1" ht="18" customHeight="1" x14ac:dyDescent="0.2">
      <c r="A27" s="857" t="s">
        <v>584</v>
      </c>
      <c r="B27" s="858">
        <v>7</v>
      </c>
      <c r="C27" s="852">
        <v>13</v>
      </c>
      <c r="D27" s="858">
        <v>7</v>
      </c>
      <c r="E27" s="852">
        <v>15</v>
      </c>
      <c r="F27" s="858">
        <v>7</v>
      </c>
      <c r="G27" s="852">
        <v>20</v>
      </c>
      <c r="H27" s="858">
        <v>7</v>
      </c>
      <c r="I27" s="852">
        <v>10</v>
      </c>
      <c r="J27" s="858">
        <v>7</v>
      </c>
      <c r="K27" s="852">
        <v>17</v>
      </c>
      <c r="L27" s="858">
        <v>7</v>
      </c>
      <c r="M27" s="852">
        <v>23</v>
      </c>
      <c r="N27" s="858">
        <v>7</v>
      </c>
      <c r="O27" s="852">
        <v>4</v>
      </c>
      <c r="P27" s="858">
        <v>7</v>
      </c>
      <c r="Q27" s="852">
        <v>13</v>
      </c>
      <c r="R27" s="858">
        <v>7</v>
      </c>
      <c r="S27" s="852">
        <v>18</v>
      </c>
      <c r="T27" s="858">
        <v>7</v>
      </c>
      <c r="U27" s="852">
        <v>8</v>
      </c>
      <c r="V27" s="836">
        <f t="shared" si="0"/>
        <v>70</v>
      </c>
      <c r="W27" s="836">
        <f>C27+E27+G27+I27+K27+M27+O27+Q27+S27+U27</f>
        <v>141</v>
      </c>
      <c r="X27" s="860">
        <f t="shared" si="2"/>
        <v>2.0142857142857142</v>
      </c>
    </row>
    <row r="28" spans="1:24" s="645" customFormat="1" ht="18" customHeight="1" thickBot="1" x14ac:dyDescent="0.25">
      <c r="A28" s="866" t="s">
        <v>510</v>
      </c>
      <c r="B28" s="867">
        <v>10</v>
      </c>
      <c r="C28" s="868">
        <v>73</v>
      </c>
      <c r="D28" s="867">
        <v>10</v>
      </c>
      <c r="E28" s="868">
        <v>61</v>
      </c>
      <c r="F28" s="867">
        <v>10</v>
      </c>
      <c r="G28" s="868">
        <v>48</v>
      </c>
      <c r="H28" s="867">
        <v>10</v>
      </c>
      <c r="I28" s="868">
        <v>51</v>
      </c>
      <c r="J28" s="867">
        <v>10</v>
      </c>
      <c r="K28" s="868">
        <v>41</v>
      </c>
      <c r="L28" s="867">
        <v>10</v>
      </c>
      <c r="M28" s="868">
        <v>51</v>
      </c>
      <c r="N28" s="867">
        <v>10</v>
      </c>
      <c r="O28" s="868">
        <v>68</v>
      </c>
      <c r="P28" s="867">
        <v>10</v>
      </c>
      <c r="Q28" s="868">
        <v>52</v>
      </c>
      <c r="R28" s="867">
        <v>10</v>
      </c>
      <c r="S28" s="868">
        <v>79</v>
      </c>
      <c r="T28" s="867">
        <v>10</v>
      </c>
      <c r="U28" s="868">
        <v>75</v>
      </c>
      <c r="V28" s="869">
        <f t="shared" si="0"/>
        <v>100</v>
      </c>
      <c r="W28" s="869">
        <f t="shared" si="1"/>
        <v>599</v>
      </c>
      <c r="X28" s="870">
        <f t="shared" si="2"/>
        <v>5.99</v>
      </c>
    </row>
    <row r="29" spans="1:24" s="831" customFormat="1" ht="17.25" customHeight="1" x14ac:dyDescent="0.25">
      <c r="A29" s="863" t="s">
        <v>6</v>
      </c>
      <c r="B29" s="822">
        <f>SUM(B9:B28)</f>
        <v>4469</v>
      </c>
      <c r="C29" s="822">
        <f t="shared" ref="C29:E29" si="3">SUM(C9:C28)</f>
        <v>3716</v>
      </c>
      <c r="D29" s="822">
        <f>SUM(D9:D28)</f>
        <v>4469</v>
      </c>
      <c r="E29" s="822">
        <f t="shared" si="3"/>
        <v>3668</v>
      </c>
      <c r="F29" s="822">
        <f t="shared" ref="F29:W29" si="4">SUM(F9:F28)</f>
        <v>4469</v>
      </c>
      <c r="G29" s="822">
        <f t="shared" si="4"/>
        <v>3062</v>
      </c>
      <c r="H29" s="822">
        <f t="shared" si="4"/>
        <v>4469</v>
      </c>
      <c r="I29" s="822">
        <f t="shared" si="4"/>
        <v>3619</v>
      </c>
      <c r="J29" s="822">
        <f t="shared" ref="J29:K29" si="5">SUM(J9:J28)</f>
        <v>4469</v>
      </c>
      <c r="K29" s="822">
        <f t="shared" si="5"/>
        <v>3583</v>
      </c>
      <c r="L29" s="822">
        <f t="shared" ref="L29:M29" si="6">SUM(L9:L28)</f>
        <v>4469</v>
      </c>
      <c r="M29" s="822">
        <f t="shared" si="6"/>
        <v>3143</v>
      </c>
      <c r="N29" s="822">
        <f t="shared" ref="N29:O29" si="7">SUM(N9:N28)</f>
        <v>4469</v>
      </c>
      <c r="O29" s="822">
        <f t="shared" si="7"/>
        <v>4325</v>
      </c>
      <c r="P29" s="822">
        <f t="shared" ref="P29:Q29" si="8">SUM(P9:P28)</f>
        <v>4469</v>
      </c>
      <c r="Q29" s="822">
        <f t="shared" si="8"/>
        <v>3900</v>
      </c>
      <c r="R29" s="822">
        <f t="shared" ref="R29:S29" si="9">SUM(R9:R28)</f>
        <v>4469</v>
      </c>
      <c r="S29" s="822">
        <f t="shared" si="9"/>
        <v>4450</v>
      </c>
      <c r="T29" s="822">
        <f t="shared" ref="T29:U29" si="10">SUM(T9:T28)</f>
        <v>4469</v>
      </c>
      <c r="U29" s="822">
        <f t="shared" si="10"/>
        <v>4322</v>
      </c>
      <c r="V29" s="864">
        <f t="shared" si="4"/>
        <v>44690</v>
      </c>
      <c r="W29" s="864">
        <f t="shared" si="4"/>
        <v>37788</v>
      </c>
      <c r="X29" s="865">
        <f t="shared" ref="X29" si="11">IF(V29=0,"-",W29/V29)</f>
        <v>0.84555829044528974</v>
      </c>
    </row>
    <row r="30" spans="1:24" x14ac:dyDescent="0.25">
      <c r="A30" s="942" t="str">
        <f>'Pque N Mundo I'!$A$37</f>
        <v>Nota: as metas apresentadas serão ajustadas na avaliação do CTA com os descontos de déficits de vagas e ausênsias legais.</v>
      </c>
      <c r="V30" s="837"/>
      <c r="W30" s="837"/>
    </row>
    <row r="31" spans="1:24" x14ac:dyDescent="0.25">
      <c r="A31" s="826" t="s">
        <v>678</v>
      </c>
      <c r="V31" s="833"/>
      <c r="W31" s="833"/>
    </row>
    <row r="32" spans="1:24" x14ac:dyDescent="0.25">
      <c r="V32" s="833"/>
      <c r="W32" s="833"/>
    </row>
    <row r="33" spans="22:23" x14ac:dyDescent="0.25">
      <c r="V33" s="833"/>
      <c r="W33" s="833"/>
    </row>
    <row r="34" spans="22:23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4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X257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7.5703125" customWidth="1"/>
    <col min="2" max="21" width="8.7109375" customWidth="1"/>
    <col min="22" max="22" width="9.42578125" customWidth="1"/>
    <col min="23" max="23" width="8" customWidth="1"/>
    <col min="24" max="24" width="8.5703125" customWidth="1"/>
    <col min="25" max="25" width="5.710937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636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8" customHeight="1" x14ac:dyDescent="0.25">
      <c r="A9" s="808" t="s">
        <v>502</v>
      </c>
      <c r="B9" s="864">
        <v>522</v>
      </c>
      <c r="C9" s="830">
        <v>573</v>
      </c>
      <c r="D9" s="864">
        <v>522</v>
      </c>
      <c r="E9" s="830">
        <v>523</v>
      </c>
      <c r="F9" s="864">
        <v>522</v>
      </c>
      <c r="G9" s="830">
        <v>604</v>
      </c>
      <c r="H9" s="864">
        <v>522</v>
      </c>
      <c r="I9" s="830">
        <v>561</v>
      </c>
      <c r="J9" s="864">
        <v>522</v>
      </c>
      <c r="K9" s="830">
        <v>530</v>
      </c>
      <c r="L9" s="864">
        <v>522</v>
      </c>
      <c r="M9" s="830">
        <v>530</v>
      </c>
      <c r="N9" s="864">
        <v>522</v>
      </c>
      <c r="O9" s="830">
        <v>677</v>
      </c>
      <c r="P9" s="864">
        <v>522</v>
      </c>
      <c r="Q9" s="830">
        <v>645</v>
      </c>
      <c r="R9" s="864">
        <v>522</v>
      </c>
      <c r="S9" s="830">
        <v>637</v>
      </c>
      <c r="T9" s="864">
        <v>522</v>
      </c>
      <c r="U9" s="830">
        <v>615</v>
      </c>
      <c r="V9" s="836">
        <f t="shared" ref="V9:V32" si="0">B9+D9+F9+H9+J9+L9+N9+P9+R9+T9</f>
        <v>5220</v>
      </c>
      <c r="W9" s="836">
        <f t="shared" ref="W9:W32" si="1">C9+E9+G9+I9+K9+M9+O9+Q9+S9+U9</f>
        <v>5895</v>
      </c>
      <c r="X9" s="824">
        <f t="shared" ref="X9:X33" si="2">IF(V9=0,"-",W9/V9)</f>
        <v>1.1293103448275863</v>
      </c>
    </row>
    <row r="10" spans="1:24" ht="18" customHeight="1" x14ac:dyDescent="0.25">
      <c r="A10" s="808" t="s">
        <v>585</v>
      </c>
      <c r="B10" s="858">
        <v>78</v>
      </c>
      <c r="C10" s="852">
        <v>115</v>
      </c>
      <c r="D10" s="858">
        <v>78</v>
      </c>
      <c r="E10" s="852">
        <v>111</v>
      </c>
      <c r="F10" s="858">
        <v>78</v>
      </c>
      <c r="G10" s="852">
        <v>81</v>
      </c>
      <c r="H10" s="858">
        <v>78</v>
      </c>
      <c r="I10" s="852">
        <v>61</v>
      </c>
      <c r="J10" s="858">
        <v>78</v>
      </c>
      <c r="K10" s="852">
        <v>82</v>
      </c>
      <c r="L10" s="858">
        <v>78</v>
      </c>
      <c r="M10" s="852">
        <v>85</v>
      </c>
      <c r="N10" s="858">
        <v>78</v>
      </c>
      <c r="O10" s="852">
        <v>90</v>
      </c>
      <c r="P10" s="858">
        <v>78</v>
      </c>
      <c r="Q10" s="852">
        <v>95</v>
      </c>
      <c r="R10" s="858">
        <v>78</v>
      </c>
      <c r="S10" s="852">
        <v>89</v>
      </c>
      <c r="T10" s="858">
        <v>78</v>
      </c>
      <c r="U10" s="852">
        <v>95</v>
      </c>
      <c r="V10" s="836">
        <f t="shared" si="0"/>
        <v>780</v>
      </c>
      <c r="W10" s="836">
        <f t="shared" si="1"/>
        <v>904</v>
      </c>
      <c r="X10" s="824">
        <f t="shared" si="2"/>
        <v>1.1589743589743591</v>
      </c>
    </row>
    <row r="11" spans="1:24" ht="18" customHeight="1" x14ac:dyDescent="0.25">
      <c r="A11" s="808" t="s">
        <v>503</v>
      </c>
      <c r="B11" s="822">
        <v>24</v>
      </c>
      <c r="C11" s="823">
        <v>12</v>
      </c>
      <c r="D11" s="822">
        <v>24</v>
      </c>
      <c r="E11" s="823">
        <v>18</v>
      </c>
      <c r="F11" s="822">
        <v>24</v>
      </c>
      <c r="G11" s="823">
        <v>24</v>
      </c>
      <c r="H11" s="822">
        <v>24</v>
      </c>
      <c r="I11" s="823">
        <v>21</v>
      </c>
      <c r="J11" s="822">
        <v>24</v>
      </c>
      <c r="K11" s="823">
        <v>18</v>
      </c>
      <c r="L11" s="822">
        <v>24</v>
      </c>
      <c r="M11" s="823">
        <v>16</v>
      </c>
      <c r="N11" s="822">
        <v>24</v>
      </c>
      <c r="O11" s="823">
        <v>20</v>
      </c>
      <c r="P11" s="822">
        <v>24</v>
      </c>
      <c r="Q11" s="823">
        <v>20</v>
      </c>
      <c r="R11" s="822">
        <v>24</v>
      </c>
      <c r="S11" s="823">
        <v>15</v>
      </c>
      <c r="T11" s="822">
        <v>24</v>
      </c>
      <c r="U11" s="823">
        <v>15</v>
      </c>
      <c r="V11" s="836">
        <f t="shared" si="0"/>
        <v>240</v>
      </c>
      <c r="W11" s="836">
        <f t="shared" si="1"/>
        <v>179</v>
      </c>
      <c r="X11" s="824">
        <f t="shared" si="2"/>
        <v>0.74583333333333335</v>
      </c>
    </row>
    <row r="12" spans="1:24" ht="18" customHeight="1" x14ac:dyDescent="0.25">
      <c r="A12" s="821" t="s">
        <v>568</v>
      </c>
      <c r="B12" s="822">
        <v>792</v>
      </c>
      <c r="C12" s="823">
        <v>744</v>
      </c>
      <c r="D12" s="822">
        <v>792</v>
      </c>
      <c r="E12" s="823">
        <v>703</v>
      </c>
      <c r="F12" s="822">
        <v>792</v>
      </c>
      <c r="G12" s="823">
        <v>517</v>
      </c>
      <c r="H12" s="822">
        <v>792</v>
      </c>
      <c r="I12" s="823">
        <v>761</v>
      </c>
      <c r="J12" s="822">
        <v>792</v>
      </c>
      <c r="K12" s="823">
        <v>810</v>
      </c>
      <c r="L12" s="822">
        <v>792</v>
      </c>
      <c r="M12" s="823">
        <v>780</v>
      </c>
      <c r="N12" s="822">
        <v>792</v>
      </c>
      <c r="O12" s="823">
        <v>729</v>
      </c>
      <c r="P12" s="822">
        <v>792</v>
      </c>
      <c r="Q12" s="823">
        <v>732</v>
      </c>
      <c r="R12" s="822">
        <v>792</v>
      </c>
      <c r="S12" s="823">
        <v>907</v>
      </c>
      <c r="T12" s="822">
        <v>792</v>
      </c>
      <c r="U12" s="823">
        <v>778</v>
      </c>
      <c r="V12" s="836">
        <f t="shared" si="0"/>
        <v>7920</v>
      </c>
      <c r="W12" s="836">
        <f t="shared" si="1"/>
        <v>7461</v>
      </c>
      <c r="X12" s="824">
        <f t="shared" si="2"/>
        <v>0.94204545454545452</v>
      </c>
    </row>
    <row r="13" spans="1:24" ht="18" customHeight="1" x14ac:dyDescent="0.25">
      <c r="A13" s="821" t="s">
        <v>477</v>
      </c>
      <c r="B13" s="822">
        <v>396</v>
      </c>
      <c r="C13" s="823">
        <v>308</v>
      </c>
      <c r="D13" s="822">
        <v>396</v>
      </c>
      <c r="E13" s="823">
        <v>310</v>
      </c>
      <c r="F13" s="822">
        <v>396</v>
      </c>
      <c r="G13" s="823">
        <v>353</v>
      </c>
      <c r="H13" s="822">
        <v>396</v>
      </c>
      <c r="I13" s="823">
        <v>358</v>
      </c>
      <c r="J13" s="822">
        <v>396</v>
      </c>
      <c r="K13" s="823">
        <v>273</v>
      </c>
      <c r="L13" s="822">
        <v>396</v>
      </c>
      <c r="M13" s="823">
        <v>292</v>
      </c>
      <c r="N13" s="822">
        <v>396</v>
      </c>
      <c r="O13" s="823">
        <v>193</v>
      </c>
      <c r="P13" s="822">
        <v>396</v>
      </c>
      <c r="Q13" s="823">
        <v>396</v>
      </c>
      <c r="R13" s="822">
        <v>396</v>
      </c>
      <c r="S13" s="823">
        <v>360</v>
      </c>
      <c r="T13" s="822">
        <v>396</v>
      </c>
      <c r="U13" s="823">
        <v>318</v>
      </c>
      <c r="V13" s="836">
        <f t="shared" si="0"/>
        <v>3960</v>
      </c>
      <c r="W13" s="836">
        <f t="shared" si="1"/>
        <v>3161</v>
      </c>
      <c r="X13" s="824">
        <f t="shared" si="2"/>
        <v>0.79823232323232318</v>
      </c>
    </row>
    <row r="14" spans="1:24" ht="18" customHeight="1" x14ac:dyDescent="0.25">
      <c r="A14" s="821" t="s">
        <v>478</v>
      </c>
      <c r="B14" s="822">
        <v>160</v>
      </c>
      <c r="C14" s="823">
        <v>76</v>
      </c>
      <c r="D14" s="822">
        <v>160</v>
      </c>
      <c r="E14" s="823">
        <v>79</v>
      </c>
      <c r="F14" s="822">
        <v>160</v>
      </c>
      <c r="G14" s="823">
        <v>75</v>
      </c>
      <c r="H14" s="822">
        <v>160</v>
      </c>
      <c r="I14" s="823">
        <v>79</v>
      </c>
      <c r="J14" s="822">
        <v>160</v>
      </c>
      <c r="K14" s="823">
        <v>81</v>
      </c>
      <c r="L14" s="822">
        <v>160</v>
      </c>
      <c r="M14" s="823">
        <v>73</v>
      </c>
      <c r="N14" s="822">
        <v>160</v>
      </c>
      <c r="O14" s="823">
        <v>85</v>
      </c>
      <c r="P14" s="822">
        <v>160</v>
      </c>
      <c r="Q14" s="823">
        <v>70</v>
      </c>
      <c r="R14" s="822">
        <v>160</v>
      </c>
      <c r="S14" s="823">
        <v>96</v>
      </c>
      <c r="T14" s="822">
        <v>160</v>
      </c>
      <c r="U14" s="823">
        <v>68</v>
      </c>
      <c r="V14" s="836">
        <f t="shared" si="0"/>
        <v>1600</v>
      </c>
      <c r="W14" s="836">
        <f t="shared" si="1"/>
        <v>782</v>
      </c>
      <c r="X14" s="824">
        <f t="shared" si="2"/>
        <v>0.48875000000000002</v>
      </c>
    </row>
    <row r="15" spans="1:24" ht="18" customHeight="1" x14ac:dyDescent="0.25">
      <c r="A15" s="808" t="s">
        <v>479</v>
      </c>
      <c r="B15" s="822">
        <v>396</v>
      </c>
      <c r="C15" s="823">
        <v>272</v>
      </c>
      <c r="D15" s="822">
        <v>396</v>
      </c>
      <c r="E15" s="823">
        <v>357</v>
      </c>
      <c r="F15" s="822">
        <v>396</v>
      </c>
      <c r="G15" s="823">
        <v>355</v>
      </c>
      <c r="H15" s="822">
        <v>396</v>
      </c>
      <c r="I15" s="823">
        <v>418</v>
      </c>
      <c r="J15" s="822">
        <v>396</v>
      </c>
      <c r="K15" s="823">
        <v>366</v>
      </c>
      <c r="L15" s="822">
        <v>396</v>
      </c>
      <c r="M15" s="823">
        <v>320</v>
      </c>
      <c r="N15" s="822">
        <v>396</v>
      </c>
      <c r="O15" s="823">
        <v>266</v>
      </c>
      <c r="P15" s="822">
        <v>396</v>
      </c>
      <c r="Q15" s="823">
        <v>415</v>
      </c>
      <c r="R15" s="822">
        <v>396</v>
      </c>
      <c r="S15" s="823">
        <v>369</v>
      </c>
      <c r="T15" s="822">
        <v>396</v>
      </c>
      <c r="U15" s="823">
        <v>402</v>
      </c>
      <c r="V15" s="836">
        <f t="shared" si="0"/>
        <v>3960</v>
      </c>
      <c r="W15" s="836">
        <f t="shared" si="1"/>
        <v>3540</v>
      </c>
      <c r="X15" s="824">
        <f t="shared" si="2"/>
        <v>0.89393939393939392</v>
      </c>
    </row>
    <row r="16" spans="1:24" ht="18" customHeight="1" x14ac:dyDescent="0.25">
      <c r="A16" s="857" t="s">
        <v>505</v>
      </c>
      <c r="B16" s="858">
        <v>432</v>
      </c>
      <c r="C16" s="852">
        <v>533</v>
      </c>
      <c r="D16" s="858">
        <v>432</v>
      </c>
      <c r="E16" s="852">
        <v>478</v>
      </c>
      <c r="F16" s="858">
        <v>432</v>
      </c>
      <c r="G16" s="852">
        <v>475</v>
      </c>
      <c r="H16" s="858">
        <v>432</v>
      </c>
      <c r="I16" s="852">
        <v>451</v>
      </c>
      <c r="J16" s="858">
        <v>432</v>
      </c>
      <c r="K16" s="852">
        <v>360</v>
      </c>
      <c r="L16" s="858">
        <v>432</v>
      </c>
      <c r="M16" s="852">
        <v>289</v>
      </c>
      <c r="N16" s="858">
        <v>432</v>
      </c>
      <c r="O16" s="852">
        <v>365</v>
      </c>
      <c r="P16" s="858">
        <v>432</v>
      </c>
      <c r="Q16" s="852">
        <v>293</v>
      </c>
      <c r="R16" s="858">
        <v>432</v>
      </c>
      <c r="S16" s="852">
        <v>353</v>
      </c>
      <c r="T16" s="858">
        <v>432</v>
      </c>
      <c r="U16" s="852">
        <v>397</v>
      </c>
      <c r="V16" s="836">
        <f t="shared" si="0"/>
        <v>4320</v>
      </c>
      <c r="W16" s="836">
        <f t="shared" si="1"/>
        <v>3994</v>
      </c>
      <c r="X16" s="824">
        <f t="shared" si="2"/>
        <v>0.92453703703703705</v>
      </c>
    </row>
    <row r="17" spans="1:24" ht="18" customHeight="1" x14ac:dyDescent="0.25">
      <c r="A17" s="857" t="s">
        <v>506</v>
      </c>
      <c r="B17" s="858">
        <v>24</v>
      </c>
      <c r="C17" s="852">
        <v>35</v>
      </c>
      <c r="D17" s="858">
        <v>24</v>
      </c>
      <c r="E17" s="852">
        <v>45</v>
      </c>
      <c r="F17" s="858">
        <v>24</v>
      </c>
      <c r="G17" s="852">
        <v>21</v>
      </c>
      <c r="H17" s="858">
        <v>24</v>
      </c>
      <c r="I17" s="852">
        <v>30</v>
      </c>
      <c r="J17" s="858">
        <v>24</v>
      </c>
      <c r="K17" s="852">
        <v>41</v>
      </c>
      <c r="L17" s="858">
        <v>24</v>
      </c>
      <c r="M17" s="852">
        <v>56</v>
      </c>
      <c r="N17" s="858">
        <v>24</v>
      </c>
      <c r="O17" s="852">
        <v>63</v>
      </c>
      <c r="P17" s="858">
        <v>24</v>
      </c>
      <c r="Q17" s="852">
        <v>45</v>
      </c>
      <c r="R17" s="858">
        <v>24</v>
      </c>
      <c r="S17" s="852">
        <v>60</v>
      </c>
      <c r="T17" s="858">
        <v>24</v>
      </c>
      <c r="U17" s="852">
        <v>42</v>
      </c>
      <c r="V17" s="836">
        <f t="shared" si="0"/>
        <v>240</v>
      </c>
      <c r="W17" s="836">
        <f t="shared" si="1"/>
        <v>438</v>
      </c>
      <c r="X17" s="824">
        <f t="shared" si="2"/>
        <v>1.825</v>
      </c>
    </row>
    <row r="18" spans="1:24" ht="18" customHeight="1" x14ac:dyDescent="0.25">
      <c r="A18" s="857" t="s">
        <v>507</v>
      </c>
      <c r="B18" s="858">
        <v>122</v>
      </c>
      <c r="C18" s="852">
        <v>90</v>
      </c>
      <c r="D18" s="858">
        <v>122</v>
      </c>
      <c r="E18" s="852">
        <v>123</v>
      </c>
      <c r="F18" s="858">
        <v>122</v>
      </c>
      <c r="G18" s="852">
        <v>61</v>
      </c>
      <c r="H18" s="858">
        <v>122</v>
      </c>
      <c r="I18" s="852">
        <v>31</v>
      </c>
      <c r="J18" s="858">
        <v>122</v>
      </c>
      <c r="K18" s="852">
        <v>12</v>
      </c>
      <c r="L18" s="858">
        <v>122</v>
      </c>
      <c r="M18" s="852">
        <v>71</v>
      </c>
      <c r="N18" s="858">
        <v>122</v>
      </c>
      <c r="O18" s="852">
        <v>57</v>
      </c>
      <c r="P18" s="858">
        <v>122</v>
      </c>
      <c r="Q18" s="852">
        <v>66</v>
      </c>
      <c r="R18" s="858">
        <v>122</v>
      </c>
      <c r="S18" s="852">
        <v>73</v>
      </c>
      <c r="T18" s="858">
        <v>122</v>
      </c>
      <c r="U18" s="852">
        <v>165</v>
      </c>
      <c r="V18" s="836">
        <f t="shared" si="0"/>
        <v>1220</v>
      </c>
      <c r="W18" s="836">
        <f t="shared" si="1"/>
        <v>749</v>
      </c>
      <c r="X18" s="824">
        <f t="shared" si="2"/>
        <v>0.61393442622950822</v>
      </c>
    </row>
    <row r="19" spans="1:24" ht="18" customHeight="1" x14ac:dyDescent="0.25">
      <c r="A19" s="857" t="s">
        <v>508</v>
      </c>
      <c r="B19" s="858">
        <v>30</v>
      </c>
      <c r="C19" s="852">
        <v>27</v>
      </c>
      <c r="D19" s="858">
        <v>30</v>
      </c>
      <c r="E19" s="852">
        <v>34</v>
      </c>
      <c r="F19" s="858">
        <v>30</v>
      </c>
      <c r="G19" s="852">
        <v>23</v>
      </c>
      <c r="H19" s="858">
        <v>30</v>
      </c>
      <c r="I19" s="852">
        <v>13</v>
      </c>
      <c r="J19" s="858">
        <v>30</v>
      </c>
      <c r="K19" s="852">
        <v>1</v>
      </c>
      <c r="L19" s="858">
        <v>30</v>
      </c>
      <c r="M19" s="852">
        <v>15</v>
      </c>
      <c r="N19" s="858">
        <v>30</v>
      </c>
      <c r="O19" s="852">
        <v>17</v>
      </c>
      <c r="P19" s="858">
        <v>30</v>
      </c>
      <c r="Q19" s="852">
        <v>23</v>
      </c>
      <c r="R19" s="858">
        <v>30</v>
      </c>
      <c r="S19" s="852">
        <v>23</v>
      </c>
      <c r="T19" s="858">
        <v>30</v>
      </c>
      <c r="U19" s="852">
        <v>34</v>
      </c>
      <c r="V19" s="836">
        <f t="shared" si="0"/>
        <v>300</v>
      </c>
      <c r="W19" s="836">
        <f t="shared" si="1"/>
        <v>210</v>
      </c>
      <c r="X19" s="824">
        <f t="shared" si="2"/>
        <v>0.7</v>
      </c>
    </row>
    <row r="20" spans="1:24" ht="18" customHeight="1" x14ac:dyDescent="0.25">
      <c r="A20" s="857" t="s">
        <v>577</v>
      </c>
      <c r="B20" s="822">
        <v>15</v>
      </c>
      <c r="C20" s="852">
        <v>29</v>
      </c>
      <c r="D20" s="822">
        <v>15</v>
      </c>
      <c r="E20" s="852">
        <v>29</v>
      </c>
      <c r="F20" s="822">
        <v>15</v>
      </c>
      <c r="G20" s="852">
        <v>5</v>
      </c>
      <c r="H20" s="822">
        <v>15</v>
      </c>
      <c r="I20" s="852">
        <v>18</v>
      </c>
      <c r="J20" s="822">
        <v>15</v>
      </c>
      <c r="K20" s="852">
        <v>15</v>
      </c>
      <c r="L20" s="822">
        <v>15</v>
      </c>
      <c r="M20" s="852">
        <v>10</v>
      </c>
      <c r="N20" s="822">
        <v>15</v>
      </c>
      <c r="O20" s="852">
        <v>36</v>
      </c>
      <c r="P20" s="822">
        <v>15</v>
      </c>
      <c r="Q20" s="852">
        <v>11</v>
      </c>
      <c r="R20" s="822">
        <v>15</v>
      </c>
      <c r="S20" s="852">
        <v>9</v>
      </c>
      <c r="T20" s="822">
        <v>15</v>
      </c>
      <c r="U20" s="852">
        <v>7</v>
      </c>
      <c r="V20" s="836">
        <f t="shared" si="0"/>
        <v>150</v>
      </c>
      <c r="W20" s="836">
        <f t="shared" si="1"/>
        <v>169</v>
      </c>
      <c r="X20" s="824">
        <f t="shared" si="2"/>
        <v>1.1266666666666667</v>
      </c>
    </row>
    <row r="21" spans="1:24" ht="18" customHeight="1" x14ac:dyDescent="0.25">
      <c r="A21" s="857" t="s">
        <v>513</v>
      </c>
      <c r="B21" s="822">
        <v>61</v>
      </c>
      <c r="C21" s="852">
        <v>32</v>
      </c>
      <c r="D21" s="822">
        <v>61</v>
      </c>
      <c r="E21" s="852">
        <v>59</v>
      </c>
      <c r="F21" s="822">
        <v>61</v>
      </c>
      <c r="G21" s="852">
        <v>10</v>
      </c>
      <c r="H21" s="822">
        <v>61</v>
      </c>
      <c r="I21" s="852">
        <v>30</v>
      </c>
      <c r="J21" s="822">
        <v>61</v>
      </c>
      <c r="K21" s="852">
        <v>10</v>
      </c>
      <c r="L21" s="822">
        <v>61</v>
      </c>
      <c r="M21" s="852">
        <v>39</v>
      </c>
      <c r="N21" s="822">
        <v>61</v>
      </c>
      <c r="O21" s="852">
        <v>46</v>
      </c>
      <c r="P21" s="822">
        <v>61</v>
      </c>
      <c r="Q21" s="852">
        <v>54</v>
      </c>
      <c r="R21" s="822">
        <v>61</v>
      </c>
      <c r="S21" s="852">
        <v>44</v>
      </c>
      <c r="T21" s="822">
        <v>61</v>
      </c>
      <c r="U21" s="852">
        <v>13</v>
      </c>
      <c r="V21" s="836">
        <f t="shared" si="0"/>
        <v>610</v>
      </c>
      <c r="W21" s="836">
        <f t="shared" si="1"/>
        <v>337</v>
      </c>
      <c r="X21" s="824">
        <f t="shared" si="2"/>
        <v>0.55245901639344264</v>
      </c>
    </row>
    <row r="22" spans="1:24" s="645" customFormat="1" ht="18" customHeight="1" x14ac:dyDescent="0.2">
      <c r="A22" s="857" t="s">
        <v>566</v>
      </c>
      <c r="B22" s="858">
        <v>18</v>
      </c>
      <c r="C22" s="852">
        <v>0</v>
      </c>
      <c r="D22" s="858">
        <v>18</v>
      </c>
      <c r="E22" s="852">
        <v>0</v>
      </c>
      <c r="F22" s="858">
        <v>18</v>
      </c>
      <c r="G22" s="852">
        <v>0</v>
      </c>
      <c r="H22" s="858">
        <v>18</v>
      </c>
      <c r="I22" s="852">
        <v>30</v>
      </c>
      <c r="J22" s="858">
        <v>18</v>
      </c>
      <c r="K22" s="852">
        <v>22</v>
      </c>
      <c r="L22" s="858">
        <v>18</v>
      </c>
      <c r="M22" s="852">
        <v>19</v>
      </c>
      <c r="N22" s="858">
        <v>18</v>
      </c>
      <c r="O22" s="852">
        <v>23</v>
      </c>
      <c r="P22" s="858">
        <v>18</v>
      </c>
      <c r="Q22" s="852">
        <v>6</v>
      </c>
      <c r="R22" s="858">
        <v>18</v>
      </c>
      <c r="S22" s="852">
        <v>0</v>
      </c>
      <c r="T22" s="858">
        <v>18</v>
      </c>
      <c r="U22" s="852">
        <v>20</v>
      </c>
      <c r="V22" s="836">
        <f t="shared" si="0"/>
        <v>180</v>
      </c>
      <c r="W22" s="836">
        <f t="shared" si="1"/>
        <v>120</v>
      </c>
      <c r="X22" s="824">
        <f t="shared" si="2"/>
        <v>0.66666666666666663</v>
      </c>
    </row>
    <row r="23" spans="1:24" s="645" customFormat="1" ht="18" customHeight="1" x14ac:dyDescent="0.2">
      <c r="A23" s="857" t="s">
        <v>512</v>
      </c>
      <c r="B23" s="858">
        <v>12</v>
      </c>
      <c r="C23" s="852">
        <v>0</v>
      </c>
      <c r="D23" s="858">
        <v>12</v>
      </c>
      <c r="E23" s="852">
        <v>0</v>
      </c>
      <c r="F23" s="858">
        <v>12</v>
      </c>
      <c r="G23" s="852">
        <v>0</v>
      </c>
      <c r="H23" s="858">
        <v>12</v>
      </c>
      <c r="I23" s="852">
        <v>13</v>
      </c>
      <c r="J23" s="858">
        <v>12</v>
      </c>
      <c r="K23" s="852">
        <v>17</v>
      </c>
      <c r="L23" s="858">
        <v>12</v>
      </c>
      <c r="M23" s="852">
        <v>12</v>
      </c>
      <c r="N23" s="858">
        <v>12</v>
      </c>
      <c r="O23" s="852">
        <v>13</v>
      </c>
      <c r="P23" s="858">
        <v>12</v>
      </c>
      <c r="Q23" s="852">
        <v>4</v>
      </c>
      <c r="R23" s="858">
        <v>12</v>
      </c>
      <c r="S23" s="852">
        <v>0</v>
      </c>
      <c r="T23" s="858">
        <v>12</v>
      </c>
      <c r="U23" s="852">
        <v>10</v>
      </c>
      <c r="V23" s="836">
        <f t="shared" si="0"/>
        <v>120</v>
      </c>
      <c r="W23" s="836">
        <f t="shared" si="1"/>
        <v>69</v>
      </c>
      <c r="X23" s="824">
        <f t="shared" si="2"/>
        <v>0.57499999999999996</v>
      </c>
    </row>
    <row r="24" spans="1:24" ht="18" customHeight="1" x14ac:dyDescent="0.25">
      <c r="A24" s="857" t="s">
        <v>516</v>
      </c>
      <c r="B24" s="858">
        <f>48+48+48</f>
        <v>144</v>
      </c>
      <c r="C24" s="852">
        <v>63</v>
      </c>
      <c r="D24" s="858">
        <f>48+48+48</f>
        <v>144</v>
      </c>
      <c r="E24" s="852">
        <v>136</v>
      </c>
      <c r="F24" s="858">
        <f>48+48+48</f>
        <v>144</v>
      </c>
      <c r="G24" s="852">
        <v>144</v>
      </c>
      <c r="H24" s="858">
        <f>48+48+48</f>
        <v>144</v>
      </c>
      <c r="I24" s="852">
        <v>127</v>
      </c>
      <c r="J24" s="858">
        <f>48+48+48</f>
        <v>144</v>
      </c>
      <c r="K24" s="852">
        <v>110</v>
      </c>
      <c r="L24" s="858">
        <f>48+48+48</f>
        <v>144</v>
      </c>
      <c r="M24" s="852">
        <v>121</v>
      </c>
      <c r="N24" s="858">
        <f>48+48+48</f>
        <v>144</v>
      </c>
      <c r="O24" s="852">
        <v>113</v>
      </c>
      <c r="P24" s="858">
        <f>48+48+48</f>
        <v>144</v>
      </c>
      <c r="Q24" s="852">
        <v>134</v>
      </c>
      <c r="R24" s="858">
        <f>48+48+48</f>
        <v>144</v>
      </c>
      <c r="S24" s="852">
        <v>124</v>
      </c>
      <c r="T24" s="858">
        <f>48+48+48</f>
        <v>144</v>
      </c>
      <c r="U24" s="852">
        <v>128</v>
      </c>
      <c r="V24" s="836">
        <f t="shared" si="0"/>
        <v>1440</v>
      </c>
      <c r="W24" s="836">
        <f t="shared" si="1"/>
        <v>1200</v>
      </c>
      <c r="X24" s="824">
        <f t="shared" si="2"/>
        <v>0.83333333333333337</v>
      </c>
    </row>
    <row r="25" spans="1:24" ht="18" customHeight="1" x14ac:dyDescent="0.25">
      <c r="A25" s="857" t="s">
        <v>509</v>
      </c>
      <c r="B25" s="858">
        <v>24</v>
      </c>
      <c r="C25" s="852">
        <v>12</v>
      </c>
      <c r="D25" s="858">
        <v>24</v>
      </c>
      <c r="E25" s="852">
        <v>33</v>
      </c>
      <c r="F25" s="858">
        <v>24</v>
      </c>
      <c r="G25" s="852">
        <v>36</v>
      </c>
      <c r="H25" s="858">
        <v>24</v>
      </c>
      <c r="I25" s="852">
        <v>27</v>
      </c>
      <c r="J25" s="858">
        <v>24</v>
      </c>
      <c r="K25" s="852">
        <v>27</v>
      </c>
      <c r="L25" s="858">
        <v>24</v>
      </c>
      <c r="M25" s="852">
        <v>18</v>
      </c>
      <c r="N25" s="858">
        <v>24</v>
      </c>
      <c r="O25" s="852">
        <v>23</v>
      </c>
      <c r="P25" s="858">
        <v>24</v>
      </c>
      <c r="Q25" s="852">
        <v>34</v>
      </c>
      <c r="R25" s="858">
        <v>24</v>
      </c>
      <c r="S25" s="852">
        <v>32</v>
      </c>
      <c r="T25" s="858">
        <v>24</v>
      </c>
      <c r="U25" s="852">
        <v>41</v>
      </c>
      <c r="V25" s="836">
        <f t="shared" si="0"/>
        <v>240</v>
      </c>
      <c r="W25" s="836">
        <f t="shared" si="1"/>
        <v>283</v>
      </c>
      <c r="X25" s="824">
        <f t="shared" si="2"/>
        <v>1.1791666666666667</v>
      </c>
    </row>
    <row r="26" spans="1:24" ht="18" customHeight="1" x14ac:dyDescent="0.25">
      <c r="A26" s="857" t="s">
        <v>522</v>
      </c>
      <c r="B26" s="858">
        <v>60</v>
      </c>
      <c r="C26" s="852">
        <v>66</v>
      </c>
      <c r="D26" s="858">
        <v>60</v>
      </c>
      <c r="E26" s="852">
        <v>78</v>
      </c>
      <c r="F26" s="858">
        <v>60</v>
      </c>
      <c r="G26" s="852">
        <v>90</v>
      </c>
      <c r="H26" s="858">
        <v>60</v>
      </c>
      <c r="I26" s="852">
        <v>61</v>
      </c>
      <c r="J26" s="858">
        <v>60</v>
      </c>
      <c r="K26" s="852">
        <v>64</v>
      </c>
      <c r="L26" s="858">
        <v>60</v>
      </c>
      <c r="M26" s="852">
        <v>30</v>
      </c>
      <c r="N26" s="858">
        <v>60</v>
      </c>
      <c r="O26" s="852">
        <v>86</v>
      </c>
      <c r="P26" s="858">
        <v>60</v>
      </c>
      <c r="Q26" s="852">
        <v>69</v>
      </c>
      <c r="R26" s="858">
        <v>60</v>
      </c>
      <c r="S26" s="852">
        <v>46</v>
      </c>
      <c r="T26" s="858">
        <v>60</v>
      </c>
      <c r="U26" s="852">
        <v>108</v>
      </c>
      <c r="V26" s="836">
        <f t="shared" si="0"/>
        <v>600</v>
      </c>
      <c r="W26" s="836">
        <f t="shared" si="1"/>
        <v>698</v>
      </c>
      <c r="X26" s="824">
        <f t="shared" si="2"/>
        <v>1.1633333333333333</v>
      </c>
    </row>
    <row r="27" spans="1:24" ht="18" customHeight="1" x14ac:dyDescent="0.25">
      <c r="A27" s="857" t="s">
        <v>523</v>
      </c>
      <c r="B27" s="858">
        <v>40</v>
      </c>
      <c r="C27" s="852">
        <v>24</v>
      </c>
      <c r="D27" s="858">
        <v>40</v>
      </c>
      <c r="E27" s="852">
        <v>38</v>
      </c>
      <c r="F27" s="858">
        <v>40</v>
      </c>
      <c r="G27" s="852">
        <v>46</v>
      </c>
      <c r="H27" s="858">
        <v>40</v>
      </c>
      <c r="I27" s="852">
        <v>51</v>
      </c>
      <c r="J27" s="858">
        <v>40</v>
      </c>
      <c r="K27" s="852">
        <v>63</v>
      </c>
      <c r="L27" s="858">
        <v>40</v>
      </c>
      <c r="M27" s="852">
        <v>13</v>
      </c>
      <c r="N27" s="858">
        <v>40</v>
      </c>
      <c r="O27" s="852">
        <v>49</v>
      </c>
      <c r="P27" s="858">
        <v>40</v>
      </c>
      <c r="Q27" s="852">
        <v>41</v>
      </c>
      <c r="R27" s="858">
        <v>40</v>
      </c>
      <c r="S27" s="852">
        <v>24</v>
      </c>
      <c r="T27" s="858">
        <v>40</v>
      </c>
      <c r="U27" s="852">
        <v>44</v>
      </c>
      <c r="V27" s="836">
        <f t="shared" si="0"/>
        <v>400</v>
      </c>
      <c r="W27" s="836">
        <f t="shared" si="1"/>
        <v>393</v>
      </c>
      <c r="X27" s="824">
        <f t="shared" si="2"/>
        <v>0.98250000000000004</v>
      </c>
    </row>
    <row r="28" spans="1:24" ht="18" customHeight="1" x14ac:dyDescent="0.25">
      <c r="A28" s="857" t="s">
        <v>587</v>
      </c>
      <c r="B28" s="858">
        <v>138</v>
      </c>
      <c r="C28" s="852">
        <v>82</v>
      </c>
      <c r="D28" s="858">
        <v>138</v>
      </c>
      <c r="E28" s="852">
        <v>89</v>
      </c>
      <c r="F28" s="858">
        <v>138</v>
      </c>
      <c r="G28" s="852">
        <v>77</v>
      </c>
      <c r="H28" s="858">
        <v>138</v>
      </c>
      <c r="I28" s="852">
        <v>88</v>
      </c>
      <c r="J28" s="858">
        <v>92</v>
      </c>
      <c r="K28" s="852">
        <v>75</v>
      </c>
      <c r="L28" s="858">
        <v>92</v>
      </c>
      <c r="M28" s="852">
        <v>91</v>
      </c>
      <c r="N28" s="858">
        <v>92</v>
      </c>
      <c r="O28" s="852">
        <v>156</v>
      </c>
      <c r="P28" s="858">
        <v>92</v>
      </c>
      <c r="Q28" s="852">
        <v>162</v>
      </c>
      <c r="R28" s="858">
        <v>92</v>
      </c>
      <c r="S28" s="852">
        <v>146</v>
      </c>
      <c r="T28" s="858">
        <v>92</v>
      </c>
      <c r="U28" s="852">
        <v>147</v>
      </c>
      <c r="V28" s="836">
        <f t="shared" si="0"/>
        <v>1104</v>
      </c>
      <c r="W28" s="836">
        <f t="shared" si="1"/>
        <v>1113</v>
      </c>
      <c r="X28" s="824">
        <f t="shared" si="2"/>
        <v>1.0081521739130435</v>
      </c>
    </row>
    <row r="29" spans="1:24" ht="18" customHeight="1" x14ac:dyDescent="0.25">
      <c r="A29" s="857" t="s">
        <v>588</v>
      </c>
      <c r="B29" s="858">
        <v>90</v>
      </c>
      <c r="C29" s="852">
        <v>33</v>
      </c>
      <c r="D29" s="858">
        <v>90</v>
      </c>
      <c r="E29" s="852">
        <v>53</v>
      </c>
      <c r="F29" s="858">
        <v>90</v>
      </c>
      <c r="G29" s="852">
        <v>51</v>
      </c>
      <c r="H29" s="858">
        <v>90</v>
      </c>
      <c r="I29" s="852">
        <v>55</v>
      </c>
      <c r="J29" s="858">
        <v>60</v>
      </c>
      <c r="K29" s="852">
        <v>55</v>
      </c>
      <c r="L29" s="858">
        <v>60</v>
      </c>
      <c r="M29" s="852">
        <v>39</v>
      </c>
      <c r="N29" s="858">
        <v>60</v>
      </c>
      <c r="O29" s="852">
        <v>48</v>
      </c>
      <c r="P29" s="858">
        <v>60</v>
      </c>
      <c r="Q29" s="852">
        <v>63</v>
      </c>
      <c r="R29" s="858">
        <v>60</v>
      </c>
      <c r="S29" s="852">
        <v>58</v>
      </c>
      <c r="T29" s="858">
        <v>60</v>
      </c>
      <c r="U29" s="852">
        <v>53</v>
      </c>
      <c r="V29" s="836">
        <f t="shared" si="0"/>
        <v>720</v>
      </c>
      <c r="W29" s="836">
        <f t="shared" si="1"/>
        <v>508</v>
      </c>
      <c r="X29" s="824">
        <f t="shared" si="2"/>
        <v>0.7055555555555556</v>
      </c>
    </row>
    <row r="30" spans="1:24" ht="18" customHeight="1" x14ac:dyDescent="0.25">
      <c r="A30" s="857" t="s">
        <v>580</v>
      </c>
      <c r="B30" s="858">
        <v>120</v>
      </c>
      <c r="C30" s="852">
        <v>123</v>
      </c>
      <c r="D30" s="858">
        <v>120</v>
      </c>
      <c r="E30" s="852">
        <v>117</v>
      </c>
      <c r="F30" s="858">
        <v>120</v>
      </c>
      <c r="G30" s="852">
        <v>107</v>
      </c>
      <c r="H30" s="858">
        <v>120</v>
      </c>
      <c r="I30" s="852">
        <v>124</v>
      </c>
      <c r="J30" s="858">
        <v>120</v>
      </c>
      <c r="K30" s="852">
        <v>118</v>
      </c>
      <c r="L30" s="858">
        <v>120</v>
      </c>
      <c r="M30" s="852">
        <v>112</v>
      </c>
      <c r="N30" s="858">
        <v>120</v>
      </c>
      <c r="O30" s="852">
        <v>157</v>
      </c>
      <c r="P30" s="858">
        <v>120</v>
      </c>
      <c r="Q30" s="852">
        <v>109</v>
      </c>
      <c r="R30" s="858">
        <v>120</v>
      </c>
      <c r="S30" s="852">
        <v>167</v>
      </c>
      <c r="T30" s="858">
        <v>120</v>
      </c>
      <c r="U30" s="852">
        <v>127</v>
      </c>
      <c r="V30" s="836">
        <f t="shared" si="0"/>
        <v>1200</v>
      </c>
      <c r="W30" s="836">
        <f t="shared" si="1"/>
        <v>1261</v>
      </c>
      <c r="X30" s="824">
        <f t="shared" si="2"/>
        <v>1.0508333333333333</v>
      </c>
    </row>
    <row r="31" spans="1:24" ht="18" customHeight="1" x14ac:dyDescent="0.25">
      <c r="A31" s="857" t="s">
        <v>584</v>
      </c>
      <c r="B31" s="858">
        <v>7</v>
      </c>
      <c r="C31" s="852">
        <v>10</v>
      </c>
      <c r="D31" s="858">
        <v>7</v>
      </c>
      <c r="E31" s="852">
        <v>8</v>
      </c>
      <c r="F31" s="858">
        <v>7</v>
      </c>
      <c r="G31" s="852">
        <v>11</v>
      </c>
      <c r="H31" s="858">
        <v>7</v>
      </c>
      <c r="I31" s="852">
        <v>6</v>
      </c>
      <c r="J31" s="858">
        <v>7</v>
      </c>
      <c r="K31" s="852">
        <v>9</v>
      </c>
      <c r="L31" s="858">
        <v>7</v>
      </c>
      <c r="M31" s="852">
        <v>7</v>
      </c>
      <c r="N31" s="858">
        <v>7</v>
      </c>
      <c r="O31" s="852">
        <v>9</v>
      </c>
      <c r="P31" s="858">
        <v>7</v>
      </c>
      <c r="Q31" s="852">
        <v>12</v>
      </c>
      <c r="R31" s="858">
        <v>7</v>
      </c>
      <c r="S31" s="852">
        <v>12</v>
      </c>
      <c r="T31" s="858">
        <v>7</v>
      </c>
      <c r="U31" s="852">
        <v>14</v>
      </c>
      <c r="V31" s="836">
        <f t="shared" si="0"/>
        <v>70</v>
      </c>
      <c r="W31" s="836">
        <f t="shared" si="1"/>
        <v>98</v>
      </c>
      <c r="X31" s="824">
        <f t="shared" si="2"/>
        <v>1.4</v>
      </c>
    </row>
    <row r="32" spans="1:24" ht="18" customHeight="1" thickBot="1" x14ac:dyDescent="0.3">
      <c r="A32" s="866" t="s">
        <v>510</v>
      </c>
      <c r="B32" s="867">
        <v>10</v>
      </c>
      <c r="C32" s="868">
        <v>14</v>
      </c>
      <c r="D32" s="867">
        <v>10</v>
      </c>
      <c r="E32" s="868">
        <v>30</v>
      </c>
      <c r="F32" s="867">
        <v>10</v>
      </c>
      <c r="G32" s="868">
        <v>33</v>
      </c>
      <c r="H32" s="867">
        <v>10</v>
      </c>
      <c r="I32" s="868">
        <v>25</v>
      </c>
      <c r="J32" s="867">
        <v>10</v>
      </c>
      <c r="K32" s="868">
        <v>14</v>
      </c>
      <c r="L32" s="867">
        <v>10</v>
      </c>
      <c r="M32" s="868">
        <v>29</v>
      </c>
      <c r="N32" s="867">
        <v>10</v>
      </c>
      <c r="O32" s="868">
        <v>22</v>
      </c>
      <c r="P32" s="867">
        <v>10</v>
      </c>
      <c r="Q32" s="868">
        <v>11</v>
      </c>
      <c r="R32" s="867">
        <v>10</v>
      </c>
      <c r="S32" s="868">
        <v>23</v>
      </c>
      <c r="T32" s="867">
        <v>10</v>
      </c>
      <c r="U32" s="868">
        <v>35</v>
      </c>
      <c r="V32" s="869">
        <f t="shared" si="0"/>
        <v>100</v>
      </c>
      <c r="W32" s="869">
        <f t="shared" si="1"/>
        <v>236</v>
      </c>
      <c r="X32" s="870">
        <f t="shared" si="2"/>
        <v>2.36</v>
      </c>
    </row>
    <row r="33" spans="1:24" s="831" customFormat="1" ht="20.25" customHeight="1" x14ac:dyDescent="0.25">
      <c r="A33" s="863" t="s">
        <v>6</v>
      </c>
      <c r="B33" s="864">
        <f t="shared" ref="B33:G33" si="3">SUM(B9:B32)</f>
        <v>3715</v>
      </c>
      <c r="C33" s="864">
        <f t="shared" si="3"/>
        <v>3273</v>
      </c>
      <c r="D33" s="864">
        <f t="shared" si="3"/>
        <v>3715</v>
      </c>
      <c r="E33" s="864">
        <f t="shared" si="3"/>
        <v>3451</v>
      </c>
      <c r="F33" s="864">
        <f t="shared" si="3"/>
        <v>3715</v>
      </c>
      <c r="G33" s="864">
        <f t="shared" si="3"/>
        <v>3199</v>
      </c>
      <c r="H33" s="864">
        <f t="shared" ref="H33:I33" si="4">SUM(H9:H32)</f>
        <v>3715</v>
      </c>
      <c r="I33" s="864">
        <f t="shared" si="4"/>
        <v>3439</v>
      </c>
      <c r="J33" s="864">
        <f t="shared" ref="J33:K33" si="5">SUM(J9:J32)</f>
        <v>3639</v>
      </c>
      <c r="K33" s="864">
        <f t="shared" si="5"/>
        <v>3173</v>
      </c>
      <c r="L33" s="864">
        <f t="shared" ref="L33:M33" si="6">SUM(L9:L32)</f>
        <v>3639</v>
      </c>
      <c r="M33" s="864">
        <f t="shared" si="6"/>
        <v>3067</v>
      </c>
      <c r="N33" s="864">
        <f t="shared" ref="N33:O33" si="7">SUM(N9:N32)</f>
        <v>3639</v>
      </c>
      <c r="O33" s="864">
        <f t="shared" si="7"/>
        <v>3343</v>
      </c>
      <c r="P33" s="864">
        <f t="shared" ref="P33:Q33" si="8">SUM(P9:P32)</f>
        <v>3639</v>
      </c>
      <c r="Q33" s="864">
        <f t="shared" si="8"/>
        <v>3510</v>
      </c>
      <c r="R33" s="864">
        <f t="shared" ref="R33:S33" si="9">SUM(R9:R32)</f>
        <v>3639</v>
      </c>
      <c r="S33" s="864">
        <f t="shared" si="9"/>
        <v>3667</v>
      </c>
      <c r="T33" s="864">
        <f t="shared" ref="T33" si="10">SUM(T9:T32)</f>
        <v>3639</v>
      </c>
      <c r="U33" s="864">
        <f>SUM(U9:U32)</f>
        <v>3676</v>
      </c>
      <c r="V33" s="864">
        <f>SUM(V9:V32)</f>
        <v>36694</v>
      </c>
      <c r="W33" s="864">
        <f>SUM(W9:W32)</f>
        <v>33798</v>
      </c>
      <c r="X33" s="865">
        <f t="shared" si="2"/>
        <v>0.92107701531585551</v>
      </c>
    </row>
    <row r="34" spans="1:24" s="831" customFormat="1" ht="12.75" x14ac:dyDescent="0.25">
      <c r="A34" s="942" t="str">
        <f>'Pque N Mundo I'!$A$37</f>
        <v>Nota: as metas apresentadas serão ajustadas na avaliação do CTA com os descontos de déficits de vagas e ausênsias legais.</v>
      </c>
      <c r="B34" s="875"/>
      <c r="C34" s="875"/>
      <c r="D34" s="875"/>
      <c r="E34" s="875"/>
      <c r="F34" s="875"/>
      <c r="G34" s="875"/>
      <c r="H34" s="875"/>
      <c r="I34" s="875"/>
      <c r="J34" s="875"/>
      <c r="K34" s="875"/>
      <c r="L34" s="875"/>
      <c r="M34" s="875"/>
      <c r="N34" s="875"/>
      <c r="O34" s="875"/>
      <c r="P34" s="875"/>
      <c r="Q34" s="875"/>
      <c r="R34" s="875"/>
      <c r="S34" s="875"/>
      <c r="T34" s="875"/>
      <c r="U34" s="875"/>
      <c r="V34" s="875"/>
      <c r="W34" s="875"/>
      <c r="X34" s="876"/>
    </row>
    <row r="35" spans="1:24" x14ac:dyDescent="0.25">
      <c r="A35" s="826" t="s">
        <v>678</v>
      </c>
      <c r="V35" s="833"/>
      <c r="W35" s="833"/>
    </row>
    <row r="36" spans="1:24" x14ac:dyDescent="0.25">
      <c r="V36" s="833"/>
      <c r="W36" s="833"/>
    </row>
    <row r="37" spans="1:24" x14ac:dyDescent="0.25">
      <c r="V37" s="833"/>
      <c r="W37" s="833"/>
    </row>
    <row r="38" spans="1:24" x14ac:dyDescent="0.25">
      <c r="V38" s="833"/>
      <c r="W38" s="833"/>
    </row>
    <row r="39" spans="1:24" x14ac:dyDescent="0.25">
      <c r="V39" s="833"/>
      <c r="W39" s="833"/>
    </row>
    <row r="40" spans="1:24" x14ac:dyDescent="0.25">
      <c r="V40" s="833"/>
      <c r="W40" s="833"/>
    </row>
    <row r="41" spans="1:24" x14ac:dyDescent="0.25">
      <c r="V41" s="833"/>
      <c r="W41" s="833"/>
    </row>
    <row r="42" spans="1:24" x14ac:dyDescent="0.25">
      <c r="V42" s="833"/>
      <c r="W42" s="833"/>
    </row>
    <row r="43" spans="1:24" x14ac:dyDescent="0.25">
      <c r="V43" s="833"/>
      <c r="W43" s="833"/>
    </row>
    <row r="44" spans="1:24" x14ac:dyDescent="0.25">
      <c r="V44" s="833"/>
      <c r="W44" s="833"/>
    </row>
    <row r="45" spans="1:24" x14ac:dyDescent="0.25">
      <c r="V45" s="833"/>
      <c r="W45" s="833"/>
    </row>
    <row r="46" spans="1:24" x14ac:dyDescent="0.25">
      <c r="V46" s="833"/>
      <c r="W46" s="833"/>
    </row>
    <row r="47" spans="1:24" x14ac:dyDescent="0.25">
      <c r="V47" s="833"/>
      <c r="W47" s="833"/>
    </row>
    <row r="48" spans="1:24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  <row r="251" spans="22:23" x14ac:dyDescent="0.25">
      <c r="V251" s="833"/>
      <c r="W251" s="833"/>
    </row>
    <row r="252" spans="22:23" x14ac:dyDescent="0.25">
      <c r="V252" s="833"/>
      <c r="W252" s="833"/>
    </row>
    <row r="253" spans="22:23" x14ac:dyDescent="0.25">
      <c r="V253" s="833"/>
      <c r="W253" s="833"/>
    </row>
    <row r="254" spans="22:23" x14ac:dyDescent="0.25">
      <c r="V254" s="833"/>
      <c r="W254" s="833"/>
    </row>
    <row r="255" spans="22:23" x14ac:dyDescent="0.25">
      <c r="V255" s="833"/>
      <c r="W255" s="833"/>
    </row>
    <row r="256" spans="22:23" x14ac:dyDescent="0.25">
      <c r="V256" s="833"/>
      <c r="W256" s="833"/>
    </row>
    <row r="257" spans="22:23" x14ac:dyDescent="0.25">
      <c r="V257" s="833"/>
      <c r="W257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7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X272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7.7109375" customWidth="1"/>
    <col min="2" max="21" width="9.5703125" customWidth="1"/>
    <col min="22" max="22" width="10" customWidth="1"/>
    <col min="23" max="23" width="8" customWidth="1"/>
    <col min="24" max="24" width="7.8554687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637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s="645" customFormat="1" ht="18" customHeight="1" x14ac:dyDescent="0.2">
      <c r="A9" s="808" t="s">
        <v>460</v>
      </c>
      <c r="B9" s="864">
        <v>1200</v>
      </c>
      <c r="C9" s="830">
        <v>1153</v>
      </c>
      <c r="D9" s="864">
        <v>1200</v>
      </c>
      <c r="E9" s="830">
        <v>1136</v>
      </c>
      <c r="F9" s="864">
        <v>1200</v>
      </c>
      <c r="G9" s="830">
        <v>971</v>
      </c>
      <c r="H9" s="864">
        <v>1200</v>
      </c>
      <c r="I9" s="830">
        <v>1256</v>
      </c>
      <c r="J9" s="864">
        <v>1200</v>
      </c>
      <c r="K9" s="830">
        <v>1247</v>
      </c>
      <c r="L9" s="864">
        <v>1200</v>
      </c>
      <c r="M9" s="830">
        <v>1193</v>
      </c>
      <c r="N9" s="864">
        <v>1200</v>
      </c>
      <c r="O9" s="830">
        <v>1160</v>
      </c>
      <c r="P9" s="864">
        <v>1200</v>
      </c>
      <c r="Q9" s="830">
        <v>1317</v>
      </c>
      <c r="R9" s="864">
        <v>1200</v>
      </c>
      <c r="S9" s="830">
        <v>1368</v>
      </c>
      <c r="T9" s="864">
        <v>1200</v>
      </c>
      <c r="U9" s="830">
        <v>1340</v>
      </c>
      <c r="V9" s="836">
        <f>B9+D9+F9+H9+J9+L9+N9+P9+R9+T9</f>
        <v>12000</v>
      </c>
      <c r="W9" s="836">
        <f>C9+E9+G9+I9+K9+M9+O9+Q9+S9+U9</f>
        <v>12141</v>
      </c>
      <c r="X9" s="824">
        <f>IF(V9=0,"-",W9/V9)</f>
        <v>1.0117499999999999</v>
      </c>
    </row>
    <row r="10" spans="1:24" s="645" customFormat="1" ht="18" customHeight="1" x14ac:dyDescent="0.2">
      <c r="A10" s="808" t="s">
        <v>461</v>
      </c>
      <c r="B10" s="822">
        <v>416</v>
      </c>
      <c r="C10" s="823">
        <v>365</v>
      </c>
      <c r="D10" s="822">
        <v>416</v>
      </c>
      <c r="E10" s="823">
        <v>0</v>
      </c>
      <c r="F10" s="822">
        <v>416</v>
      </c>
      <c r="G10" s="823">
        <v>0</v>
      </c>
      <c r="H10" s="822">
        <v>416</v>
      </c>
      <c r="I10" s="823">
        <v>261</v>
      </c>
      <c r="J10" s="822">
        <v>416</v>
      </c>
      <c r="K10" s="823">
        <v>431</v>
      </c>
      <c r="L10" s="822">
        <v>416</v>
      </c>
      <c r="M10" s="823">
        <v>387</v>
      </c>
      <c r="N10" s="822">
        <v>416</v>
      </c>
      <c r="O10" s="823">
        <v>474</v>
      </c>
      <c r="P10" s="822">
        <v>416</v>
      </c>
      <c r="Q10" s="823">
        <v>484</v>
      </c>
      <c r="R10" s="822">
        <v>416</v>
      </c>
      <c r="S10" s="823">
        <v>421</v>
      </c>
      <c r="T10" s="822">
        <v>416</v>
      </c>
      <c r="U10" s="823">
        <v>465</v>
      </c>
      <c r="V10" s="836">
        <f t="shared" ref="V10:V31" si="0">B10+D10+F10+H10+J10+L10+N10+P10+R10+T10</f>
        <v>4160</v>
      </c>
      <c r="W10" s="836">
        <f t="shared" ref="W10:W31" si="1">C10+E10+G10+I10+K10+M10+O10+Q10+S10+U10</f>
        <v>3288</v>
      </c>
      <c r="X10" s="824">
        <f t="shared" ref="X10:X31" si="2">IF(V10=0,"-",W10/V10)</f>
        <v>0.79038461538461535</v>
      </c>
    </row>
    <row r="11" spans="1:24" s="645" customFormat="1" ht="18" customHeight="1" x14ac:dyDescent="0.2">
      <c r="A11" s="808" t="s">
        <v>563</v>
      </c>
      <c r="B11" s="822">
        <v>16</v>
      </c>
      <c r="C11" s="823">
        <v>19</v>
      </c>
      <c r="D11" s="822">
        <v>16</v>
      </c>
      <c r="E11" s="823">
        <v>0</v>
      </c>
      <c r="F11" s="822">
        <v>16</v>
      </c>
      <c r="G11" s="823">
        <v>0</v>
      </c>
      <c r="H11" s="822">
        <v>16</v>
      </c>
      <c r="I11" s="823">
        <v>14</v>
      </c>
      <c r="J11" s="822">
        <v>16</v>
      </c>
      <c r="K11" s="823">
        <v>16</v>
      </c>
      <c r="L11" s="822">
        <v>16</v>
      </c>
      <c r="M11" s="823">
        <v>15</v>
      </c>
      <c r="N11" s="822">
        <v>16</v>
      </c>
      <c r="O11" s="823">
        <v>15</v>
      </c>
      <c r="P11" s="822">
        <v>16</v>
      </c>
      <c r="Q11" s="823">
        <v>15</v>
      </c>
      <c r="R11" s="822">
        <v>16</v>
      </c>
      <c r="S11" s="823">
        <v>15</v>
      </c>
      <c r="T11" s="822">
        <v>16</v>
      </c>
      <c r="U11" s="823">
        <v>16</v>
      </c>
      <c r="V11" s="836">
        <f t="shared" si="0"/>
        <v>160</v>
      </c>
      <c r="W11" s="836">
        <f t="shared" si="1"/>
        <v>125</v>
      </c>
      <c r="X11" s="824">
        <f t="shared" si="2"/>
        <v>0.78125</v>
      </c>
    </row>
    <row r="12" spans="1:24" s="645" customFormat="1" ht="18" customHeight="1" x14ac:dyDescent="0.2">
      <c r="A12" s="808" t="s">
        <v>462</v>
      </c>
      <c r="B12" s="822">
        <v>180</v>
      </c>
      <c r="C12" s="823">
        <v>177</v>
      </c>
      <c r="D12" s="822">
        <v>180</v>
      </c>
      <c r="E12" s="823">
        <v>169</v>
      </c>
      <c r="F12" s="822">
        <v>180</v>
      </c>
      <c r="G12" s="823">
        <v>109</v>
      </c>
      <c r="H12" s="822">
        <v>180</v>
      </c>
      <c r="I12" s="823">
        <v>179</v>
      </c>
      <c r="J12" s="822">
        <v>180</v>
      </c>
      <c r="K12" s="823">
        <v>181</v>
      </c>
      <c r="L12" s="822">
        <v>180</v>
      </c>
      <c r="M12" s="823">
        <v>54</v>
      </c>
      <c r="N12" s="822">
        <v>180</v>
      </c>
      <c r="O12" s="823">
        <v>181</v>
      </c>
      <c r="P12" s="822">
        <v>180</v>
      </c>
      <c r="Q12" s="823">
        <v>210</v>
      </c>
      <c r="R12" s="822">
        <v>180</v>
      </c>
      <c r="S12" s="823">
        <v>190</v>
      </c>
      <c r="T12" s="822">
        <v>180</v>
      </c>
      <c r="U12" s="823">
        <v>180</v>
      </c>
      <c r="V12" s="836">
        <f t="shared" si="0"/>
        <v>1800</v>
      </c>
      <c r="W12" s="836">
        <f t="shared" si="1"/>
        <v>1630</v>
      </c>
      <c r="X12" s="824">
        <f t="shared" si="2"/>
        <v>0.90555555555555556</v>
      </c>
    </row>
    <row r="13" spans="1:24" s="645" customFormat="1" ht="18" customHeight="1" x14ac:dyDescent="0.2">
      <c r="A13" s="808" t="s">
        <v>564</v>
      </c>
      <c r="B13" s="822">
        <v>16</v>
      </c>
      <c r="C13" s="823">
        <v>20</v>
      </c>
      <c r="D13" s="822">
        <v>16</v>
      </c>
      <c r="E13" s="823">
        <v>16</v>
      </c>
      <c r="F13" s="822">
        <v>16</v>
      </c>
      <c r="G13" s="823">
        <v>15</v>
      </c>
      <c r="H13" s="822">
        <v>16</v>
      </c>
      <c r="I13" s="823">
        <v>16</v>
      </c>
      <c r="J13" s="822">
        <v>16</v>
      </c>
      <c r="K13" s="823">
        <v>17</v>
      </c>
      <c r="L13" s="822">
        <v>16</v>
      </c>
      <c r="M13" s="823">
        <v>6</v>
      </c>
      <c r="N13" s="822">
        <v>16</v>
      </c>
      <c r="O13" s="823">
        <v>17</v>
      </c>
      <c r="P13" s="822">
        <v>16</v>
      </c>
      <c r="Q13" s="823">
        <v>23</v>
      </c>
      <c r="R13" s="822">
        <v>16</v>
      </c>
      <c r="S13" s="823">
        <v>18</v>
      </c>
      <c r="T13" s="822">
        <v>16</v>
      </c>
      <c r="U13" s="823">
        <v>16</v>
      </c>
      <c r="V13" s="836">
        <f t="shared" si="0"/>
        <v>160</v>
      </c>
      <c r="W13" s="836">
        <f t="shared" si="1"/>
        <v>164</v>
      </c>
      <c r="X13" s="824">
        <f t="shared" si="2"/>
        <v>1.0249999999999999</v>
      </c>
    </row>
    <row r="14" spans="1:24" ht="18" customHeight="1" x14ac:dyDescent="0.25">
      <c r="A14" s="808" t="s">
        <v>568</v>
      </c>
      <c r="B14" s="822">
        <v>660</v>
      </c>
      <c r="C14" s="823">
        <v>432</v>
      </c>
      <c r="D14" s="822">
        <v>660</v>
      </c>
      <c r="E14" s="823">
        <v>454</v>
      </c>
      <c r="F14" s="822">
        <v>660</v>
      </c>
      <c r="G14" s="823">
        <v>567</v>
      </c>
      <c r="H14" s="822">
        <v>660</v>
      </c>
      <c r="I14" s="823">
        <v>593</v>
      </c>
      <c r="J14" s="822">
        <v>660</v>
      </c>
      <c r="K14" s="823">
        <v>435</v>
      </c>
      <c r="L14" s="822">
        <v>660</v>
      </c>
      <c r="M14" s="823">
        <v>455</v>
      </c>
      <c r="N14" s="822">
        <v>660</v>
      </c>
      <c r="O14" s="823">
        <v>479</v>
      </c>
      <c r="P14" s="822">
        <v>660</v>
      </c>
      <c r="Q14" s="823">
        <v>444</v>
      </c>
      <c r="R14" s="822">
        <v>660</v>
      </c>
      <c r="S14" s="823">
        <v>589</v>
      </c>
      <c r="T14" s="822">
        <v>660</v>
      </c>
      <c r="U14" s="823">
        <v>606</v>
      </c>
      <c r="V14" s="836">
        <f t="shared" si="0"/>
        <v>6600</v>
      </c>
      <c r="W14" s="836">
        <f t="shared" si="1"/>
        <v>5054</v>
      </c>
      <c r="X14" s="824">
        <f t="shared" si="2"/>
        <v>0.76575757575757575</v>
      </c>
    </row>
    <row r="15" spans="1:24" ht="18" customHeight="1" x14ac:dyDescent="0.25">
      <c r="A15" s="808" t="s">
        <v>477</v>
      </c>
      <c r="B15" s="822">
        <v>396</v>
      </c>
      <c r="C15" s="823">
        <v>220</v>
      </c>
      <c r="D15" s="822">
        <v>396</v>
      </c>
      <c r="E15" s="823">
        <v>213</v>
      </c>
      <c r="F15" s="822">
        <v>396</v>
      </c>
      <c r="G15" s="823">
        <v>216</v>
      </c>
      <c r="H15" s="822">
        <v>396</v>
      </c>
      <c r="I15" s="823">
        <v>253</v>
      </c>
      <c r="J15" s="822">
        <v>396</v>
      </c>
      <c r="K15" s="823">
        <v>279</v>
      </c>
      <c r="L15" s="822">
        <v>396</v>
      </c>
      <c r="M15" s="823">
        <v>244</v>
      </c>
      <c r="N15" s="822">
        <v>396</v>
      </c>
      <c r="O15" s="823">
        <v>263</v>
      </c>
      <c r="P15" s="822">
        <v>396</v>
      </c>
      <c r="Q15" s="823">
        <v>133</v>
      </c>
      <c r="R15" s="822">
        <v>396</v>
      </c>
      <c r="S15" s="823">
        <v>272</v>
      </c>
      <c r="T15" s="822">
        <v>396</v>
      </c>
      <c r="U15" s="823">
        <v>299</v>
      </c>
      <c r="V15" s="836">
        <f t="shared" si="0"/>
        <v>3960</v>
      </c>
      <c r="W15" s="836">
        <f t="shared" si="1"/>
        <v>2392</v>
      </c>
      <c r="X15" s="824">
        <f t="shared" si="2"/>
        <v>0.60404040404040404</v>
      </c>
    </row>
    <row r="16" spans="1:24" ht="18" customHeight="1" x14ac:dyDescent="0.25">
      <c r="A16" s="808" t="s">
        <v>479</v>
      </c>
      <c r="B16" s="822">
        <v>396</v>
      </c>
      <c r="C16" s="823">
        <v>150</v>
      </c>
      <c r="D16" s="822">
        <v>396</v>
      </c>
      <c r="E16" s="823">
        <v>0</v>
      </c>
      <c r="F16" s="822">
        <v>396</v>
      </c>
      <c r="G16" s="823">
        <v>82</v>
      </c>
      <c r="H16" s="822">
        <v>396</v>
      </c>
      <c r="I16" s="823">
        <v>254</v>
      </c>
      <c r="J16" s="822">
        <v>396</v>
      </c>
      <c r="K16" s="823">
        <v>128</v>
      </c>
      <c r="L16" s="822">
        <v>396</v>
      </c>
      <c r="M16" s="823">
        <v>91</v>
      </c>
      <c r="N16" s="822">
        <v>396</v>
      </c>
      <c r="O16" s="823">
        <v>164</v>
      </c>
      <c r="P16" s="822">
        <v>396</v>
      </c>
      <c r="Q16" s="823">
        <v>139</v>
      </c>
      <c r="R16" s="822">
        <v>396</v>
      </c>
      <c r="S16" s="823">
        <v>120</v>
      </c>
      <c r="T16" s="822">
        <v>396</v>
      </c>
      <c r="U16" s="823">
        <v>164</v>
      </c>
      <c r="V16" s="836">
        <f t="shared" si="0"/>
        <v>3960</v>
      </c>
      <c r="W16" s="836">
        <f t="shared" si="1"/>
        <v>1292</v>
      </c>
      <c r="X16" s="824">
        <f t="shared" si="2"/>
        <v>0.32626262626262625</v>
      </c>
    </row>
    <row r="17" spans="1:24" ht="18" customHeight="1" x14ac:dyDescent="0.25">
      <c r="A17" s="808" t="s">
        <v>578</v>
      </c>
      <c r="B17" s="822">
        <v>80</v>
      </c>
      <c r="C17" s="823">
        <v>52</v>
      </c>
      <c r="D17" s="822">
        <v>80</v>
      </c>
      <c r="E17" s="823">
        <v>69</v>
      </c>
      <c r="F17" s="822">
        <v>80</v>
      </c>
      <c r="G17" s="823">
        <v>70</v>
      </c>
      <c r="H17" s="822">
        <v>80</v>
      </c>
      <c r="I17" s="823">
        <v>21</v>
      </c>
      <c r="J17" s="822">
        <v>80</v>
      </c>
      <c r="K17" s="823">
        <v>79</v>
      </c>
      <c r="L17" s="822">
        <v>80</v>
      </c>
      <c r="M17" s="823">
        <v>17</v>
      </c>
      <c r="N17" s="822">
        <v>80</v>
      </c>
      <c r="O17" s="823">
        <v>0</v>
      </c>
      <c r="P17" s="822">
        <v>80</v>
      </c>
      <c r="Q17" s="823">
        <v>0</v>
      </c>
      <c r="R17" s="822">
        <v>80</v>
      </c>
      <c r="S17" s="823">
        <v>0</v>
      </c>
      <c r="T17" s="822">
        <v>80</v>
      </c>
      <c r="U17" s="823">
        <v>0</v>
      </c>
      <c r="V17" s="836">
        <f>B17+D17+F17+H17+J17+L17+N17+P17+R17+T17</f>
        <v>800</v>
      </c>
      <c r="W17" s="836">
        <f>C17+E17+G17+I17+K17+M17+O17+Q17+S17+U17</f>
        <v>308</v>
      </c>
      <c r="X17" s="824">
        <f t="shared" si="2"/>
        <v>0.38500000000000001</v>
      </c>
    </row>
    <row r="18" spans="1:24" ht="18" customHeight="1" x14ac:dyDescent="0.25">
      <c r="A18" s="857" t="s">
        <v>505</v>
      </c>
      <c r="B18" s="858">
        <v>432</v>
      </c>
      <c r="C18" s="852">
        <v>327</v>
      </c>
      <c r="D18" s="858">
        <v>432</v>
      </c>
      <c r="E18" s="852">
        <v>371</v>
      </c>
      <c r="F18" s="858">
        <v>432</v>
      </c>
      <c r="G18" s="852">
        <v>241</v>
      </c>
      <c r="H18" s="858">
        <v>432</v>
      </c>
      <c r="I18" s="852">
        <v>371</v>
      </c>
      <c r="J18" s="858">
        <v>432</v>
      </c>
      <c r="K18" s="852">
        <v>256</v>
      </c>
      <c r="L18" s="858">
        <v>432</v>
      </c>
      <c r="M18" s="852">
        <v>281</v>
      </c>
      <c r="N18" s="858">
        <v>432</v>
      </c>
      <c r="O18" s="852">
        <v>523</v>
      </c>
      <c r="P18" s="858">
        <v>432</v>
      </c>
      <c r="Q18" s="852">
        <v>485</v>
      </c>
      <c r="R18" s="858">
        <v>432</v>
      </c>
      <c r="S18" s="852">
        <v>465</v>
      </c>
      <c r="T18" s="858">
        <v>432</v>
      </c>
      <c r="U18" s="852">
        <v>469</v>
      </c>
      <c r="V18" s="836">
        <f t="shared" si="0"/>
        <v>4320</v>
      </c>
      <c r="W18" s="836">
        <f t="shared" si="1"/>
        <v>3789</v>
      </c>
      <c r="X18" s="824">
        <f t="shared" si="2"/>
        <v>0.87708333333333333</v>
      </c>
    </row>
    <row r="19" spans="1:24" ht="18" customHeight="1" x14ac:dyDescent="0.25">
      <c r="A19" s="857" t="s">
        <v>506</v>
      </c>
      <c r="B19" s="858">
        <v>24</v>
      </c>
      <c r="C19" s="852">
        <v>22</v>
      </c>
      <c r="D19" s="858">
        <v>24</v>
      </c>
      <c r="E19" s="852">
        <v>25</v>
      </c>
      <c r="F19" s="858">
        <v>24</v>
      </c>
      <c r="G19" s="852">
        <v>20</v>
      </c>
      <c r="H19" s="858">
        <v>24</v>
      </c>
      <c r="I19" s="852">
        <v>29</v>
      </c>
      <c r="J19" s="858">
        <v>24</v>
      </c>
      <c r="K19" s="852">
        <v>15</v>
      </c>
      <c r="L19" s="858">
        <v>24</v>
      </c>
      <c r="M19" s="852">
        <v>27</v>
      </c>
      <c r="N19" s="858">
        <v>24</v>
      </c>
      <c r="O19" s="852">
        <v>31</v>
      </c>
      <c r="P19" s="858">
        <v>24</v>
      </c>
      <c r="Q19" s="852">
        <v>35</v>
      </c>
      <c r="R19" s="858">
        <v>24</v>
      </c>
      <c r="S19" s="852">
        <v>29</v>
      </c>
      <c r="T19" s="858">
        <v>24</v>
      </c>
      <c r="U19" s="852">
        <v>26</v>
      </c>
      <c r="V19" s="836">
        <f t="shared" si="0"/>
        <v>240</v>
      </c>
      <c r="W19" s="836">
        <f t="shared" si="1"/>
        <v>259</v>
      </c>
      <c r="X19" s="824">
        <f t="shared" si="2"/>
        <v>1.0791666666666666</v>
      </c>
    </row>
    <row r="20" spans="1:24" ht="18" customHeight="1" x14ac:dyDescent="0.25">
      <c r="A20" s="857" t="s">
        <v>507</v>
      </c>
      <c r="B20" s="858">
        <v>122</v>
      </c>
      <c r="C20" s="852">
        <v>150</v>
      </c>
      <c r="D20" s="858">
        <v>122</v>
      </c>
      <c r="E20" s="852">
        <v>142</v>
      </c>
      <c r="F20" s="858">
        <v>122</v>
      </c>
      <c r="G20" s="852">
        <v>138</v>
      </c>
      <c r="H20" s="858">
        <v>122</v>
      </c>
      <c r="I20" s="852">
        <v>134</v>
      </c>
      <c r="J20" s="858">
        <v>122</v>
      </c>
      <c r="K20" s="852">
        <v>75</v>
      </c>
      <c r="L20" s="858">
        <v>122</v>
      </c>
      <c r="M20" s="852">
        <v>21</v>
      </c>
      <c r="N20" s="858">
        <v>122</v>
      </c>
      <c r="O20" s="852">
        <v>62</v>
      </c>
      <c r="P20" s="858">
        <v>122</v>
      </c>
      <c r="Q20" s="852">
        <v>123</v>
      </c>
      <c r="R20" s="858">
        <v>122</v>
      </c>
      <c r="S20" s="852">
        <v>122</v>
      </c>
      <c r="T20" s="858">
        <v>122</v>
      </c>
      <c r="U20" s="852">
        <v>119</v>
      </c>
      <c r="V20" s="836">
        <f t="shared" si="0"/>
        <v>1220</v>
      </c>
      <c r="W20" s="836">
        <f t="shared" si="1"/>
        <v>1086</v>
      </c>
      <c r="X20" s="824">
        <f t="shared" si="2"/>
        <v>0.89016393442622954</v>
      </c>
    </row>
    <row r="21" spans="1:24" ht="18" customHeight="1" x14ac:dyDescent="0.25">
      <c r="A21" s="857" t="s">
        <v>508</v>
      </c>
      <c r="B21" s="858">
        <v>30</v>
      </c>
      <c r="C21" s="852">
        <v>52</v>
      </c>
      <c r="D21" s="858">
        <v>30</v>
      </c>
      <c r="E21" s="852">
        <v>38</v>
      </c>
      <c r="F21" s="858">
        <v>30</v>
      </c>
      <c r="G21" s="852">
        <v>38</v>
      </c>
      <c r="H21" s="858">
        <v>30</v>
      </c>
      <c r="I21" s="852">
        <v>48</v>
      </c>
      <c r="J21" s="858">
        <v>30</v>
      </c>
      <c r="K21" s="852">
        <v>13</v>
      </c>
      <c r="L21" s="858">
        <v>30</v>
      </c>
      <c r="M21" s="852">
        <v>5</v>
      </c>
      <c r="N21" s="858">
        <v>30</v>
      </c>
      <c r="O21" s="852">
        <v>42</v>
      </c>
      <c r="P21" s="858">
        <v>30</v>
      </c>
      <c r="Q21" s="852">
        <v>64</v>
      </c>
      <c r="R21" s="858">
        <v>30</v>
      </c>
      <c r="S21" s="852">
        <v>66</v>
      </c>
      <c r="T21" s="858">
        <v>30</v>
      </c>
      <c r="U21" s="852">
        <v>58</v>
      </c>
      <c r="V21" s="836">
        <f t="shared" si="0"/>
        <v>300</v>
      </c>
      <c r="W21" s="836">
        <f t="shared" si="1"/>
        <v>424</v>
      </c>
      <c r="X21" s="824">
        <f t="shared" si="2"/>
        <v>1.4133333333333333</v>
      </c>
    </row>
    <row r="22" spans="1:24" ht="18" customHeight="1" x14ac:dyDescent="0.25">
      <c r="A22" s="857" t="s">
        <v>516</v>
      </c>
      <c r="B22" s="858">
        <v>96</v>
      </c>
      <c r="C22" s="852">
        <v>77</v>
      </c>
      <c r="D22" s="858">
        <v>96</v>
      </c>
      <c r="E22" s="852">
        <v>107</v>
      </c>
      <c r="F22" s="858">
        <v>96</v>
      </c>
      <c r="G22" s="852">
        <v>75</v>
      </c>
      <c r="H22" s="858">
        <v>96</v>
      </c>
      <c r="I22" s="852">
        <v>47</v>
      </c>
      <c r="J22" s="858">
        <v>96</v>
      </c>
      <c r="K22" s="852">
        <v>67</v>
      </c>
      <c r="L22" s="858">
        <v>96</v>
      </c>
      <c r="M22" s="852">
        <v>107</v>
      </c>
      <c r="N22" s="858">
        <v>96</v>
      </c>
      <c r="O22" s="852">
        <v>71</v>
      </c>
      <c r="P22" s="858">
        <v>96</v>
      </c>
      <c r="Q22" s="852">
        <v>51</v>
      </c>
      <c r="R22" s="858">
        <v>96</v>
      </c>
      <c r="S22" s="852">
        <v>88</v>
      </c>
      <c r="T22" s="858">
        <v>96</v>
      </c>
      <c r="U22" s="852">
        <v>93</v>
      </c>
      <c r="V22" s="836">
        <f t="shared" si="0"/>
        <v>960</v>
      </c>
      <c r="W22" s="836">
        <f t="shared" si="1"/>
        <v>783</v>
      </c>
      <c r="X22" s="824">
        <f t="shared" si="2"/>
        <v>0.81562500000000004</v>
      </c>
    </row>
    <row r="23" spans="1:24" ht="18" customHeight="1" x14ac:dyDescent="0.25">
      <c r="A23" s="857" t="s">
        <v>509</v>
      </c>
      <c r="B23" s="858">
        <v>16</v>
      </c>
      <c r="C23" s="852">
        <v>14</v>
      </c>
      <c r="D23" s="858">
        <v>16</v>
      </c>
      <c r="E23" s="852">
        <v>14</v>
      </c>
      <c r="F23" s="858">
        <v>16</v>
      </c>
      <c r="G23" s="852">
        <v>13</v>
      </c>
      <c r="H23" s="858">
        <v>16</v>
      </c>
      <c r="I23" s="852">
        <v>15</v>
      </c>
      <c r="J23" s="858">
        <v>16</v>
      </c>
      <c r="K23" s="852">
        <v>9</v>
      </c>
      <c r="L23" s="858">
        <v>16</v>
      </c>
      <c r="M23" s="852">
        <v>16</v>
      </c>
      <c r="N23" s="858">
        <v>16</v>
      </c>
      <c r="O23" s="852">
        <v>5</v>
      </c>
      <c r="P23" s="858">
        <v>16</v>
      </c>
      <c r="Q23" s="852">
        <v>13</v>
      </c>
      <c r="R23" s="858">
        <v>16</v>
      </c>
      <c r="S23" s="852">
        <v>27</v>
      </c>
      <c r="T23" s="858">
        <v>16</v>
      </c>
      <c r="U23" s="852">
        <v>22</v>
      </c>
      <c r="V23" s="836">
        <f t="shared" si="0"/>
        <v>160</v>
      </c>
      <c r="W23" s="836">
        <f t="shared" si="1"/>
        <v>148</v>
      </c>
      <c r="X23" s="824">
        <f t="shared" si="2"/>
        <v>0.92500000000000004</v>
      </c>
    </row>
    <row r="24" spans="1:24" ht="18" customHeight="1" x14ac:dyDescent="0.25">
      <c r="A24" s="857" t="s">
        <v>522</v>
      </c>
      <c r="B24" s="858">
        <v>60</v>
      </c>
      <c r="C24" s="852">
        <v>88</v>
      </c>
      <c r="D24" s="858">
        <v>60</v>
      </c>
      <c r="E24" s="852">
        <v>55</v>
      </c>
      <c r="F24" s="858">
        <v>60</v>
      </c>
      <c r="G24" s="852">
        <v>0</v>
      </c>
      <c r="H24" s="858">
        <v>60</v>
      </c>
      <c r="I24" s="852">
        <v>43</v>
      </c>
      <c r="J24" s="858">
        <v>60</v>
      </c>
      <c r="K24" s="852">
        <v>117</v>
      </c>
      <c r="L24" s="858">
        <v>60</v>
      </c>
      <c r="M24" s="852">
        <v>102</v>
      </c>
      <c r="N24" s="858">
        <v>60</v>
      </c>
      <c r="O24" s="852">
        <v>96</v>
      </c>
      <c r="P24" s="858">
        <v>60</v>
      </c>
      <c r="Q24" s="852">
        <v>86</v>
      </c>
      <c r="R24" s="858">
        <v>60</v>
      </c>
      <c r="S24" s="852">
        <v>96</v>
      </c>
      <c r="T24" s="858">
        <v>60</v>
      </c>
      <c r="U24" s="852">
        <v>81</v>
      </c>
      <c r="V24" s="836">
        <f>B24+D24+F24+H24+J24+L24+N24+P24+R24+T24</f>
        <v>600</v>
      </c>
      <c r="W24" s="836">
        <f t="shared" si="1"/>
        <v>764</v>
      </c>
      <c r="X24" s="824">
        <f t="shared" si="2"/>
        <v>1.2733333333333334</v>
      </c>
    </row>
    <row r="25" spans="1:24" ht="18" customHeight="1" x14ac:dyDescent="0.25">
      <c r="A25" s="857" t="s">
        <v>523</v>
      </c>
      <c r="B25" s="858">
        <v>40</v>
      </c>
      <c r="C25" s="852">
        <v>30</v>
      </c>
      <c r="D25" s="858">
        <v>40</v>
      </c>
      <c r="E25" s="852">
        <v>22</v>
      </c>
      <c r="F25" s="858">
        <v>40</v>
      </c>
      <c r="G25" s="852">
        <v>0</v>
      </c>
      <c r="H25" s="858">
        <v>40</v>
      </c>
      <c r="I25" s="852">
        <v>14</v>
      </c>
      <c r="J25" s="858">
        <v>40</v>
      </c>
      <c r="K25" s="852">
        <v>59</v>
      </c>
      <c r="L25" s="858">
        <v>40</v>
      </c>
      <c r="M25" s="852">
        <v>69</v>
      </c>
      <c r="N25" s="858">
        <v>40</v>
      </c>
      <c r="O25" s="852">
        <v>61</v>
      </c>
      <c r="P25" s="858">
        <v>40</v>
      </c>
      <c r="Q25" s="852">
        <v>66</v>
      </c>
      <c r="R25" s="858">
        <v>40</v>
      </c>
      <c r="S25" s="852">
        <v>69</v>
      </c>
      <c r="T25" s="858">
        <v>40</v>
      </c>
      <c r="U25" s="852">
        <v>81</v>
      </c>
      <c r="V25" s="836">
        <f t="shared" si="0"/>
        <v>400</v>
      </c>
      <c r="W25" s="836">
        <f>C25+E25+G25+I25+K25+M25+O25+Q25+S25+U25</f>
        <v>471</v>
      </c>
      <c r="X25" s="824">
        <f t="shared" si="2"/>
        <v>1.1775</v>
      </c>
    </row>
    <row r="26" spans="1:24" ht="18" customHeight="1" x14ac:dyDescent="0.25">
      <c r="A26" s="857" t="s">
        <v>587</v>
      </c>
      <c r="B26" s="858">
        <v>46</v>
      </c>
      <c r="C26" s="852">
        <v>72</v>
      </c>
      <c r="D26" s="858">
        <v>46</v>
      </c>
      <c r="E26" s="852">
        <v>62</v>
      </c>
      <c r="F26" s="858">
        <v>46</v>
      </c>
      <c r="G26" s="852">
        <v>77</v>
      </c>
      <c r="H26" s="858">
        <v>46</v>
      </c>
      <c r="I26" s="852">
        <v>64</v>
      </c>
      <c r="J26" s="858">
        <v>92</v>
      </c>
      <c r="K26" s="852">
        <v>56</v>
      </c>
      <c r="L26" s="858">
        <v>92</v>
      </c>
      <c r="M26" s="852">
        <v>52</v>
      </c>
      <c r="N26" s="858">
        <v>92</v>
      </c>
      <c r="O26" s="852">
        <v>103</v>
      </c>
      <c r="P26" s="858">
        <v>92</v>
      </c>
      <c r="Q26" s="852">
        <v>79</v>
      </c>
      <c r="R26" s="858">
        <v>92</v>
      </c>
      <c r="S26" s="852">
        <v>92</v>
      </c>
      <c r="T26" s="858">
        <v>92</v>
      </c>
      <c r="U26" s="852">
        <v>94</v>
      </c>
      <c r="V26" s="836">
        <f t="shared" si="0"/>
        <v>736</v>
      </c>
      <c r="W26" s="836">
        <f t="shared" si="1"/>
        <v>751</v>
      </c>
      <c r="X26" s="824">
        <f t="shared" si="2"/>
        <v>1.0203804347826086</v>
      </c>
    </row>
    <row r="27" spans="1:24" ht="18" customHeight="1" x14ac:dyDescent="0.25">
      <c r="A27" s="857" t="s">
        <v>588</v>
      </c>
      <c r="B27" s="858">
        <v>30</v>
      </c>
      <c r="C27" s="852">
        <v>36</v>
      </c>
      <c r="D27" s="858">
        <v>30</v>
      </c>
      <c r="E27" s="852">
        <v>38</v>
      </c>
      <c r="F27" s="858">
        <v>30</v>
      </c>
      <c r="G27" s="852">
        <v>29</v>
      </c>
      <c r="H27" s="858">
        <v>30</v>
      </c>
      <c r="I27" s="852">
        <v>39</v>
      </c>
      <c r="J27" s="858">
        <v>60</v>
      </c>
      <c r="K27" s="852">
        <v>44</v>
      </c>
      <c r="L27" s="858">
        <v>60</v>
      </c>
      <c r="M27" s="852">
        <v>51</v>
      </c>
      <c r="N27" s="858">
        <v>60</v>
      </c>
      <c r="O27" s="852">
        <v>72</v>
      </c>
      <c r="P27" s="858">
        <v>60</v>
      </c>
      <c r="Q27" s="852">
        <v>58</v>
      </c>
      <c r="R27" s="858">
        <v>60</v>
      </c>
      <c r="S27" s="852">
        <v>96</v>
      </c>
      <c r="T27" s="858">
        <v>60</v>
      </c>
      <c r="U27" s="852">
        <v>75</v>
      </c>
      <c r="V27" s="836">
        <f>B27+D27+F27+H27+J27+L27+N27+P27+R27+T27</f>
        <v>480</v>
      </c>
      <c r="W27" s="836">
        <f t="shared" si="1"/>
        <v>538</v>
      </c>
      <c r="X27" s="824">
        <f t="shared" si="2"/>
        <v>1.1208333333333333</v>
      </c>
    </row>
    <row r="28" spans="1:24" ht="18" customHeight="1" x14ac:dyDescent="0.25">
      <c r="A28" s="857" t="s">
        <v>580</v>
      </c>
      <c r="B28" s="858">
        <v>120</v>
      </c>
      <c r="C28" s="852">
        <v>113</v>
      </c>
      <c r="D28" s="858">
        <v>120</v>
      </c>
      <c r="E28" s="852">
        <v>118</v>
      </c>
      <c r="F28" s="858">
        <v>120</v>
      </c>
      <c r="G28" s="852">
        <v>81</v>
      </c>
      <c r="H28" s="858">
        <v>120</v>
      </c>
      <c r="I28" s="852">
        <v>110</v>
      </c>
      <c r="J28" s="858">
        <v>120</v>
      </c>
      <c r="K28" s="852">
        <v>108</v>
      </c>
      <c r="L28" s="858">
        <v>120</v>
      </c>
      <c r="M28" s="852">
        <v>111</v>
      </c>
      <c r="N28" s="858">
        <v>120</v>
      </c>
      <c r="O28" s="852">
        <v>111</v>
      </c>
      <c r="P28" s="858">
        <v>120</v>
      </c>
      <c r="Q28" s="852">
        <v>134</v>
      </c>
      <c r="R28" s="858">
        <v>120</v>
      </c>
      <c r="S28" s="852">
        <v>112</v>
      </c>
      <c r="T28" s="858">
        <v>120</v>
      </c>
      <c r="U28" s="852">
        <v>112</v>
      </c>
      <c r="V28" s="836">
        <f t="shared" si="0"/>
        <v>1200</v>
      </c>
      <c r="W28" s="836">
        <f t="shared" si="1"/>
        <v>1110</v>
      </c>
      <c r="X28" s="824">
        <f t="shared" si="2"/>
        <v>0.92500000000000004</v>
      </c>
    </row>
    <row r="29" spans="1:24" s="645" customFormat="1" ht="18" customHeight="1" x14ac:dyDescent="0.2">
      <c r="A29" s="857" t="s">
        <v>581</v>
      </c>
      <c r="B29" s="858">
        <v>64</v>
      </c>
      <c r="C29" s="852">
        <v>49</v>
      </c>
      <c r="D29" s="858">
        <v>64</v>
      </c>
      <c r="E29" s="852">
        <v>68</v>
      </c>
      <c r="F29" s="858">
        <v>64</v>
      </c>
      <c r="G29" s="852">
        <v>67</v>
      </c>
      <c r="H29" s="858">
        <v>64</v>
      </c>
      <c r="I29" s="852">
        <v>32</v>
      </c>
      <c r="J29" s="858">
        <v>64</v>
      </c>
      <c r="K29" s="852">
        <v>68</v>
      </c>
      <c r="L29" s="858">
        <v>64</v>
      </c>
      <c r="M29" s="852">
        <v>64</v>
      </c>
      <c r="N29" s="858">
        <v>64</v>
      </c>
      <c r="O29" s="852">
        <v>67</v>
      </c>
      <c r="P29" s="858">
        <v>64</v>
      </c>
      <c r="Q29" s="852">
        <v>66</v>
      </c>
      <c r="R29" s="858">
        <v>64</v>
      </c>
      <c r="S29" s="852">
        <v>64</v>
      </c>
      <c r="T29" s="858">
        <v>64</v>
      </c>
      <c r="U29" s="852">
        <v>68</v>
      </c>
      <c r="V29" s="836">
        <f t="shared" si="0"/>
        <v>640</v>
      </c>
      <c r="W29" s="836">
        <f t="shared" si="1"/>
        <v>613</v>
      </c>
      <c r="X29" s="824">
        <f t="shared" si="2"/>
        <v>0.95781249999999996</v>
      </c>
    </row>
    <row r="30" spans="1:24" ht="18" customHeight="1" x14ac:dyDescent="0.25">
      <c r="A30" s="857" t="s">
        <v>584</v>
      </c>
      <c r="B30" s="858">
        <v>7</v>
      </c>
      <c r="C30" s="852">
        <v>19</v>
      </c>
      <c r="D30" s="858">
        <v>7</v>
      </c>
      <c r="E30" s="852">
        <v>15</v>
      </c>
      <c r="F30" s="858">
        <v>7</v>
      </c>
      <c r="G30" s="852">
        <v>13</v>
      </c>
      <c r="H30" s="858">
        <v>7</v>
      </c>
      <c r="I30" s="852">
        <v>23</v>
      </c>
      <c r="J30" s="858">
        <v>7</v>
      </c>
      <c r="K30" s="852">
        <v>14</v>
      </c>
      <c r="L30" s="858">
        <v>7</v>
      </c>
      <c r="M30" s="852">
        <v>6</v>
      </c>
      <c r="N30" s="858">
        <v>7</v>
      </c>
      <c r="O30" s="852">
        <v>14</v>
      </c>
      <c r="P30" s="858">
        <v>7</v>
      </c>
      <c r="Q30" s="852">
        <v>13</v>
      </c>
      <c r="R30" s="858">
        <v>7</v>
      </c>
      <c r="S30" s="852">
        <v>15</v>
      </c>
      <c r="T30" s="858">
        <v>7</v>
      </c>
      <c r="U30" s="852">
        <v>10</v>
      </c>
      <c r="V30" s="836">
        <f t="shared" si="0"/>
        <v>70</v>
      </c>
      <c r="W30" s="836">
        <f t="shared" si="1"/>
        <v>142</v>
      </c>
      <c r="X30" s="824">
        <f t="shared" si="2"/>
        <v>2.0285714285714285</v>
      </c>
    </row>
    <row r="31" spans="1:24" ht="18" customHeight="1" thickBot="1" x14ac:dyDescent="0.3">
      <c r="A31" s="866" t="s">
        <v>510</v>
      </c>
      <c r="B31" s="867">
        <v>10</v>
      </c>
      <c r="C31" s="868">
        <v>50</v>
      </c>
      <c r="D31" s="867">
        <v>10</v>
      </c>
      <c r="E31" s="868">
        <v>42</v>
      </c>
      <c r="F31" s="867">
        <v>10</v>
      </c>
      <c r="G31" s="868">
        <v>20</v>
      </c>
      <c r="H31" s="867">
        <v>10</v>
      </c>
      <c r="I31" s="868">
        <v>28</v>
      </c>
      <c r="J31" s="867">
        <v>10</v>
      </c>
      <c r="K31" s="868">
        <v>32</v>
      </c>
      <c r="L31" s="867">
        <v>10</v>
      </c>
      <c r="M31" s="868">
        <v>13</v>
      </c>
      <c r="N31" s="867">
        <v>10</v>
      </c>
      <c r="O31" s="868">
        <v>53</v>
      </c>
      <c r="P31" s="867">
        <v>10</v>
      </c>
      <c r="Q31" s="868">
        <v>130</v>
      </c>
      <c r="R31" s="867">
        <v>10</v>
      </c>
      <c r="S31" s="868">
        <v>146</v>
      </c>
      <c r="T31" s="867">
        <v>10</v>
      </c>
      <c r="U31" s="868">
        <v>149</v>
      </c>
      <c r="V31" s="869">
        <f t="shared" si="0"/>
        <v>100</v>
      </c>
      <c r="W31" s="869">
        <f t="shared" si="1"/>
        <v>663</v>
      </c>
      <c r="X31" s="870">
        <f t="shared" si="2"/>
        <v>6.63</v>
      </c>
    </row>
    <row r="32" spans="1:24" s="831" customFormat="1" ht="19.5" customHeight="1" x14ac:dyDescent="0.25">
      <c r="A32" s="863" t="s">
        <v>6</v>
      </c>
      <c r="B32" s="864">
        <f t="shared" ref="B32:C32" si="3">SUM(B9:B31)</f>
        <v>4457</v>
      </c>
      <c r="C32" s="864">
        <f t="shared" si="3"/>
        <v>3687</v>
      </c>
      <c r="D32" s="864">
        <f t="shared" ref="D32:E32" si="4">SUM(D9:D31)</f>
        <v>4457</v>
      </c>
      <c r="E32" s="864">
        <f t="shared" si="4"/>
        <v>3174</v>
      </c>
      <c r="F32" s="864">
        <f t="shared" ref="F32:G32" si="5">SUM(F9:F31)</f>
        <v>4457</v>
      </c>
      <c r="G32" s="864">
        <f t="shared" si="5"/>
        <v>2842</v>
      </c>
      <c r="H32" s="864">
        <f t="shared" ref="H32:I32" si="6">SUM(H9:H31)</f>
        <v>4457</v>
      </c>
      <c r="I32" s="864">
        <f t="shared" si="6"/>
        <v>3844</v>
      </c>
      <c r="J32" s="864">
        <f t="shared" ref="J32:K32" si="7">SUM(J9:J31)</f>
        <v>4533</v>
      </c>
      <c r="K32" s="864">
        <f t="shared" si="7"/>
        <v>3746</v>
      </c>
      <c r="L32" s="864">
        <f t="shared" ref="L32:M32" si="8">SUM(L9:L31)</f>
        <v>4533</v>
      </c>
      <c r="M32" s="864">
        <f t="shared" si="8"/>
        <v>3387</v>
      </c>
      <c r="N32" s="864">
        <f t="shared" ref="N32:O32" si="9">SUM(N9:N31)</f>
        <v>4533</v>
      </c>
      <c r="O32" s="864">
        <f t="shared" si="9"/>
        <v>4064</v>
      </c>
      <c r="P32" s="864">
        <f t="shared" ref="P32:Q32" si="10">SUM(P9:P31)</f>
        <v>4533</v>
      </c>
      <c r="Q32" s="864">
        <f t="shared" si="10"/>
        <v>4168</v>
      </c>
      <c r="R32" s="864">
        <f t="shared" ref="R32:S32" si="11">SUM(R9:R31)</f>
        <v>4533</v>
      </c>
      <c r="S32" s="864">
        <f t="shared" si="11"/>
        <v>4480</v>
      </c>
      <c r="T32" s="864">
        <f t="shared" ref="T32:U32" si="12">SUM(T9:T31)</f>
        <v>4533</v>
      </c>
      <c r="U32" s="864">
        <f t="shared" si="12"/>
        <v>4543</v>
      </c>
      <c r="V32" s="864">
        <f>SUM(V9:V31)</f>
        <v>45026</v>
      </c>
      <c r="W32" s="864">
        <f t="shared" ref="W32" si="13">SUM(W9:W31)</f>
        <v>37935</v>
      </c>
      <c r="X32" s="865">
        <f>IF(V32=0,"-",W32/V32)</f>
        <v>0.84251321458712747</v>
      </c>
    </row>
    <row r="33" spans="1:23" x14ac:dyDescent="0.25">
      <c r="A33" s="942" t="str">
        <f>'Pque N Mundo I'!$A$37</f>
        <v>Nota: as metas apresentadas serão ajustadas na avaliação do CTA com os descontos de déficits de vagas e ausênsias legais.</v>
      </c>
      <c r="V33" s="837"/>
      <c r="W33" s="837"/>
    </row>
    <row r="34" spans="1:23" x14ac:dyDescent="0.25">
      <c r="A34" s="826" t="s">
        <v>678</v>
      </c>
      <c r="V34" s="837"/>
      <c r="W34" s="837"/>
    </row>
    <row r="35" spans="1:23" x14ac:dyDescent="0.25">
      <c r="V35" s="837"/>
      <c r="W35" s="837"/>
    </row>
    <row r="36" spans="1:23" x14ac:dyDescent="0.25">
      <c r="V36" s="837"/>
      <c r="W36" s="837"/>
    </row>
    <row r="37" spans="1:23" x14ac:dyDescent="0.25">
      <c r="V37" s="837"/>
      <c r="W37" s="837"/>
    </row>
    <row r="38" spans="1:23" x14ac:dyDescent="0.25">
      <c r="V38" s="837"/>
      <c r="W38" s="837"/>
    </row>
    <row r="39" spans="1:23" x14ac:dyDescent="0.25">
      <c r="V39" s="833"/>
      <c r="W39" s="833"/>
    </row>
    <row r="40" spans="1:23" x14ac:dyDescent="0.25">
      <c r="V40" s="833"/>
      <c r="W40" s="833"/>
    </row>
    <row r="41" spans="1:23" x14ac:dyDescent="0.25">
      <c r="V41" s="833"/>
      <c r="W41" s="833"/>
    </row>
    <row r="42" spans="1:23" x14ac:dyDescent="0.25">
      <c r="V42" s="833"/>
      <c r="W42" s="833"/>
    </row>
    <row r="43" spans="1:23" x14ac:dyDescent="0.25">
      <c r="V43" s="833"/>
      <c r="W43" s="833"/>
    </row>
    <row r="44" spans="1:23" x14ac:dyDescent="0.25">
      <c r="V44" s="833"/>
      <c r="W44" s="833"/>
    </row>
    <row r="45" spans="1:23" x14ac:dyDescent="0.25">
      <c r="V45" s="833"/>
      <c r="W45" s="833"/>
    </row>
    <row r="46" spans="1:23" x14ac:dyDescent="0.25">
      <c r="V46" s="833"/>
      <c r="W46" s="833"/>
    </row>
    <row r="47" spans="1:23" x14ac:dyDescent="0.25">
      <c r="V47" s="833"/>
      <c r="W47" s="833"/>
    </row>
    <row r="48" spans="1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  <row r="251" spans="22:23" x14ac:dyDescent="0.25">
      <c r="V251" s="833"/>
      <c r="W251" s="833"/>
    </row>
    <row r="252" spans="22:23" x14ac:dyDescent="0.25">
      <c r="V252" s="833"/>
      <c r="W252" s="833"/>
    </row>
    <row r="253" spans="22:23" x14ac:dyDescent="0.25">
      <c r="V253" s="833"/>
      <c r="W253" s="833"/>
    </row>
    <row r="254" spans="22:23" x14ac:dyDescent="0.25">
      <c r="V254" s="833"/>
      <c r="W254" s="833"/>
    </row>
    <row r="255" spans="22:23" x14ac:dyDescent="0.25">
      <c r="V255" s="833"/>
      <c r="W255" s="833"/>
    </row>
    <row r="256" spans="22:23" x14ac:dyDescent="0.25">
      <c r="V256" s="833"/>
      <c r="W256" s="833"/>
    </row>
    <row r="257" spans="22:23" x14ac:dyDescent="0.25">
      <c r="V257" s="833"/>
      <c r="W257" s="833"/>
    </row>
    <row r="258" spans="22:23" x14ac:dyDescent="0.25">
      <c r="V258" s="833"/>
      <c r="W258" s="833"/>
    </row>
    <row r="259" spans="22:23" x14ac:dyDescent="0.25">
      <c r="V259" s="833"/>
      <c r="W259" s="833"/>
    </row>
    <row r="260" spans="22:23" x14ac:dyDescent="0.25">
      <c r="V260" s="833"/>
      <c r="W260" s="833"/>
    </row>
    <row r="261" spans="22:23" x14ac:dyDescent="0.25">
      <c r="V261" s="833"/>
      <c r="W261" s="833"/>
    </row>
    <row r="262" spans="22:23" x14ac:dyDescent="0.25">
      <c r="V262" s="833"/>
      <c r="W262" s="833"/>
    </row>
    <row r="263" spans="22:23" x14ac:dyDescent="0.25">
      <c r="V263" s="833"/>
      <c r="W263" s="833"/>
    </row>
    <row r="264" spans="22:23" x14ac:dyDescent="0.25">
      <c r="V264" s="833"/>
      <c r="W264" s="833"/>
    </row>
    <row r="265" spans="22:23" x14ac:dyDescent="0.25">
      <c r="V265" s="833"/>
      <c r="W265" s="833"/>
    </row>
    <row r="266" spans="22:23" x14ac:dyDescent="0.25">
      <c r="V266" s="833"/>
      <c r="W266" s="833"/>
    </row>
    <row r="267" spans="22:23" x14ac:dyDescent="0.25">
      <c r="V267" s="833"/>
      <c r="W267" s="833"/>
    </row>
    <row r="268" spans="22:23" x14ac:dyDescent="0.25">
      <c r="V268" s="833"/>
      <c r="W268" s="833"/>
    </row>
    <row r="269" spans="22:23" x14ac:dyDescent="0.25">
      <c r="V269" s="833"/>
      <c r="W269" s="833"/>
    </row>
    <row r="270" spans="22:23" x14ac:dyDescent="0.25">
      <c r="V270" s="833"/>
      <c r="W270" s="833"/>
    </row>
    <row r="271" spans="22:23" x14ac:dyDescent="0.25">
      <c r="V271" s="833"/>
      <c r="W271" s="833"/>
    </row>
    <row r="272" spans="22:23" x14ac:dyDescent="0.25">
      <c r="V272" s="833"/>
      <c r="W272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3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X245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6.140625" customWidth="1"/>
    <col min="2" max="21" width="9.85546875" customWidth="1"/>
    <col min="22" max="22" width="9.28515625" bestFit="1" customWidth="1"/>
    <col min="23" max="23" width="8" customWidth="1"/>
    <col min="24" max="24" width="8.710937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638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24.95" customHeight="1" x14ac:dyDescent="0.25">
      <c r="A9" s="808" t="s">
        <v>529</v>
      </c>
      <c r="B9" s="882">
        <v>220</v>
      </c>
      <c r="C9" s="912">
        <v>197</v>
      </c>
      <c r="D9" s="882">
        <v>220</v>
      </c>
      <c r="E9" s="912">
        <v>205</v>
      </c>
      <c r="F9" s="882">
        <v>220</v>
      </c>
      <c r="G9" s="912">
        <v>242</v>
      </c>
      <c r="H9" s="882">
        <v>220</v>
      </c>
      <c r="I9" s="912">
        <v>288</v>
      </c>
      <c r="J9" s="882">
        <v>220</v>
      </c>
      <c r="K9" s="912">
        <v>239</v>
      </c>
      <c r="L9" s="882">
        <v>220</v>
      </c>
      <c r="M9" s="912">
        <v>229</v>
      </c>
      <c r="N9" s="882">
        <v>220</v>
      </c>
      <c r="O9" s="912">
        <v>289</v>
      </c>
      <c r="P9" s="882">
        <v>220</v>
      </c>
      <c r="Q9" s="912">
        <v>194</v>
      </c>
      <c r="R9" s="882">
        <v>220</v>
      </c>
      <c r="S9" s="912">
        <v>196</v>
      </c>
      <c r="T9" s="882">
        <v>220</v>
      </c>
      <c r="U9" s="912">
        <v>260</v>
      </c>
      <c r="V9" s="836">
        <f>B9+D9+F9+H9+J9+L9+N9+P9+R9+T9</f>
        <v>2200</v>
      </c>
      <c r="W9" s="836">
        <f>C9+E9+G9+I9+K9+M9+O9+Q9+S9+U9</f>
        <v>2339</v>
      </c>
      <c r="X9" s="860">
        <f>IF(V9=0,"-",W9/V9)</f>
        <v>1.0631818181818182</v>
      </c>
    </row>
    <row r="10" spans="1:24" ht="24.95" customHeight="1" x14ac:dyDescent="0.25">
      <c r="A10" s="821" t="s">
        <v>530</v>
      </c>
      <c r="B10" s="810">
        <v>80</v>
      </c>
      <c r="C10" s="891">
        <v>116</v>
      </c>
      <c r="D10" s="810">
        <v>80</v>
      </c>
      <c r="E10" s="891">
        <v>0</v>
      </c>
      <c r="F10" s="810">
        <v>80</v>
      </c>
      <c r="G10" s="891">
        <v>100</v>
      </c>
      <c r="H10" s="810">
        <v>80</v>
      </c>
      <c r="I10" s="891">
        <v>98</v>
      </c>
      <c r="J10" s="810">
        <v>80</v>
      </c>
      <c r="K10" s="891">
        <v>97</v>
      </c>
      <c r="L10" s="810">
        <v>80</v>
      </c>
      <c r="M10" s="891">
        <v>101</v>
      </c>
      <c r="N10" s="810">
        <v>80</v>
      </c>
      <c r="O10" s="891">
        <v>97</v>
      </c>
      <c r="P10" s="810">
        <v>80</v>
      </c>
      <c r="Q10" s="891">
        <v>126</v>
      </c>
      <c r="R10" s="810">
        <v>80</v>
      </c>
      <c r="S10" s="891">
        <v>121</v>
      </c>
      <c r="T10" s="810">
        <v>80</v>
      </c>
      <c r="U10" s="891">
        <v>93</v>
      </c>
      <c r="V10" s="836">
        <f t="shared" ref="V10:V15" si="0">B10+D10+F10+H10+J10+L10+N10+P10+R10+T10</f>
        <v>800</v>
      </c>
      <c r="W10" s="836">
        <f t="shared" ref="W10:W15" si="1">C10+E10+G10+I10+K10+M10+O10+Q10+S10+U10</f>
        <v>949</v>
      </c>
      <c r="X10" s="860">
        <f t="shared" ref="X10:X15" si="2">IF(V10=0,"-",W10/V10)</f>
        <v>1.18625</v>
      </c>
    </row>
    <row r="11" spans="1:24" ht="24.95" customHeight="1" x14ac:dyDescent="0.25">
      <c r="A11" s="821" t="s">
        <v>531</v>
      </c>
      <c r="B11" s="810">
        <v>110</v>
      </c>
      <c r="C11" s="891">
        <v>134</v>
      </c>
      <c r="D11" s="810">
        <v>110</v>
      </c>
      <c r="E11" s="891">
        <v>115</v>
      </c>
      <c r="F11" s="810">
        <v>110</v>
      </c>
      <c r="G11" s="891">
        <v>116</v>
      </c>
      <c r="H11" s="810">
        <v>110</v>
      </c>
      <c r="I11" s="891">
        <v>116</v>
      </c>
      <c r="J11" s="810">
        <v>110</v>
      </c>
      <c r="K11" s="891">
        <v>116</v>
      </c>
      <c r="L11" s="810">
        <v>110</v>
      </c>
      <c r="M11" s="891">
        <v>85</v>
      </c>
      <c r="N11" s="810">
        <v>110</v>
      </c>
      <c r="O11" s="891">
        <v>97</v>
      </c>
      <c r="P11" s="810">
        <v>110</v>
      </c>
      <c r="Q11" s="891">
        <v>131</v>
      </c>
      <c r="R11" s="810">
        <v>110</v>
      </c>
      <c r="S11" s="891">
        <v>116</v>
      </c>
      <c r="T11" s="810">
        <v>110</v>
      </c>
      <c r="U11" s="891">
        <v>98</v>
      </c>
      <c r="V11" s="836">
        <f t="shared" si="0"/>
        <v>1100</v>
      </c>
      <c r="W11" s="836">
        <f t="shared" si="1"/>
        <v>1124</v>
      </c>
      <c r="X11" s="860">
        <f t="shared" si="2"/>
        <v>1.0218181818181817</v>
      </c>
    </row>
    <row r="12" spans="1:24" ht="24.95" customHeight="1" x14ac:dyDescent="0.25">
      <c r="A12" s="808" t="s">
        <v>583</v>
      </c>
      <c r="B12" s="810">
        <v>320</v>
      </c>
      <c r="C12" s="891">
        <v>437</v>
      </c>
      <c r="D12" s="810">
        <v>320</v>
      </c>
      <c r="E12" s="891">
        <v>477</v>
      </c>
      <c r="F12" s="810">
        <v>320</v>
      </c>
      <c r="G12" s="891">
        <v>485</v>
      </c>
      <c r="H12" s="810">
        <v>320</v>
      </c>
      <c r="I12" s="891">
        <v>538</v>
      </c>
      <c r="J12" s="810">
        <v>320</v>
      </c>
      <c r="K12" s="891">
        <v>302</v>
      </c>
      <c r="L12" s="810">
        <v>320</v>
      </c>
      <c r="M12" s="891">
        <v>424</v>
      </c>
      <c r="N12" s="810">
        <v>320</v>
      </c>
      <c r="O12" s="891">
        <v>482</v>
      </c>
      <c r="P12" s="810">
        <v>320</v>
      </c>
      <c r="Q12" s="891">
        <v>442</v>
      </c>
      <c r="R12" s="810">
        <v>320</v>
      </c>
      <c r="S12" s="891">
        <v>467</v>
      </c>
      <c r="T12" s="810">
        <v>320</v>
      </c>
      <c r="U12" s="891">
        <v>403</v>
      </c>
      <c r="V12" s="836">
        <f>B12+D12+F12+H12+J12+L12+N12+P12+R12+T12</f>
        <v>3200</v>
      </c>
      <c r="W12" s="836">
        <f>C12+E12+G12+I12+K12+M12+O12+Q12+S12+U12</f>
        <v>4457</v>
      </c>
      <c r="X12" s="860">
        <f t="shared" si="2"/>
        <v>1.3928125</v>
      </c>
    </row>
    <row r="13" spans="1:24" ht="24.95" customHeight="1" x14ac:dyDescent="0.25">
      <c r="A13" s="857" t="s">
        <v>532</v>
      </c>
      <c r="B13" s="873">
        <v>80</v>
      </c>
      <c r="C13" s="872">
        <v>91</v>
      </c>
      <c r="D13" s="873">
        <v>80</v>
      </c>
      <c r="E13" s="872">
        <v>83</v>
      </c>
      <c r="F13" s="873">
        <v>80</v>
      </c>
      <c r="G13" s="872">
        <v>83</v>
      </c>
      <c r="H13" s="873">
        <v>80</v>
      </c>
      <c r="I13" s="872">
        <v>85</v>
      </c>
      <c r="J13" s="873">
        <v>80</v>
      </c>
      <c r="K13" s="872">
        <v>88</v>
      </c>
      <c r="L13" s="873">
        <v>80</v>
      </c>
      <c r="M13" s="872">
        <v>82</v>
      </c>
      <c r="N13" s="873">
        <v>80</v>
      </c>
      <c r="O13" s="872">
        <v>89</v>
      </c>
      <c r="P13" s="873">
        <v>80</v>
      </c>
      <c r="Q13" s="872">
        <v>80</v>
      </c>
      <c r="R13" s="873">
        <v>80</v>
      </c>
      <c r="S13" s="872">
        <v>80</v>
      </c>
      <c r="T13" s="873">
        <v>80</v>
      </c>
      <c r="U13" s="872">
        <v>90</v>
      </c>
      <c r="V13" s="836">
        <f>B13+D13+F13+H13+J13+L13+N13+P13+R13+T13</f>
        <v>800</v>
      </c>
      <c r="W13" s="836">
        <f>C13+E13+G13+I13+K13+M13+O13+Q13+S13+U13</f>
        <v>851</v>
      </c>
      <c r="X13" s="860">
        <f t="shared" si="2"/>
        <v>1.06375</v>
      </c>
    </row>
    <row r="14" spans="1:24" ht="24.95" customHeight="1" x14ac:dyDescent="0.25">
      <c r="A14" s="857" t="s">
        <v>528</v>
      </c>
      <c r="B14" s="873">
        <v>82</v>
      </c>
      <c r="C14" s="872">
        <v>91</v>
      </c>
      <c r="D14" s="873">
        <v>82</v>
      </c>
      <c r="E14" s="872">
        <v>85</v>
      </c>
      <c r="F14" s="873">
        <v>82</v>
      </c>
      <c r="G14" s="872">
        <v>87</v>
      </c>
      <c r="H14" s="873">
        <v>82</v>
      </c>
      <c r="I14" s="872">
        <v>85</v>
      </c>
      <c r="J14" s="873">
        <v>82</v>
      </c>
      <c r="K14" s="872">
        <v>87</v>
      </c>
      <c r="L14" s="873">
        <v>82</v>
      </c>
      <c r="M14" s="872">
        <v>87</v>
      </c>
      <c r="N14" s="873">
        <v>82</v>
      </c>
      <c r="O14" s="872">
        <v>93</v>
      </c>
      <c r="P14" s="873">
        <v>82</v>
      </c>
      <c r="Q14" s="872">
        <v>90</v>
      </c>
      <c r="R14" s="873">
        <v>82</v>
      </c>
      <c r="S14" s="872">
        <v>87</v>
      </c>
      <c r="T14" s="873">
        <v>82</v>
      </c>
      <c r="U14" s="872">
        <v>93</v>
      </c>
      <c r="V14" s="836">
        <f t="shared" si="0"/>
        <v>820</v>
      </c>
      <c r="W14" s="836">
        <f t="shared" si="1"/>
        <v>885</v>
      </c>
      <c r="X14" s="860">
        <f t="shared" si="2"/>
        <v>1.0792682926829269</v>
      </c>
    </row>
    <row r="15" spans="1:24" ht="24.95" customHeight="1" thickBot="1" x14ac:dyDescent="0.3">
      <c r="A15" s="866" t="s">
        <v>571</v>
      </c>
      <c r="B15" s="905">
        <v>9</v>
      </c>
      <c r="C15" s="877">
        <v>12</v>
      </c>
      <c r="D15" s="905">
        <v>9</v>
      </c>
      <c r="E15" s="877">
        <v>7</v>
      </c>
      <c r="F15" s="905">
        <v>9</v>
      </c>
      <c r="G15" s="877">
        <v>15</v>
      </c>
      <c r="H15" s="905">
        <v>9</v>
      </c>
      <c r="I15" s="877">
        <v>20</v>
      </c>
      <c r="J15" s="905">
        <v>9</v>
      </c>
      <c r="K15" s="877">
        <v>18</v>
      </c>
      <c r="L15" s="905">
        <v>9</v>
      </c>
      <c r="M15" s="877">
        <v>11</v>
      </c>
      <c r="N15" s="905">
        <v>9</v>
      </c>
      <c r="O15" s="877">
        <v>14</v>
      </c>
      <c r="P15" s="905">
        <v>9</v>
      </c>
      <c r="Q15" s="877">
        <v>22</v>
      </c>
      <c r="R15" s="905">
        <v>9</v>
      </c>
      <c r="S15" s="877">
        <v>16</v>
      </c>
      <c r="T15" s="905">
        <v>9</v>
      </c>
      <c r="U15" s="877">
        <v>16</v>
      </c>
      <c r="V15" s="869">
        <f t="shared" si="0"/>
        <v>90</v>
      </c>
      <c r="W15" s="869">
        <f t="shared" si="1"/>
        <v>151</v>
      </c>
      <c r="X15" s="870">
        <f t="shared" si="2"/>
        <v>1.6777777777777778</v>
      </c>
    </row>
    <row r="16" spans="1:24" s="831" customFormat="1" ht="20.25" customHeight="1" x14ac:dyDescent="0.25">
      <c r="A16" s="863" t="s">
        <v>6</v>
      </c>
      <c r="B16" s="882">
        <f>SUM(B9:B15)</f>
        <v>901</v>
      </c>
      <c r="C16" s="882">
        <f t="shared" ref="C16:E16" si="3">SUM(C9:C15)</f>
        <v>1078</v>
      </c>
      <c r="D16" s="882">
        <f>SUM(D9:D15)</f>
        <v>901</v>
      </c>
      <c r="E16" s="882">
        <f t="shared" si="3"/>
        <v>972</v>
      </c>
      <c r="F16" s="882">
        <f>SUM(F9:F15)</f>
        <v>901</v>
      </c>
      <c r="G16" s="882">
        <f t="shared" ref="G16:I16" si="4">SUM(G9:G15)</f>
        <v>1128</v>
      </c>
      <c r="H16" s="882">
        <f>SUM(H9:H15)</f>
        <v>901</v>
      </c>
      <c r="I16" s="882">
        <f t="shared" si="4"/>
        <v>1230</v>
      </c>
      <c r="J16" s="882">
        <f>SUM(J9:J15)</f>
        <v>901</v>
      </c>
      <c r="K16" s="882">
        <f t="shared" ref="K16:M16" si="5">SUM(K9:K15)</f>
        <v>947</v>
      </c>
      <c r="L16" s="882">
        <f>SUM(L9:L15)</f>
        <v>901</v>
      </c>
      <c r="M16" s="882">
        <f t="shared" si="5"/>
        <v>1019</v>
      </c>
      <c r="N16" s="882">
        <f>SUM(N9:N15)</f>
        <v>901</v>
      </c>
      <c r="O16" s="882">
        <f t="shared" ref="O16:Q16" si="6">SUM(O9:O15)</f>
        <v>1161</v>
      </c>
      <c r="P16" s="882">
        <f>SUM(P9:P15)</f>
        <v>901</v>
      </c>
      <c r="Q16" s="882">
        <f t="shared" si="6"/>
        <v>1085</v>
      </c>
      <c r="R16" s="882">
        <f>SUM(R9:R15)</f>
        <v>901</v>
      </c>
      <c r="S16" s="882">
        <f t="shared" ref="S16:U16" si="7">SUM(S9:S15)</f>
        <v>1083</v>
      </c>
      <c r="T16" s="882">
        <f>SUM(T9:T15)</f>
        <v>901</v>
      </c>
      <c r="U16" s="882">
        <f t="shared" si="7"/>
        <v>1053</v>
      </c>
      <c r="V16" s="882">
        <f>SUM(V9:V15)</f>
        <v>9010</v>
      </c>
      <c r="W16" s="882">
        <f>SUM(W9:W15)</f>
        <v>10756</v>
      </c>
      <c r="X16" s="883">
        <f>IF(V16=0,"-",W16/V16)</f>
        <v>1.1937846836847947</v>
      </c>
    </row>
    <row r="17" spans="1:23" x14ac:dyDescent="0.25">
      <c r="A17" s="942" t="str">
        <f>'Pque N Mundo I'!$A$37</f>
        <v>Nota: as metas apresentadas serão ajustadas na avaliação do CTA com os descontos de déficits de vagas e ausênsias legais.</v>
      </c>
      <c r="V17" s="837"/>
      <c r="W17" s="837"/>
    </row>
    <row r="18" spans="1:23" x14ac:dyDescent="0.25">
      <c r="A18" s="826" t="s">
        <v>678</v>
      </c>
      <c r="V18" s="833"/>
      <c r="W18" s="833"/>
    </row>
    <row r="19" spans="1:23" x14ac:dyDescent="0.25">
      <c r="V19" s="833"/>
      <c r="W19" s="833"/>
    </row>
    <row r="20" spans="1:23" x14ac:dyDescent="0.25">
      <c r="V20" s="833"/>
      <c r="W20" s="833"/>
    </row>
    <row r="21" spans="1:23" x14ac:dyDescent="0.25">
      <c r="V21" s="833"/>
      <c r="W21" s="833"/>
    </row>
    <row r="22" spans="1:23" x14ac:dyDescent="0.25">
      <c r="V22" s="833"/>
      <c r="W22" s="833"/>
    </row>
    <row r="23" spans="1:23" x14ac:dyDescent="0.25">
      <c r="V23" s="833"/>
      <c r="W23" s="833"/>
    </row>
    <row r="24" spans="1:23" x14ac:dyDescent="0.25">
      <c r="V24" s="833"/>
      <c r="W24" s="833"/>
    </row>
    <row r="25" spans="1:23" x14ac:dyDescent="0.25">
      <c r="V25" s="833"/>
      <c r="W25" s="833"/>
    </row>
    <row r="26" spans="1:23" x14ac:dyDescent="0.25">
      <c r="V26" s="833"/>
      <c r="W26" s="833"/>
    </row>
    <row r="27" spans="1:23" x14ac:dyDescent="0.25">
      <c r="V27" s="833"/>
      <c r="W27" s="833"/>
    </row>
    <row r="28" spans="1:23" x14ac:dyDescent="0.25">
      <c r="V28" s="833"/>
      <c r="W28" s="833"/>
    </row>
    <row r="29" spans="1:23" x14ac:dyDescent="0.25">
      <c r="V29" s="833"/>
      <c r="W29" s="833"/>
    </row>
    <row r="30" spans="1:23" x14ac:dyDescent="0.25">
      <c r="V30" s="833"/>
      <c r="W30" s="833"/>
    </row>
    <row r="31" spans="1:23" x14ac:dyDescent="0.25">
      <c r="V31" s="833"/>
      <c r="W31" s="833"/>
    </row>
    <row r="32" spans="1:23" x14ac:dyDescent="0.25">
      <c r="V32" s="833"/>
      <c r="W32" s="833"/>
    </row>
    <row r="33" spans="22:23" x14ac:dyDescent="0.25">
      <c r="V33" s="833"/>
      <c r="W33" s="833"/>
    </row>
    <row r="34" spans="22:23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</sheetData>
  <mergeCells count="16">
    <mergeCell ref="A2:C2"/>
    <mergeCell ref="A3:C3"/>
    <mergeCell ref="A5:X5"/>
    <mergeCell ref="A6:X6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T7:U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2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62E5-0D62-42C4-9D96-89F674125D82}">
  <sheetPr>
    <tabColor rgb="FFFFFF00"/>
    <pageSetUpPr fitToPage="1"/>
  </sheetPr>
  <dimension ref="A1:X238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5.7109375" customWidth="1"/>
    <col min="2" max="21" width="10" customWidth="1"/>
    <col min="22" max="22" width="8.42578125" bestFit="1" customWidth="1"/>
    <col min="23" max="23" width="8" customWidth="1"/>
    <col min="24" max="24" width="9.570312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639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24.95" customHeight="1" x14ac:dyDescent="0.25">
      <c r="A9" s="808" t="s">
        <v>533</v>
      </c>
      <c r="B9" s="864">
        <v>192</v>
      </c>
      <c r="C9" s="830">
        <v>241</v>
      </c>
      <c r="D9" s="864">
        <v>192</v>
      </c>
      <c r="E9" s="830">
        <v>221</v>
      </c>
      <c r="F9" s="864">
        <v>192</v>
      </c>
      <c r="G9" s="830">
        <v>213</v>
      </c>
      <c r="H9" s="864">
        <v>192</v>
      </c>
      <c r="I9" s="830">
        <v>218</v>
      </c>
      <c r="J9" s="864">
        <v>192</v>
      </c>
      <c r="K9" s="830">
        <v>188</v>
      </c>
      <c r="L9" s="864">
        <v>192</v>
      </c>
      <c r="M9" s="830">
        <v>221</v>
      </c>
      <c r="N9" s="864">
        <v>192</v>
      </c>
      <c r="O9" s="830">
        <v>232</v>
      </c>
      <c r="P9" s="864">
        <v>192</v>
      </c>
      <c r="Q9" s="830">
        <v>220</v>
      </c>
      <c r="R9" s="864">
        <v>192</v>
      </c>
      <c r="S9" s="830">
        <v>245</v>
      </c>
      <c r="T9" s="864">
        <v>192</v>
      </c>
      <c r="U9" s="830">
        <v>221</v>
      </c>
      <c r="V9" s="836">
        <f>B9+D9+F9+H9+J9+L9+N9+P9+R9+T9</f>
        <v>1920</v>
      </c>
      <c r="W9" s="836">
        <f>C9+E9+G9+I9+K9+M9+O9+Q9+S9+U9</f>
        <v>2220</v>
      </c>
      <c r="X9" s="824">
        <f>IF(V9=0,"-",W9/V9)</f>
        <v>1.15625</v>
      </c>
    </row>
    <row r="10" spans="1:24" ht="24.95" customHeight="1" x14ac:dyDescent="0.25">
      <c r="A10" s="808" t="s">
        <v>507</v>
      </c>
      <c r="B10" s="822">
        <v>160</v>
      </c>
      <c r="C10" s="823">
        <v>205</v>
      </c>
      <c r="D10" s="822">
        <v>160</v>
      </c>
      <c r="E10" s="823">
        <v>110</v>
      </c>
      <c r="F10" s="822">
        <v>160</v>
      </c>
      <c r="G10" s="823">
        <v>97</v>
      </c>
      <c r="H10" s="822">
        <v>160</v>
      </c>
      <c r="I10" s="823">
        <v>183</v>
      </c>
      <c r="J10" s="822">
        <v>160</v>
      </c>
      <c r="K10" s="823">
        <v>138</v>
      </c>
      <c r="L10" s="822">
        <v>160</v>
      </c>
      <c r="M10" s="823">
        <v>78</v>
      </c>
      <c r="N10" s="822">
        <v>160</v>
      </c>
      <c r="O10" s="823">
        <v>111</v>
      </c>
      <c r="P10" s="822">
        <v>160</v>
      </c>
      <c r="Q10" s="823">
        <v>204</v>
      </c>
      <c r="R10" s="822">
        <v>160</v>
      </c>
      <c r="S10" s="823">
        <v>134</v>
      </c>
      <c r="T10" s="822">
        <v>160</v>
      </c>
      <c r="U10" s="823">
        <v>217</v>
      </c>
      <c r="V10" s="836">
        <f t="shared" ref="V10:V16" si="0">B10+D10+F10+H10+J10+L10+N10+P10+R10+T10</f>
        <v>1600</v>
      </c>
      <c r="W10" s="836">
        <f t="shared" ref="W10:W16" si="1">C10+E10+G10+I10+K10+M10+O10+Q10+S10+U10</f>
        <v>1477</v>
      </c>
      <c r="X10" s="824">
        <f t="shared" ref="X10:X17" si="2">IF(V10=0,"-",W10/V10)</f>
        <v>0.92312499999999997</v>
      </c>
    </row>
    <row r="11" spans="1:24" ht="24.95" customHeight="1" x14ac:dyDescent="0.25">
      <c r="A11" s="808" t="s">
        <v>534</v>
      </c>
      <c r="B11" s="822">
        <v>176</v>
      </c>
      <c r="C11" s="823">
        <v>212</v>
      </c>
      <c r="D11" s="822">
        <v>176</v>
      </c>
      <c r="E11" s="823">
        <v>200</v>
      </c>
      <c r="F11" s="822">
        <v>176</v>
      </c>
      <c r="G11" s="823">
        <v>206</v>
      </c>
      <c r="H11" s="822">
        <v>176</v>
      </c>
      <c r="I11" s="823">
        <v>155</v>
      </c>
      <c r="J11" s="822">
        <v>176</v>
      </c>
      <c r="K11" s="823">
        <v>174</v>
      </c>
      <c r="L11" s="822">
        <v>176</v>
      </c>
      <c r="M11" s="823">
        <v>179</v>
      </c>
      <c r="N11" s="822">
        <v>176</v>
      </c>
      <c r="O11" s="823">
        <v>176</v>
      </c>
      <c r="P11" s="822">
        <v>176</v>
      </c>
      <c r="Q11" s="823">
        <v>232</v>
      </c>
      <c r="R11" s="822">
        <v>176</v>
      </c>
      <c r="S11" s="823">
        <v>166</v>
      </c>
      <c r="T11" s="822">
        <v>176</v>
      </c>
      <c r="U11" s="823">
        <v>196</v>
      </c>
      <c r="V11" s="836">
        <f t="shared" si="0"/>
        <v>1760</v>
      </c>
      <c r="W11" s="836">
        <f t="shared" si="1"/>
        <v>1896</v>
      </c>
      <c r="X11" s="824">
        <f t="shared" si="2"/>
        <v>1.0772727272727274</v>
      </c>
    </row>
    <row r="12" spans="1:24" ht="24.95" customHeight="1" x14ac:dyDescent="0.25">
      <c r="A12" s="808" t="s">
        <v>515</v>
      </c>
      <c r="B12" s="822">
        <v>116</v>
      </c>
      <c r="C12" s="823">
        <v>0</v>
      </c>
      <c r="D12" s="822">
        <v>116</v>
      </c>
      <c r="E12" s="823">
        <v>79</v>
      </c>
      <c r="F12" s="822">
        <v>116</v>
      </c>
      <c r="G12" s="823">
        <v>72</v>
      </c>
      <c r="H12" s="822">
        <v>116</v>
      </c>
      <c r="I12" s="823">
        <v>122</v>
      </c>
      <c r="J12" s="822">
        <v>116</v>
      </c>
      <c r="K12" s="823">
        <v>78</v>
      </c>
      <c r="L12" s="822">
        <v>116</v>
      </c>
      <c r="M12" s="823">
        <v>112</v>
      </c>
      <c r="N12" s="822">
        <v>116</v>
      </c>
      <c r="O12" s="823">
        <v>115</v>
      </c>
      <c r="P12" s="822">
        <v>116</v>
      </c>
      <c r="Q12" s="823">
        <v>132</v>
      </c>
      <c r="R12" s="822">
        <v>116</v>
      </c>
      <c r="S12" s="823">
        <v>113</v>
      </c>
      <c r="T12" s="822">
        <v>116</v>
      </c>
      <c r="U12" s="823">
        <v>122</v>
      </c>
      <c r="V12" s="836">
        <f t="shared" si="0"/>
        <v>1160</v>
      </c>
      <c r="W12" s="836">
        <f t="shared" si="1"/>
        <v>945</v>
      </c>
      <c r="X12" s="824">
        <f t="shared" si="2"/>
        <v>0.81465517241379315</v>
      </c>
    </row>
    <row r="13" spans="1:24" ht="24.95" customHeight="1" x14ac:dyDescent="0.25">
      <c r="A13" s="808" t="s">
        <v>535</v>
      </c>
      <c r="B13" s="822">
        <v>200</v>
      </c>
      <c r="C13" s="823">
        <v>223</v>
      </c>
      <c r="D13" s="822">
        <v>200</v>
      </c>
      <c r="E13" s="823">
        <v>171</v>
      </c>
      <c r="F13" s="822">
        <v>200</v>
      </c>
      <c r="G13" s="823">
        <v>200</v>
      </c>
      <c r="H13" s="822">
        <v>200</v>
      </c>
      <c r="I13" s="823">
        <v>125</v>
      </c>
      <c r="J13" s="822">
        <v>200</v>
      </c>
      <c r="K13" s="823">
        <v>171</v>
      </c>
      <c r="L13" s="822">
        <v>200</v>
      </c>
      <c r="M13" s="823">
        <v>199</v>
      </c>
      <c r="N13" s="822">
        <v>200</v>
      </c>
      <c r="O13" s="823">
        <v>279</v>
      </c>
      <c r="P13" s="822">
        <v>200</v>
      </c>
      <c r="Q13" s="823">
        <v>202</v>
      </c>
      <c r="R13" s="822">
        <v>200</v>
      </c>
      <c r="S13" s="823">
        <v>226</v>
      </c>
      <c r="T13" s="822">
        <v>200</v>
      </c>
      <c r="U13" s="823">
        <v>220</v>
      </c>
      <c r="V13" s="836">
        <f t="shared" si="0"/>
        <v>2000</v>
      </c>
      <c r="W13" s="836">
        <f t="shared" si="1"/>
        <v>2016</v>
      </c>
      <c r="X13" s="824">
        <f t="shared" si="2"/>
        <v>1.008</v>
      </c>
    </row>
    <row r="14" spans="1:24" ht="24.95" customHeight="1" x14ac:dyDescent="0.25">
      <c r="A14" s="808" t="s">
        <v>536</v>
      </c>
      <c r="B14" s="822">
        <v>100</v>
      </c>
      <c r="C14" s="823">
        <v>70</v>
      </c>
      <c r="D14" s="822">
        <v>100</v>
      </c>
      <c r="E14" s="823">
        <v>93</v>
      </c>
      <c r="F14" s="822">
        <v>100</v>
      </c>
      <c r="G14" s="823">
        <v>86</v>
      </c>
      <c r="H14" s="822">
        <v>100</v>
      </c>
      <c r="I14" s="823">
        <v>94</v>
      </c>
      <c r="J14" s="822">
        <v>100</v>
      </c>
      <c r="K14" s="823">
        <v>89</v>
      </c>
      <c r="L14" s="822">
        <v>100</v>
      </c>
      <c r="M14" s="823">
        <v>111</v>
      </c>
      <c r="N14" s="822">
        <v>100</v>
      </c>
      <c r="O14" s="823">
        <v>118</v>
      </c>
      <c r="P14" s="822">
        <v>100</v>
      </c>
      <c r="Q14" s="823">
        <v>113</v>
      </c>
      <c r="R14" s="822">
        <v>100</v>
      </c>
      <c r="S14" s="823">
        <v>113</v>
      </c>
      <c r="T14" s="822">
        <v>100</v>
      </c>
      <c r="U14" s="823">
        <v>107</v>
      </c>
      <c r="V14" s="836">
        <f t="shared" si="0"/>
        <v>1000</v>
      </c>
      <c r="W14" s="836">
        <f t="shared" si="1"/>
        <v>994</v>
      </c>
      <c r="X14" s="824">
        <f t="shared" si="2"/>
        <v>0.99399999999999999</v>
      </c>
    </row>
    <row r="15" spans="1:24" ht="24.95" customHeight="1" x14ac:dyDescent="0.25">
      <c r="A15" s="808" t="s">
        <v>537</v>
      </c>
      <c r="B15" s="822">
        <v>84</v>
      </c>
      <c r="C15" s="823">
        <v>127</v>
      </c>
      <c r="D15" s="822">
        <v>84</v>
      </c>
      <c r="E15" s="823">
        <v>110</v>
      </c>
      <c r="F15" s="822">
        <v>84</v>
      </c>
      <c r="G15" s="823">
        <v>82</v>
      </c>
      <c r="H15" s="822">
        <v>84</v>
      </c>
      <c r="I15" s="823">
        <v>93</v>
      </c>
      <c r="J15" s="822">
        <v>84</v>
      </c>
      <c r="K15" s="823">
        <v>98</v>
      </c>
      <c r="L15" s="822">
        <v>84</v>
      </c>
      <c r="M15" s="823">
        <v>94</v>
      </c>
      <c r="N15" s="822">
        <v>84</v>
      </c>
      <c r="O15" s="823">
        <v>115</v>
      </c>
      <c r="P15" s="822">
        <v>84</v>
      </c>
      <c r="Q15" s="823">
        <v>105</v>
      </c>
      <c r="R15" s="822">
        <v>84</v>
      </c>
      <c r="S15" s="823">
        <v>115</v>
      </c>
      <c r="T15" s="822">
        <v>84</v>
      </c>
      <c r="U15" s="823">
        <v>19</v>
      </c>
      <c r="V15" s="836">
        <f t="shared" si="0"/>
        <v>840</v>
      </c>
      <c r="W15" s="836">
        <f t="shared" si="1"/>
        <v>958</v>
      </c>
      <c r="X15" s="824">
        <f t="shared" si="2"/>
        <v>1.1404761904761904</v>
      </c>
    </row>
    <row r="16" spans="1:24" ht="24.95" customHeight="1" x14ac:dyDescent="0.25">
      <c r="A16" s="857" t="s">
        <v>584</v>
      </c>
      <c r="B16" s="858">
        <v>7</v>
      </c>
      <c r="C16" s="852">
        <v>14</v>
      </c>
      <c r="D16" s="858">
        <v>7</v>
      </c>
      <c r="E16" s="852">
        <v>5</v>
      </c>
      <c r="F16" s="858">
        <v>7</v>
      </c>
      <c r="G16" s="852">
        <v>12</v>
      </c>
      <c r="H16" s="858">
        <v>7</v>
      </c>
      <c r="I16" s="852">
        <v>16</v>
      </c>
      <c r="J16" s="858">
        <v>7</v>
      </c>
      <c r="K16" s="852">
        <v>13</v>
      </c>
      <c r="L16" s="858">
        <v>7</v>
      </c>
      <c r="M16" s="852">
        <v>14</v>
      </c>
      <c r="N16" s="858">
        <v>7</v>
      </c>
      <c r="O16" s="852">
        <v>20</v>
      </c>
      <c r="P16" s="858">
        <v>7</v>
      </c>
      <c r="Q16" s="852">
        <v>11</v>
      </c>
      <c r="R16" s="858">
        <v>7</v>
      </c>
      <c r="S16" s="852">
        <v>23</v>
      </c>
      <c r="T16" s="858">
        <v>7</v>
      </c>
      <c r="U16" s="852">
        <v>11</v>
      </c>
      <c r="V16" s="836">
        <f t="shared" si="0"/>
        <v>70</v>
      </c>
      <c r="W16" s="836">
        <f t="shared" si="1"/>
        <v>139</v>
      </c>
      <c r="X16" s="824">
        <f t="shared" si="2"/>
        <v>1.9857142857142858</v>
      </c>
    </row>
    <row r="17" spans="1:24" ht="24.95" customHeight="1" thickBot="1" x14ac:dyDescent="0.3">
      <c r="A17" s="866" t="s">
        <v>510</v>
      </c>
      <c r="B17" s="867">
        <v>10</v>
      </c>
      <c r="C17" s="868">
        <v>120</v>
      </c>
      <c r="D17" s="867">
        <v>10</v>
      </c>
      <c r="E17" s="868">
        <v>119</v>
      </c>
      <c r="F17" s="867">
        <v>10</v>
      </c>
      <c r="G17" s="868">
        <v>118</v>
      </c>
      <c r="H17" s="867">
        <v>10</v>
      </c>
      <c r="I17" s="868">
        <v>57</v>
      </c>
      <c r="J17" s="867">
        <v>10</v>
      </c>
      <c r="K17" s="868">
        <v>69</v>
      </c>
      <c r="L17" s="867">
        <v>10</v>
      </c>
      <c r="M17" s="868">
        <v>53</v>
      </c>
      <c r="N17" s="867">
        <v>10</v>
      </c>
      <c r="O17" s="868">
        <v>90</v>
      </c>
      <c r="P17" s="867">
        <v>10</v>
      </c>
      <c r="Q17" s="868">
        <v>39</v>
      </c>
      <c r="R17" s="867">
        <v>10</v>
      </c>
      <c r="S17" s="868">
        <v>36</v>
      </c>
      <c r="T17" s="867">
        <v>10</v>
      </c>
      <c r="U17" s="868">
        <v>32</v>
      </c>
      <c r="V17" s="869">
        <f>B17+D17+F17+H17+J17+L17+N17+P17+R17+T17</f>
        <v>100</v>
      </c>
      <c r="W17" s="869">
        <f>C17+E17+G17+I17+K17+M17+O17+Q17+S17+U17</f>
        <v>733</v>
      </c>
      <c r="X17" s="870">
        <f t="shared" si="2"/>
        <v>7.33</v>
      </c>
    </row>
    <row r="18" spans="1:24" s="831" customFormat="1" ht="19.5" customHeight="1" x14ac:dyDescent="0.25">
      <c r="A18" s="863" t="s">
        <v>6</v>
      </c>
      <c r="B18" s="864">
        <f t="shared" ref="B18:W18" si="3">SUM(B9:B17)</f>
        <v>1045</v>
      </c>
      <c r="C18" s="864">
        <f>SUM(C9:C17)</f>
        <v>1212</v>
      </c>
      <c r="D18" s="864">
        <f t="shared" ref="D18:F18" si="4">SUM(D9:D17)</f>
        <v>1045</v>
      </c>
      <c r="E18" s="864">
        <f>SUM(E9:E17)</f>
        <v>1108</v>
      </c>
      <c r="F18" s="864">
        <f t="shared" si="4"/>
        <v>1045</v>
      </c>
      <c r="G18" s="864">
        <f>SUM(G9:G17)</f>
        <v>1086</v>
      </c>
      <c r="H18" s="864">
        <f t="shared" ref="H18:J18" si="5">SUM(H9:H17)</f>
        <v>1045</v>
      </c>
      <c r="I18" s="864">
        <f>SUM(I9:I17)</f>
        <v>1063</v>
      </c>
      <c r="J18" s="864">
        <f t="shared" si="5"/>
        <v>1045</v>
      </c>
      <c r="K18" s="864">
        <f>SUM(K9:K17)</f>
        <v>1018</v>
      </c>
      <c r="L18" s="864">
        <f t="shared" ref="L18:N18" si="6">SUM(L9:L17)</f>
        <v>1045</v>
      </c>
      <c r="M18" s="864">
        <f>SUM(M9:M17)</f>
        <v>1061</v>
      </c>
      <c r="N18" s="864">
        <f t="shared" si="6"/>
        <v>1045</v>
      </c>
      <c r="O18" s="864">
        <f>SUM(O9:O17)</f>
        <v>1256</v>
      </c>
      <c r="P18" s="864">
        <f t="shared" ref="P18:R18" si="7">SUM(P9:P17)</f>
        <v>1045</v>
      </c>
      <c r="Q18" s="864">
        <f>SUM(Q9:Q17)</f>
        <v>1258</v>
      </c>
      <c r="R18" s="864">
        <f t="shared" si="7"/>
        <v>1045</v>
      </c>
      <c r="S18" s="864">
        <f>SUM(S9:S17)</f>
        <v>1171</v>
      </c>
      <c r="T18" s="864">
        <f t="shared" ref="T18" si="8">SUM(T9:T17)</f>
        <v>1045</v>
      </c>
      <c r="U18" s="864">
        <f>SUM(U9:U17)</f>
        <v>1145</v>
      </c>
      <c r="V18" s="864">
        <f>SUM(V9:V17)</f>
        <v>10450</v>
      </c>
      <c r="W18" s="864">
        <f t="shared" si="3"/>
        <v>11378</v>
      </c>
      <c r="X18" s="865">
        <f>IF(V18=0,"-",W18/V18)</f>
        <v>1.0888038277511962</v>
      </c>
    </row>
    <row r="19" spans="1:24" x14ac:dyDescent="0.25">
      <c r="A19" s="942" t="str">
        <f>'Pque N Mundo I'!$A$37</f>
        <v>Nota: as metas apresentadas serão ajustadas na avaliação do CTA com os descontos de déficits de vagas e ausênsias legais.</v>
      </c>
      <c r="V19" s="837"/>
      <c r="W19" s="837"/>
    </row>
    <row r="20" spans="1:24" x14ac:dyDescent="0.25">
      <c r="A20" s="826" t="s">
        <v>678</v>
      </c>
      <c r="V20" s="833"/>
      <c r="W20" s="833"/>
    </row>
    <row r="21" spans="1:24" x14ac:dyDescent="0.25">
      <c r="V21" s="833"/>
      <c r="W21" s="833"/>
    </row>
    <row r="22" spans="1:24" x14ac:dyDescent="0.25">
      <c r="V22" s="833"/>
      <c r="W22" s="833"/>
    </row>
    <row r="23" spans="1:24" x14ac:dyDescent="0.25">
      <c r="V23" s="833"/>
      <c r="W23" s="833"/>
    </row>
    <row r="24" spans="1:24" x14ac:dyDescent="0.25">
      <c r="V24" s="833"/>
      <c r="W24" s="833"/>
    </row>
    <row r="25" spans="1:24" x14ac:dyDescent="0.25">
      <c r="V25" s="833"/>
      <c r="W25" s="833"/>
    </row>
    <row r="26" spans="1:24" x14ac:dyDescent="0.25">
      <c r="V26" s="833"/>
      <c r="W26" s="833"/>
    </row>
    <row r="27" spans="1:24" x14ac:dyDescent="0.25">
      <c r="V27" s="833"/>
      <c r="W27" s="833"/>
    </row>
    <row r="28" spans="1:24" x14ac:dyDescent="0.25">
      <c r="V28" s="833"/>
      <c r="W28" s="833"/>
    </row>
    <row r="29" spans="1:24" x14ac:dyDescent="0.25">
      <c r="V29" s="833"/>
      <c r="W29" s="833"/>
    </row>
    <row r="30" spans="1:24" x14ac:dyDescent="0.25">
      <c r="V30" s="833"/>
      <c r="W30" s="833"/>
    </row>
    <row r="31" spans="1:24" x14ac:dyDescent="0.25">
      <c r="V31" s="833"/>
      <c r="W31" s="833"/>
    </row>
    <row r="32" spans="1:24" x14ac:dyDescent="0.25">
      <c r="V32" s="833"/>
      <c r="W32" s="833"/>
    </row>
    <row r="33" spans="22:23" x14ac:dyDescent="0.25">
      <c r="V33" s="833"/>
      <c r="W33" s="833"/>
    </row>
    <row r="34" spans="22:23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</sheetData>
  <mergeCells count="16">
    <mergeCell ref="A2:C2"/>
    <mergeCell ref="A3:C3"/>
    <mergeCell ref="A5:X5"/>
    <mergeCell ref="A6:X6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2" orientation="landscape" r:id="rId1"/>
  <headerFooter>
    <oddFooter>&amp;R&amp;14pag.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X254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6.7109375" customWidth="1"/>
    <col min="2" max="21" width="10" customWidth="1"/>
    <col min="22" max="22" width="7.42578125" bestFit="1" customWidth="1"/>
    <col min="23" max="23" width="8" customWidth="1"/>
    <col min="24" max="24" width="8.2851562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640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32.1" customHeight="1" thickBot="1" x14ac:dyDescent="0.3">
      <c r="A9" s="878" t="s">
        <v>419</v>
      </c>
      <c r="B9" s="895">
        <v>120</v>
      </c>
      <c r="C9" s="911">
        <v>120</v>
      </c>
      <c r="D9" s="895">
        <v>120</v>
      </c>
      <c r="E9" s="911">
        <v>120</v>
      </c>
      <c r="F9" s="895">
        <v>120</v>
      </c>
      <c r="G9" s="911">
        <v>85</v>
      </c>
      <c r="H9" s="895">
        <v>120</v>
      </c>
      <c r="I9" s="911">
        <v>128</v>
      </c>
      <c r="J9" s="895">
        <v>120</v>
      </c>
      <c r="K9" s="911">
        <v>127</v>
      </c>
      <c r="L9" s="895">
        <v>120</v>
      </c>
      <c r="M9" s="911">
        <v>114</v>
      </c>
      <c r="N9" s="895">
        <v>120</v>
      </c>
      <c r="O9" s="911">
        <v>98</v>
      </c>
      <c r="P9" s="895">
        <v>120</v>
      </c>
      <c r="Q9" s="911">
        <v>107</v>
      </c>
      <c r="R9" s="895">
        <v>120</v>
      </c>
      <c r="S9" s="911">
        <v>99</v>
      </c>
      <c r="T9" s="895">
        <v>120</v>
      </c>
      <c r="U9" s="911">
        <v>122</v>
      </c>
      <c r="V9" s="869">
        <f>B9+D9+F9+H9+J9+L9+N9+P9+R9+T9</f>
        <v>1200</v>
      </c>
      <c r="W9" s="869">
        <f>C9+E9+G9+I9+K9+M9+O9+Q9+S9+U9</f>
        <v>1120</v>
      </c>
      <c r="X9" s="870">
        <f>IF(V9=0,"-",W9/V9)</f>
        <v>0.93333333333333335</v>
      </c>
    </row>
    <row r="10" spans="1:24" s="831" customFormat="1" ht="19.5" customHeight="1" x14ac:dyDescent="0.25">
      <c r="A10" s="863" t="s">
        <v>6</v>
      </c>
      <c r="B10" s="864">
        <f t="shared" ref="B10:G10" si="0">SUM(B9)</f>
        <v>120</v>
      </c>
      <c r="C10" s="864">
        <f t="shared" si="0"/>
        <v>120</v>
      </c>
      <c r="D10" s="864">
        <f t="shared" si="0"/>
        <v>120</v>
      </c>
      <c r="E10" s="864">
        <f t="shared" si="0"/>
        <v>120</v>
      </c>
      <c r="F10" s="864">
        <f t="shared" si="0"/>
        <v>120</v>
      </c>
      <c r="G10" s="864">
        <f t="shared" si="0"/>
        <v>85</v>
      </c>
      <c r="H10" s="864">
        <f t="shared" ref="H10:I10" si="1">SUM(H9)</f>
        <v>120</v>
      </c>
      <c r="I10" s="864">
        <f t="shared" si="1"/>
        <v>128</v>
      </c>
      <c r="J10" s="864">
        <f t="shared" ref="J10:K10" si="2">SUM(J9)</f>
        <v>120</v>
      </c>
      <c r="K10" s="864">
        <f t="shared" si="2"/>
        <v>127</v>
      </c>
      <c r="L10" s="864">
        <f t="shared" ref="L10:M10" si="3">SUM(L9)</f>
        <v>120</v>
      </c>
      <c r="M10" s="864">
        <f t="shared" si="3"/>
        <v>114</v>
      </c>
      <c r="N10" s="864">
        <f t="shared" ref="N10:O10" si="4">SUM(N9)</f>
        <v>120</v>
      </c>
      <c r="O10" s="864">
        <f t="shared" si="4"/>
        <v>98</v>
      </c>
      <c r="P10" s="864">
        <f t="shared" ref="P10:S10" si="5">SUM(P9)</f>
        <v>120</v>
      </c>
      <c r="Q10" s="864">
        <f t="shared" si="5"/>
        <v>107</v>
      </c>
      <c r="R10" s="864">
        <f t="shared" si="5"/>
        <v>120</v>
      </c>
      <c r="S10" s="864">
        <f t="shared" si="5"/>
        <v>99</v>
      </c>
      <c r="T10" s="864">
        <f t="shared" ref="T10:U10" si="6">SUM(T9)</f>
        <v>120</v>
      </c>
      <c r="U10" s="864">
        <f t="shared" si="6"/>
        <v>122</v>
      </c>
      <c r="V10" s="864">
        <f t="shared" ref="V10:W10" si="7">SUM(V9)</f>
        <v>1200</v>
      </c>
      <c r="W10" s="864">
        <f t="shared" si="7"/>
        <v>1120</v>
      </c>
      <c r="X10" s="865">
        <f>IF(V10=0,"-",W10/V10)</f>
        <v>0.93333333333333335</v>
      </c>
    </row>
    <row r="11" spans="1:24" x14ac:dyDescent="0.25">
      <c r="A11" s="942" t="str">
        <f>'Pque N Mundo I'!$A$37</f>
        <v>Nota: as metas apresentadas serão ajustadas na avaliação do CTA com os descontos de déficits de vagas e ausênsias legais.</v>
      </c>
      <c r="V11" s="837"/>
      <c r="W11" s="837"/>
    </row>
    <row r="12" spans="1:24" x14ac:dyDescent="0.25">
      <c r="A12" s="826" t="s">
        <v>678</v>
      </c>
      <c r="V12" s="837"/>
      <c r="W12" s="837"/>
    </row>
    <row r="13" spans="1:24" x14ac:dyDescent="0.25">
      <c r="V13" s="837"/>
      <c r="W13" s="837"/>
    </row>
    <row r="14" spans="1:24" x14ac:dyDescent="0.25">
      <c r="V14" s="837"/>
      <c r="W14" s="837"/>
    </row>
    <row r="15" spans="1:24" x14ac:dyDescent="0.25">
      <c r="V15" s="837"/>
      <c r="W15" s="837"/>
    </row>
    <row r="16" spans="1:24" x14ac:dyDescent="0.25">
      <c r="V16" s="837"/>
      <c r="W16" s="837"/>
    </row>
    <row r="17" spans="22:23" x14ac:dyDescent="0.25">
      <c r="V17" s="837"/>
      <c r="W17" s="837"/>
    </row>
    <row r="18" spans="22:23" x14ac:dyDescent="0.25">
      <c r="V18" s="837"/>
      <c r="W18" s="837"/>
    </row>
    <row r="19" spans="22:23" x14ac:dyDescent="0.25">
      <c r="V19" s="837"/>
      <c r="W19" s="837"/>
    </row>
    <row r="20" spans="22:23" x14ac:dyDescent="0.25">
      <c r="V20" s="837"/>
      <c r="W20" s="837"/>
    </row>
    <row r="21" spans="22:23" x14ac:dyDescent="0.25">
      <c r="V21" s="833"/>
      <c r="W21" s="833"/>
    </row>
    <row r="22" spans="22:23" x14ac:dyDescent="0.25">
      <c r="V22" s="833"/>
      <c r="W22" s="833"/>
    </row>
    <row r="23" spans="22:23" x14ac:dyDescent="0.25">
      <c r="V23" s="833"/>
      <c r="W23" s="833"/>
    </row>
    <row r="24" spans="22:23" x14ac:dyDescent="0.25">
      <c r="V24" s="833"/>
      <c r="W24" s="833"/>
    </row>
    <row r="25" spans="22:23" x14ac:dyDescent="0.25">
      <c r="V25" s="833"/>
      <c r="W25" s="833"/>
    </row>
    <row r="26" spans="22:23" x14ac:dyDescent="0.25">
      <c r="V26" s="833"/>
      <c r="W26" s="833"/>
    </row>
    <row r="27" spans="22:23" x14ac:dyDescent="0.25">
      <c r="V27" s="833"/>
      <c r="W27" s="833"/>
    </row>
    <row r="28" spans="22:23" x14ac:dyDescent="0.25">
      <c r="V28" s="833"/>
      <c r="W28" s="833"/>
    </row>
    <row r="29" spans="22:23" x14ac:dyDescent="0.25">
      <c r="V29" s="833"/>
      <c r="W29" s="833"/>
    </row>
    <row r="30" spans="22:23" x14ac:dyDescent="0.25">
      <c r="V30" s="833"/>
      <c r="W30" s="833"/>
    </row>
    <row r="31" spans="22:23" x14ac:dyDescent="0.25">
      <c r="V31" s="833"/>
      <c r="W31" s="833"/>
    </row>
    <row r="32" spans="22:23" x14ac:dyDescent="0.25">
      <c r="V32" s="833"/>
      <c r="W32" s="833"/>
    </row>
    <row r="33" spans="22:23" x14ac:dyDescent="0.25">
      <c r="V33" s="833"/>
      <c r="W33" s="833"/>
    </row>
    <row r="34" spans="22:23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  <row r="251" spans="22:23" x14ac:dyDescent="0.25">
      <c r="V251" s="833"/>
      <c r="W251" s="833"/>
    </row>
    <row r="252" spans="22:23" x14ac:dyDescent="0.25">
      <c r="V252" s="833"/>
      <c r="W252" s="833"/>
    </row>
    <row r="253" spans="22:23" x14ac:dyDescent="0.25">
      <c r="V253" s="833"/>
      <c r="W253" s="833"/>
    </row>
    <row r="254" spans="22:23" x14ac:dyDescent="0.25">
      <c r="V254" s="833"/>
      <c r="W254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T7:U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2" orientation="landscape" r:id="rId1"/>
  <headerFooter>
    <oddFooter>&amp;R&amp;14pag.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B32D-2E80-4731-ABC1-FECF4372BC3A}">
  <sheetPr>
    <tabColor rgb="FFFFFF00"/>
    <pageSetUpPr fitToPage="1"/>
  </sheetPr>
  <dimension ref="A1:X254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7.7109375" customWidth="1"/>
    <col min="2" max="21" width="9.5703125" customWidth="1"/>
    <col min="22" max="22" width="7.42578125" bestFit="1" customWidth="1"/>
    <col min="23" max="23" width="8" customWidth="1"/>
    <col min="24" max="24" width="8.2851562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641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30.95" customHeight="1" thickBot="1" x14ac:dyDescent="0.3">
      <c r="A9" s="878" t="s">
        <v>419</v>
      </c>
      <c r="B9" s="895">
        <v>120</v>
      </c>
      <c r="C9" s="911">
        <v>120</v>
      </c>
      <c r="D9" s="895">
        <v>120</v>
      </c>
      <c r="E9" s="911">
        <v>120</v>
      </c>
      <c r="F9" s="895">
        <v>120</v>
      </c>
      <c r="G9" s="911">
        <v>141</v>
      </c>
      <c r="H9" s="895">
        <v>120</v>
      </c>
      <c r="I9" s="911">
        <v>122</v>
      </c>
      <c r="J9" s="895">
        <v>120</v>
      </c>
      <c r="K9" s="911">
        <v>132</v>
      </c>
      <c r="L9" s="895">
        <v>120</v>
      </c>
      <c r="M9" s="911">
        <v>132</v>
      </c>
      <c r="N9" s="895">
        <v>120</v>
      </c>
      <c r="O9" s="911">
        <v>118</v>
      </c>
      <c r="P9" s="895">
        <v>120</v>
      </c>
      <c r="Q9" s="911">
        <v>161</v>
      </c>
      <c r="R9" s="895">
        <v>120</v>
      </c>
      <c r="S9" s="911">
        <v>159</v>
      </c>
      <c r="T9" s="895">
        <v>120</v>
      </c>
      <c r="U9" s="911">
        <v>141</v>
      </c>
      <c r="V9" s="869">
        <f>B9+D9+F9+H9+J9+L9+N9++P9+R9+T9</f>
        <v>1200</v>
      </c>
      <c r="W9" s="869">
        <f>C9+E9+G9+I9+K9+M9+O9+Q9+S9+U9</f>
        <v>1346</v>
      </c>
      <c r="X9" s="870">
        <f>IF(V9=0,"-",W9/V9)</f>
        <v>1.1216666666666666</v>
      </c>
    </row>
    <row r="10" spans="1:24" s="831" customFormat="1" ht="19.5" customHeight="1" x14ac:dyDescent="0.25">
      <c r="A10" s="863" t="s">
        <v>6</v>
      </c>
      <c r="B10" s="864">
        <f t="shared" ref="B10:G10" si="0">SUM(B9)</f>
        <v>120</v>
      </c>
      <c r="C10" s="864">
        <f t="shared" si="0"/>
        <v>120</v>
      </c>
      <c r="D10" s="864">
        <f t="shared" si="0"/>
        <v>120</v>
      </c>
      <c r="E10" s="864">
        <f t="shared" si="0"/>
        <v>120</v>
      </c>
      <c r="F10" s="864">
        <f t="shared" si="0"/>
        <v>120</v>
      </c>
      <c r="G10" s="864">
        <f t="shared" si="0"/>
        <v>141</v>
      </c>
      <c r="H10" s="864">
        <f t="shared" ref="H10:I10" si="1">SUM(H9)</f>
        <v>120</v>
      </c>
      <c r="I10" s="864">
        <f t="shared" si="1"/>
        <v>122</v>
      </c>
      <c r="J10" s="864">
        <f t="shared" ref="J10:K10" si="2">SUM(J9)</f>
        <v>120</v>
      </c>
      <c r="K10" s="864">
        <f t="shared" si="2"/>
        <v>132</v>
      </c>
      <c r="L10" s="864">
        <f t="shared" ref="L10:M10" si="3">SUM(L9)</f>
        <v>120</v>
      </c>
      <c r="M10" s="864">
        <f t="shared" si="3"/>
        <v>132</v>
      </c>
      <c r="N10" s="864">
        <f t="shared" ref="N10:O10" si="4">SUM(N9)</f>
        <v>120</v>
      </c>
      <c r="O10" s="864">
        <f t="shared" si="4"/>
        <v>118</v>
      </c>
      <c r="P10" s="864">
        <f t="shared" ref="P10:Q10" si="5">SUM(P9)</f>
        <v>120</v>
      </c>
      <c r="Q10" s="864">
        <f t="shared" si="5"/>
        <v>161</v>
      </c>
      <c r="R10" s="864">
        <f t="shared" ref="R10:S10" si="6">SUM(R9)</f>
        <v>120</v>
      </c>
      <c r="S10" s="864">
        <f t="shared" si="6"/>
        <v>159</v>
      </c>
      <c r="T10" s="864">
        <f t="shared" ref="T10:U10" si="7">SUM(T9)</f>
        <v>120</v>
      </c>
      <c r="U10" s="864">
        <f t="shared" si="7"/>
        <v>141</v>
      </c>
      <c r="V10" s="864">
        <f t="shared" ref="V10:W10" si="8">SUM(V9)</f>
        <v>1200</v>
      </c>
      <c r="W10" s="864">
        <f t="shared" si="8"/>
        <v>1346</v>
      </c>
      <c r="X10" s="865">
        <f>IF(V10=0,"-",W10/V10)</f>
        <v>1.1216666666666666</v>
      </c>
    </row>
    <row r="11" spans="1:24" x14ac:dyDescent="0.25">
      <c r="A11" s="942" t="str">
        <f>'Pque N Mundo I'!$A$37</f>
        <v>Nota: as metas apresentadas serão ajustadas na avaliação do CTA com os descontos de déficits de vagas e ausênsias legais.</v>
      </c>
      <c r="V11" s="837"/>
      <c r="W11" s="837"/>
    </row>
    <row r="12" spans="1:24" x14ac:dyDescent="0.25">
      <c r="A12" s="826" t="s">
        <v>678</v>
      </c>
      <c r="V12" s="837"/>
      <c r="W12" s="837"/>
    </row>
    <row r="13" spans="1:24" x14ac:dyDescent="0.25">
      <c r="V13" s="837"/>
      <c r="W13" s="837"/>
    </row>
    <row r="14" spans="1:24" x14ac:dyDescent="0.25">
      <c r="V14" s="837"/>
      <c r="W14" s="837"/>
    </row>
    <row r="15" spans="1:24" x14ac:dyDescent="0.25">
      <c r="V15" s="837"/>
      <c r="W15" s="837"/>
    </row>
    <row r="16" spans="1:24" x14ac:dyDescent="0.25">
      <c r="V16" s="837"/>
      <c r="W16" s="837"/>
    </row>
    <row r="17" spans="22:23" x14ac:dyDescent="0.25">
      <c r="V17" s="837"/>
      <c r="W17" s="837"/>
    </row>
    <row r="18" spans="22:23" x14ac:dyDescent="0.25">
      <c r="V18" s="837"/>
      <c r="W18" s="837"/>
    </row>
    <row r="19" spans="22:23" x14ac:dyDescent="0.25">
      <c r="V19" s="837"/>
      <c r="W19" s="837"/>
    </row>
    <row r="20" spans="22:23" x14ac:dyDescent="0.25">
      <c r="V20" s="837"/>
      <c r="W20" s="837"/>
    </row>
    <row r="21" spans="22:23" x14ac:dyDescent="0.25">
      <c r="V21" s="833"/>
      <c r="W21" s="833"/>
    </row>
    <row r="22" spans="22:23" x14ac:dyDescent="0.25">
      <c r="V22" s="833"/>
      <c r="W22" s="833"/>
    </row>
    <row r="23" spans="22:23" x14ac:dyDescent="0.25">
      <c r="V23" s="833"/>
      <c r="W23" s="833"/>
    </row>
    <row r="24" spans="22:23" x14ac:dyDescent="0.25">
      <c r="V24" s="833"/>
      <c r="W24" s="833"/>
    </row>
    <row r="25" spans="22:23" x14ac:dyDescent="0.25">
      <c r="V25" s="833"/>
      <c r="W25" s="833"/>
    </row>
    <row r="26" spans="22:23" x14ac:dyDescent="0.25">
      <c r="V26" s="833"/>
      <c r="W26" s="833"/>
    </row>
    <row r="27" spans="22:23" x14ac:dyDescent="0.25">
      <c r="V27" s="833"/>
      <c r="W27" s="833"/>
    </row>
    <row r="28" spans="22:23" x14ac:dyDescent="0.25">
      <c r="V28" s="833"/>
      <c r="W28" s="833"/>
    </row>
    <row r="29" spans="22:23" x14ac:dyDescent="0.25">
      <c r="V29" s="833"/>
      <c r="W29" s="833"/>
    </row>
    <row r="30" spans="22:23" x14ac:dyDescent="0.25">
      <c r="V30" s="833"/>
      <c r="W30" s="833"/>
    </row>
    <row r="31" spans="22:23" x14ac:dyDescent="0.25">
      <c r="V31" s="833"/>
      <c r="W31" s="833"/>
    </row>
    <row r="32" spans="22:23" x14ac:dyDescent="0.25">
      <c r="V32" s="833"/>
      <c r="W32" s="833"/>
    </row>
    <row r="33" spans="22:23" x14ac:dyDescent="0.25">
      <c r="V33" s="833"/>
      <c r="W33" s="833"/>
    </row>
    <row r="34" spans="22:23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  <row r="251" spans="22:23" x14ac:dyDescent="0.25">
      <c r="V251" s="833"/>
      <c r="W251" s="833"/>
    </row>
    <row r="252" spans="22:23" x14ac:dyDescent="0.25">
      <c r="V252" s="833"/>
      <c r="W252" s="833"/>
    </row>
    <row r="253" spans="22:23" x14ac:dyDescent="0.25">
      <c r="V253" s="833"/>
      <c r="W253" s="833"/>
    </row>
    <row r="254" spans="22:23" x14ac:dyDescent="0.25">
      <c r="V254" s="833"/>
      <c r="W254" s="833"/>
    </row>
  </sheetData>
  <mergeCells count="16">
    <mergeCell ref="A2:C2"/>
    <mergeCell ref="A3:C3"/>
    <mergeCell ref="A5:X5"/>
    <mergeCell ref="A6:X6"/>
    <mergeCell ref="A7:A8"/>
    <mergeCell ref="V7:X7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rintOptions horizontalCentered="1"/>
  <pageMargins left="0.35433070866141736" right="0.23622047244094491" top="0.27559055118110237" bottom="0.35433070866141736" header="0.19685039370078741" footer="0.11811023622047245"/>
  <pageSetup paperSize="9" scale="53" orientation="landscape" r:id="rId1"/>
  <headerFooter>
    <oddFooter>&amp;R&amp;14pag.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X221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52.710937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10.42578125" customWidth="1"/>
    <col min="21" max="21" width="9.28515625" customWidth="1"/>
    <col min="22" max="22" width="11.42578125" customWidth="1"/>
    <col min="23" max="23" width="10.5703125" customWidth="1"/>
    <col min="24" max="24" width="8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642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27.95" customHeight="1" x14ac:dyDescent="0.25">
      <c r="A9" s="808" t="s">
        <v>672</v>
      </c>
      <c r="B9" s="864">
        <v>44</v>
      </c>
      <c r="C9" s="830">
        <v>65</v>
      </c>
      <c r="D9" s="864">
        <v>44</v>
      </c>
      <c r="E9" s="830">
        <v>73</v>
      </c>
      <c r="F9" s="864">
        <v>44</v>
      </c>
      <c r="G9" s="830">
        <v>0</v>
      </c>
      <c r="H9" s="864">
        <v>44</v>
      </c>
      <c r="I9" s="830">
        <v>26</v>
      </c>
      <c r="J9" s="864">
        <v>44</v>
      </c>
      <c r="K9" s="830">
        <v>102</v>
      </c>
      <c r="L9" s="864">
        <v>44</v>
      </c>
      <c r="M9" s="830">
        <v>77</v>
      </c>
      <c r="N9" s="864">
        <v>44</v>
      </c>
      <c r="O9" s="830">
        <v>107</v>
      </c>
      <c r="P9" s="864">
        <v>44</v>
      </c>
      <c r="Q9" s="830">
        <v>97</v>
      </c>
      <c r="R9" s="864">
        <v>44</v>
      </c>
      <c r="S9" s="830">
        <v>105</v>
      </c>
      <c r="T9" s="864">
        <v>44</v>
      </c>
      <c r="U9" s="830">
        <v>96</v>
      </c>
      <c r="V9" s="859">
        <f>B9+D9+F9+H9+J9+L9+N9+P9+R9+T9</f>
        <v>440</v>
      </c>
      <c r="W9" s="859">
        <f>C9+E9+G9+I9+K9+M9+O9+Q9+S9+U9</f>
        <v>748</v>
      </c>
      <c r="X9" s="824">
        <f>IF(V9=0,"-",W9/V9)</f>
        <v>1.7</v>
      </c>
    </row>
    <row r="10" spans="1:24" ht="27.95" customHeight="1" x14ac:dyDescent="0.25">
      <c r="A10" s="808" t="s">
        <v>468</v>
      </c>
      <c r="B10" s="822">
        <v>80</v>
      </c>
      <c r="C10" s="823">
        <v>140</v>
      </c>
      <c r="D10" s="822">
        <v>80</v>
      </c>
      <c r="E10" s="823">
        <v>258</v>
      </c>
      <c r="F10" s="822">
        <v>80</v>
      </c>
      <c r="G10" s="823">
        <v>277</v>
      </c>
      <c r="H10" s="822">
        <v>80</v>
      </c>
      <c r="I10" s="823">
        <v>81</v>
      </c>
      <c r="J10" s="822">
        <v>80</v>
      </c>
      <c r="K10" s="823">
        <v>204</v>
      </c>
      <c r="L10" s="822">
        <v>80</v>
      </c>
      <c r="M10" s="823">
        <v>231</v>
      </c>
      <c r="N10" s="822">
        <v>80</v>
      </c>
      <c r="O10" s="823">
        <v>217</v>
      </c>
      <c r="P10" s="822">
        <v>80</v>
      </c>
      <c r="Q10" s="823">
        <v>186</v>
      </c>
      <c r="R10" s="822">
        <v>80</v>
      </c>
      <c r="S10" s="823">
        <v>0</v>
      </c>
      <c r="T10" s="822">
        <v>80</v>
      </c>
      <c r="U10" s="823">
        <v>0</v>
      </c>
      <c r="V10" s="859">
        <f t="shared" ref="V10:V16" si="0">B10+D10+F10+H10+J10+L10+N10+P10+R10+T10</f>
        <v>800</v>
      </c>
      <c r="W10" s="859">
        <f t="shared" ref="W10:W16" si="1">C10+E10+G10+I10+K10+M10+O10+Q10+S10+U10</f>
        <v>1594</v>
      </c>
      <c r="X10" s="824">
        <f t="shared" ref="X10:X16" si="2">IF(V10=0,"-",W10/V10)</f>
        <v>1.9924999999999999</v>
      </c>
    </row>
    <row r="11" spans="1:24" ht="27.95" customHeight="1" x14ac:dyDescent="0.25">
      <c r="A11" s="808" t="s">
        <v>465</v>
      </c>
      <c r="B11" s="822">
        <v>180</v>
      </c>
      <c r="C11" s="823">
        <v>250</v>
      </c>
      <c r="D11" s="822">
        <v>180</v>
      </c>
      <c r="E11" s="823">
        <v>262</v>
      </c>
      <c r="F11" s="822">
        <v>180</v>
      </c>
      <c r="G11" s="823">
        <v>243</v>
      </c>
      <c r="H11" s="822">
        <v>180</v>
      </c>
      <c r="I11" s="823">
        <v>271</v>
      </c>
      <c r="J11" s="822">
        <v>180</v>
      </c>
      <c r="K11" s="823">
        <v>279</v>
      </c>
      <c r="L11" s="822">
        <v>180</v>
      </c>
      <c r="M11" s="823">
        <v>256</v>
      </c>
      <c r="N11" s="822">
        <v>180</v>
      </c>
      <c r="O11" s="823">
        <v>151</v>
      </c>
      <c r="P11" s="822">
        <v>180</v>
      </c>
      <c r="Q11" s="823">
        <v>84</v>
      </c>
      <c r="R11" s="822">
        <v>180</v>
      </c>
      <c r="S11" s="823">
        <v>165</v>
      </c>
      <c r="T11" s="822">
        <v>180</v>
      </c>
      <c r="U11" s="823">
        <v>186</v>
      </c>
      <c r="V11" s="859">
        <f t="shared" si="0"/>
        <v>1800</v>
      </c>
      <c r="W11" s="859">
        <f t="shared" si="1"/>
        <v>2147</v>
      </c>
      <c r="X11" s="824">
        <f t="shared" si="2"/>
        <v>1.1927777777777777</v>
      </c>
    </row>
    <row r="12" spans="1:24" ht="27.95" customHeight="1" x14ac:dyDescent="0.25">
      <c r="A12" s="808" t="s">
        <v>466</v>
      </c>
      <c r="B12" s="822">
        <v>108</v>
      </c>
      <c r="C12" s="823">
        <v>79</v>
      </c>
      <c r="D12" s="822">
        <v>108</v>
      </c>
      <c r="E12" s="823">
        <v>89</v>
      </c>
      <c r="F12" s="822">
        <v>108</v>
      </c>
      <c r="G12" s="823">
        <v>91</v>
      </c>
      <c r="H12" s="822">
        <v>108</v>
      </c>
      <c r="I12" s="823">
        <v>85</v>
      </c>
      <c r="J12" s="822">
        <v>108</v>
      </c>
      <c r="K12" s="823">
        <v>95</v>
      </c>
      <c r="L12" s="822">
        <v>108</v>
      </c>
      <c r="M12" s="823">
        <v>74</v>
      </c>
      <c r="N12" s="822">
        <v>108</v>
      </c>
      <c r="O12" s="823">
        <v>46</v>
      </c>
      <c r="P12" s="822">
        <v>108</v>
      </c>
      <c r="Q12" s="823">
        <v>65</v>
      </c>
      <c r="R12" s="822">
        <v>108</v>
      </c>
      <c r="S12" s="823">
        <v>68</v>
      </c>
      <c r="T12" s="822">
        <v>108</v>
      </c>
      <c r="U12" s="823">
        <v>63</v>
      </c>
      <c r="V12" s="859">
        <f t="shared" si="0"/>
        <v>1080</v>
      </c>
      <c r="W12" s="859">
        <f t="shared" si="1"/>
        <v>755</v>
      </c>
      <c r="X12" s="824">
        <f t="shared" si="2"/>
        <v>0.69907407407407407</v>
      </c>
    </row>
    <row r="13" spans="1:24" ht="27.95" customHeight="1" x14ac:dyDescent="0.25">
      <c r="A13" s="808" t="s">
        <v>467</v>
      </c>
      <c r="B13" s="822">
        <v>80</v>
      </c>
      <c r="C13" s="823">
        <v>0</v>
      </c>
      <c r="D13" s="822">
        <v>80</v>
      </c>
      <c r="E13" s="823">
        <v>0</v>
      </c>
      <c r="F13" s="822">
        <v>80</v>
      </c>
      <c r="G13" s="823">
        <v>0</v>
      </c>
      <c r="H13" s="822">
        <v>80</v>
      </c>
      <c r="I13" s="823">
        <v>58</v>
      </c>
      <c r="J13" s="822">
        <v>80</v>
      </c>
      <c r="K13" s="823">
        <v>314</v>
      </c>
      <c r="L13" s="822">
        <v>80</v>
      </c>
      <c r="M13" s="823">
        <v>345</v>
      </c>
      <c r="N13" s="822">
        <v>80</v>
      </c>
      <c r="O13" s="823">
        <v>299</v>
      </c>
      <c r="P13" s="822">
        <v>80</v>
      </c>
      <c r="Q13" s="823">
        <v>241</v>
      </c>
      <c r="R13" s="822">
        <v>80</v>
      </c>
      <c r="S13" s="823">
        <v>488</v>
      </c>
      <c r="T13" s="822">
        <v>80</v>
      </c>
      <c r="U13" s="823">
        <v>177</v>
      </c>
      <c r="V13" s="859">
        <f t="shared" si="0"/>
        <v>800</v>
      </c>
      <c r="W13" s="859">
        <f t="shared" si="1"/>
        <v>1922</v>
      </c>
      <c r="X13" s="824">
        <f t="shared" si="2"/>
        <v>2.4024999999999999</v>
      </c>
    </row>
    <row r="14" spans="1:24" ht="27.95" customHeight="1" x14ac:dyDescent="0.25">
      <c r="A14" s="808" t="s">
        <v>518</v>
      </c>
      <c r="B14" s="858">
        <v>66</v>
      </c>
      <c r="C14" s="852">
        <v>59</v>
      </c>
      <c r="D14" s="858">
        <v>66</v>
      </c>
      <c r="E14" s="852">
        <v>67</v>
      </c>
      <c r="F14" s="858">
        <v>66</v>
      </c>
      <c r="G14" s="852">
        <v>56</v>
      </c>
      <c r="H14" s="858">
        <v>66</v>
      </c>
      <c r="I14" s="852">
        <v>61</v>
      </c>
      <c r="J14" s="858">
        <v>66</v>
      </c>
      <c r="K14" s="852">
        <v>66</v>
      </c>
      <c r="L14" s="858">
        <v>66</v>
      </c>
      <c r="M14" s="852">
        <v>13</v>
      </c>
      <c r="N14" s="858">
        <v>66</v>
      </c>
      <c r="O14" s="852">
        <v>47</v>
      </c>
      <c r="P14" s="858">
        <v>66</v>
      </c>
      <c r="Q14" s="852">
        <v>64</v>
      </c>
      <c r="R14" s="858">
        <v>66</v>
      </c>
      <c r="S14" s="852">
        <v>66</v>
      </c>
      <c r="T14" s="858">
        <v>66</v>
      </c>
      <c r="U14" s="852">
        <v>48</v>
      </c>
      <c r="V14" s="859">
        <f t="shared" si="0"/>
        <v>660</v>
      </c>
      <c r="W14" s="859">
        <f t="shared" si="1"/>
        <v>547</v>
      </c>
      <c r="X14" s="824">
        <f t="shared" si="2"/>
        <v>0.82878787878787874</v>
      </c>
    </row>
    <row r="15" spans="1:24" ht="27.95" customHeight="1" x14ac:dyDescent="0.25">
      <c r="A15" s="808" t="s">
        <v>519</v>
      </c>
      <c r="B15" s="822">
        <v>63</v>
      </c>
      <c r="C15" s="823">
        <v>45</v>
      </c>
      <c r="D15" s="822">
        <v>63</v>
      </c>
      <c r="E15" s="823">
        <v>48</v>
      </c>
      <c r="F15" s="822">
        <v>63</v>
      </c>
      <c r="G15" s="823">
        <v>54</v>
      </c>
      <c r="H15" s="822">
        <v>63</v>
      </c>
      <c r="I15" s="823">
        <v>43</v>
      </c>
      <c r="J15" s="822">
        <v>63</v>
      </c>
      <c r="K15" s="823">
        <v>57</v>
      </c>
      <c r="L15" s="822">
        <v>63</v>
      </c>
      <c r="M15" s="823">
        <v>23</v>
      </c>
      <c r="N15" s="822">
        <v>63</v>
      </c>
      <c r="O15" s="823">
        <v>52</v>
      </c>
      <c r="P15" s="822">
        <v>63</v>
      </c>
      <c r="Q15" s="823">
        <v>61</v>
      </c>
      <c r="R15" s="822">
        <v>63</v>
      </c>
      <c r="S15" s="823">
        <v>55</v>
      </c>
      <c r="T15" s="822">
        <v>63</v>
      </c>
      <c r="U15" s="823">
        <v>53</v>
      </c>
      <c r="V15" s="859">
        <f>B15+D15+F15+H15+J15+L15+N15+P15+R15+T15</f>
        <v>630</v>
      </c>
      <c r="W15" s="859">
        <f>C15+E15+G15+I15+K15+M15+O15+Q15+S15+U15</f>
        <v>491</v>
      </c>
      <c r="X15" s="824">
        <f t="shared" si="2"/>
        <v>0.77936507936507937</v>
      </c>
    </row>
    <row r="16" spans="1:24" ht="27.95" customHeight="1" thickBot="1" x14ac:dyDescent="0.3">
      <c r="A16" s="866" t="s">
        <v>538</v>
      </c>
      <c r="B16" s="867">
        <v>10</v>
      </c>
      <c r="C16" s="868">
        <v>16</v>
      </c>
      <c r="D16" s="867">
        <v>10</v>
      </c>
      <c r="E16" s="868">
        <v>21</v>
      </c>
      <c r="F16" s="867">
        <v>10</v>
      </c>
      <c r="G16" s="868">
        <v>19</v>
      </c>
      <c r="H16" s="867">
        <v>10</v>
      </c>
      <c r="I16" s="868">
        <v>21</v>
      </c>
      <c r="J16" s="867">
        <v>10</v>
      </c>
      <c r="K16" s="868">
        <v>20</v>
      </c>
      <c r="L16" s="867">
        <v>10</v>
      </c>
      <c r="M16" s="868">
        <v>22</v>
      </c>
      <c r="N16" s="867">
        <v>10</v>
      </c>
      <c r="O16" s="868">
        <v>17</v>
      </c>
      <c r="P16" s="867">
        <v>10</v>
      </c>
      <c r="Q16" s="868">
        <v>22</v>
      </c>
      <c r="R16" s="867">
        <v>10</v>
      </c>
      <c r="S16" s="868">
        <v>20</v>
      </c>
      <c r="T16" s="867">
        <v>10</v>
      </c>
      <c r="U16" s="868">
        <v>21</v>
      </c>
      <c r="V16" s="869">
        <f t="shared" si="0"/>
        <v>100</v>
      </c>
      <c r="W16" s="869">
        <f t="shared" si="1"/>
        <v>199</v>
      </c>
      <c r="X16" s="870">
        <f t="shared" si="2"/>
        <v>1.99</v>
      </c>
    </row>
    <row r="17" spans="1:24" s="831" customFormat="1" ht="20.25" customHeight="1" x14ac:dyDescent="0.25">
      <c r="A17" s="863" t="s">
        <v>6</v>
      </c>
      <c r="B17" s="864">
        <f t="shared" ref="B17:C17" si="3">SUM(B9:B16)</f>
        <v>631</v>
      </c>
      <c r="C17" s="864">
        <f t="shared" si="3"/>
        <v>654</v>
      </c>
      <c r="D17" s="864">
        <f t="shared" ref="D17:E17" si="4">SUM(D9:D16)</f>
        <v>631</v>
      </c>
      <c r="E17" s="864">
        <f t="shared" si="4"/>
        <v>818</v>
      </c>
      <c r="F17" s="864">
        <f t="shared" ref="F17:G17" si="5">SUM(F9:F16)</f>
        <v>631</v>
      </c>
      <c r="G17" s="864">
        <f t="shared" si="5"/>
        <v>740</v>
      </c>
      <c r="H17" s="864">
        <f t="shared" ref="H17:I17" si="6">SUM(H9:H16)</f>
        <v>631</v>
      </c>
      <c r="I17" s="864">
        <f t="shared" si="6"/>
        <v>646</v>
      </c>
      <c r="J17" s="864">
        <f t="shared" ref="J17:K17" si="7">SUM(J9:J16)</f>
        <v>631</v>
      </c>
      <c r="K17" s="864">
        <f t="shared" si="7"/>
        <v>1137</v>
      </c>
      <c r="L17" s="864">
        <f t="shared" ref="L17:M17" si="8">SUM(L9:L16)</f>
        <v>631</v>
      </c>
      <c r="M17" s="864">
        <f t="shared" si="8"/>
        <v>1041</v>
      </c>
      <c r="N17" s="864">
        <f t="shared" ref="N17:O17" si="9">SUM(N9:N16)</f>
        <v>631</v>
      </c>
      <c r="O17" s="864">
        <f t="shared" si="9"/>
        <v>936</v>
      </c>
      <c r="P17" s="864">
        <f t="shared" ref="P17:Q17" si="10">SUM(P9:P16)</f>
        <v>631</v>
      </c>
      <c r="Q17" s="864">
        <f t="shared" si="10"/>
        <v>820</v>
      </c>
      <c r="R17" s="864">
        <f t="shared" ref="R17:S17" si="11">SUM(R9:R16)</f>
        <v>631</v>
      </c>
      <c r="S17" s="864">
        <f t="shared" si="11"/>
        <v>967</v>
      </c>
      <c r="T17" s="864">
        <f t="shared" ref="T17:U17" si="12">SUM(T9:T16)</f>
        <v>631</v>
      </c>
      <c r="U17" s="864">
        <f t="shared" si="12"/>
        <v>644</v>
      </c>
      <c r="V17" s="864">
        <f>SUM(V9:V16)</f>
        <v>6310</v>
      </c>
      <c r="W17" s="864">
        <f>SUM(W9:W16)</f>
        <v>8403</v>
      </c>
      <c r="X17" s="865">
        <f>IF(V17=0,"-",W17/V17)</f>
        <v>1.3316957210776545</v>
      </c>
    </row>
    <row r="18" spans="1:24" s="831" customFormat="1" ht="20.25" customHeight="1" x14ac:dyDescent="0.25">
      <c r="A18" s="942" t="str">
        <f>'Pque N Mundo I'!$A$37</f>
        <v>Nota: as metas apresentadas serão ajustadas na avaliação do CTA com os descontos de déficits de vagas e ausênsias legais.</v>
      </c>
      <c r="B18" s="875"/>
      <c r="C18" s="875"/>
      <c r="D18" s="875"/>
      <c r="E18" s="875"/>
      <c r="F18" s="875"/>
      <c r="G18" s="875"/>
      <c r="H18" s="875"/>
      <c r="I18" s="875"/>
      <c r="J18" s="875"/>
      <c r="K18" s="875"/>
      <c r="L18" s="875"/>
      <c r="M18" s="875"/>
      <c r="N18" s="875"/>
      <c r="O18" s="875"/>
      <c r="P18" s="875"/>
      <c r="Q18" s="875"/>
      <c r="R18" s="875"/>
      <c r="S18" s="875"/>
      <c r="T18" s="875"/>
      <c r="U18" s="875"/>
      <c r="V18" s="875"/>
      <c r="W18" s="875"/>
      <c r="X18" s="876"/>
    </row>
    <row r="19" spans="1:24" x14ac:dyDescent="0.25">
      <c r="A19" s="826" t="s">
        <v>678</v>
      </c>
      <c r="V19" s="833"/>
      <c r="W19" s="833"/>
    </row>
    <row r="20" spans="1:24" x14ac:dyDescent="0.25">
      <c r="V20" s="833"/>
      <c r="W20" s="833"/>
    </row>
    <row r="21" spans="1:24" x14ac:dyDescent="0.25">
      <c r="V21" s="833"/>
      <c r="W21" s="833"/>
    </row>
    <row r="22" spans="1:24" x14ac:dyDescent="0.25">
      <c r="V22" s="833"/>
      <c r="W22" s="833"/>
    </row>
    <row r="23" spans="1:24" x14ac:dyDescent="0.25">
      <c r="V23" s="833"/>
      <c r="W23" s="833"/>
    </row>
    <row r="24" spans="1:24" x14ac:dyDescent="0.25">
      <c r="V24" s="833"/>
      <c r="W24" s="833"/>
    </row>
    <row r="25" spans="1:24" x14ac:dyDescent="0.25">
      <c r="V25" s="833"/>
      <c r="W25" s="833"/>
    </row>
    <row r="26" spans="1:24" x14ac:dyDescent="0.25">
      <c r="V26" s="833"/>
      <c r="W26" s="833"/>
    </row>
    <row r="27" spans="1:24" x14ac:dyDescent="0.25">
      <c r="V27" s="833"/>
      <c r="W27" s="833"/>
    </row>
    <row r="28" spans="1:24" x14ac:dyDescent="0.25">
      <c r="V28" s="833"/>
      <c r="W28" s="833"/>
    </row>
    <row r="29" spans="1:24" ht="21.75" customHeight="1" x14ac:dyDescent="0.25">
      <c r="V29" s="833"/>
      <c r="W29" s="833"/>
    </row>
    <row r="30" spans="1:24" x14ac:dyDescent="0.25">
      <c r="V30" s="833"/>
      <c r="W30" s="833"/>
    </row>
    <row r="31" spans="1:24" x14ac:dyDescent="0.25">
      <c r="V31" s="833"/>
      <c r="W31" s="833"/>
    </row>
    <row r="32" spans="1:24" x14ac:dyDescent="0.25">
      <c r="V32" s="833"/>
      <c r="W32" s="833"/>
    </row>
    <row r="33" spans="22:23" x14ac:dyDescent="0.25">
      <c r="V33" s="833"/>
      <c r="W33" s="833"/>
    </row>
    <row r="34" spans="22:23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0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X247"/>
  <sheetViews>
    <sheetView showGridLines="0" tabSelected="1" zoomScaleNormal="100" zoomScaleSheetLayoutView="90" workbookViewId="0">
      <pane xSplit="1" topLeftCell="B1" activePane="topRight" state="frozen"/>
      <selection activeCell="U24" sqref="U24"/>
      <selection pane="topRight" activeCell="E21" sqref="E21"/>
    </sheetView>
  </sheetViews>
  <sheetFormatPr defaultColWidth="8.85546875" defaultRowHeight="15" x14ac:dyDescent="0.25"/>
  <cols>
    <col min="1" max="1" width="48.85546875" customWidth="1"/>
    <col min="2" max="21" width="9.28515625" customWidth="1"/>
    <col min="22" max="22" width="8.42578125" bestFit="1" customWidth="1"/>
    <col min="23" max="23" width="8" customWidth="1"/>
    <col min="24" max="24" width="8.8554687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625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s="645" customFormat="1" ht="18" customHeight="1" x14ac:dyDescent="0.2">
      <c r="A9" s="808" t="s">
        <v>463</v>
      </c>
      <c r="B9" s="864">
        <v>7200</v>
      </c>
      <c r="C9" s="830">
        <v>5015</v>
      </c>
      <c r="D9" s="864">
        <v>7200</v>
      </c>
      <c r="E9" s="830">
        <v>6694</v>
      </c>
      <c r="F9" s="864">
        <v>7200</v>
      </c>
      <c r="G9" s="830">
        <v>6823</v>
      </c>
      <c r="H9" s="864">
        <v>7200</v>
      </c>
      <c r="I9" s="830">
        <v>7130</v>
      </c>
      <c r="J9" s="864">
        <v>7200</v>
      </c>
      <c r="K9" s="830">
        <v>6618</v>
      </c>
      <c r="L9" s="864">
        <v>7200</v>
      </c>
      <c r="M9" s="830">
        <v>7163</v>
      </c>
      <c r="N9" s="864">
        <v>7200</v>
      </c>
      <c r="O9" s="830">
        <v>7336</v>
      </c>
      <c r="P9" s="864">
        <v>7200</v>
      </c>
      <c r="Q9" s="830">
        <v>6916</v>
      </c>
      <c r="R9" s="864">
        <v>7200</v>
      </c>
      <c r="S9" s="830">
        <v>6536</v>
      </c>
      <c r="T9" s="864">
        <v>7200</v>
      </c>
      <c r="U9" s="830">
        <v>6681</v>
      </c>
      <c r="V9" s="836">
        <f>B9+D9+F9+H9+J9+L9+N9+P9+R9+T9</f>
        <v>72000</v>
      </c>
      <c r="W9" s="836">
        <f>C9+E9+G9+I9+K9+M9+O9+Q9+S9+U9</f>
        <v>66912</v>
      </c>
      <c r="X9" s="824">
        <f>IF(V9=0,"-",W9/V9)</f>
        <v>0.92933333333333334</v>
      </c>
    </row>
    <row r="10" spans="1:24" s="645" customFormat="1" ht="18" customHeight="1" x14ac:dyDescent="0.2">
      <c r="A10" s="808" t="s">
        <v>461</v>
      </c>
      <c r="B10" s="822">
        <v>2496</v>
      </c>
      <c r="C10" s="823">
        <v>2661</v>
      </c>
      <c r="D10" s="822">
        <v>2496</v>
      </c>
      <c r="E10" s="852">
        <v>2106</v>
      </c>
      <c r="F10" s="822">
        <v>2496</v>
      </c>
      <c r="G10" s="852">
        <v>1766</v>
      </c>
      <c r="H10" s="822">
        <v>2496</v>
      </c>
      <c r="I10" s="852">
        <v>2398</v>
      </c>
      <c r="J10" s="822">
        <v>2496</v>
      </c>
      <c r="K10" s="852">
        <v>2145</v>
      </c>
      <c r="L10" s="822">
        <v>2496</v>
      </c>
      <c r="M10" s="852">
        <v>2219</v>
      </c>
      <c r="N10" s="822">
        <v>2496</v>
      </c>
      <c r="O10" s="852">
        <v>2557</v>
      </c>
      <c r="P10" s="822">
        <v>2496</v>
      </c>
      <c r="Q10" s="852">
        <v>2103</v>
      </c>
      <c r="R10" s="822">
        <v>2496</v>
      </c>
      <c r="S10" s="852">
        <v>2319</v>
      </c>
      <c r="T10" s="822">
        <v>2496</v>
      </c>
      <c r="U10" s="852">
        <v>2661</v>
      </c>
      <c r="V10" s="836">
        <f t="shared" ref="V10:V35" si="0">B10+D10+F10+H10+J10+L10+N10+P10+R10+T10</f>
        <v>24960</v>
      </c>
      <c r="W10" s="836">
        <f t="shared" ref="W10:W35" si="1">C10+E10+G10+I10+K10+M10+O10+Q10+S10+U10</f>
        <v>22935</v>
      </c>
      <c r="X10" s="824">
        <f t="shared" ref="X10:X23" si="2">IF(V10=0,"-",W10/V10)</f>
        <v>0.91887019230769229</v>
      </c>
    </row>
    <row r="11" spans="1:24" s="645" customFormat="1" ht="18" customHeight="1" x14ac:dyDescent="0.2">
      <c r="A11" s="808" t="s">
        <v>563</v>
      </c>
      <c r="B11" s="822">
        <v>96</v>
      </c>
      <c r="C11" s="823">
        <v>109</v>
      </c>
      <c r="D11" s="822">
        <v>96</v>
      </c>
      <c r="E11" s="852">
        <v>70</v>
      </c>
      <c r="F11" s="822">
        <v>96</v>
      </c>
      <c r="G11" s="852">
        <v>64</v>
      </c>
      <c r="H11" s="822">
        <v>96</v>
      </c>
      <c r="I11" s="852">
        <v>82</v>
      </c>
      <c r="J11" s="822">
        <v>96</v>
      </c>
      <c r="K11" s="852">
        <v>79</v>
      </c>
      <c r="L11" s="822">
        <v>96</v>
      </c>
      <c r="M11" s="852">
        <v>70</v>
      </c>
      <c r="N11" s="822">
        <v>96</v>
      </c>
      <c r="O11" s="852">
        <v>86</v>
      </c>
      <c r="P11" s="822">
        <v>96</v>
      </c>
      <c r="Q11" s="852">
        <v>64</v>
      </c>
      <c r="R11" s="822">
        <v>96</v>
      </c>
      <c r="S11" s="852">
        <v>70</v>
      </c>
      <c r="T11" s="822">
        <v>96</v>
      </c>
      <c r="U11" s="852">
        <v>115</v>
      </c>
      <c r="V11" s="836">
        <f t="shared" si="0"/>
        <v>960</v>
      </c>
      <c r="W11" s="836">
        <f t="shared" si="1"/>
        <v>809</v>
      </c>
      <c r="X11" s="824">
        <f t="shared" ref="X11" si="3">IF(V11=0,"-",W11/V11)</f>
        <v>0.84270833333333328</v>
      </c>
    </row>
    <row r="12" spans="1:24" s="645" customFormat="1" ht="18" customHeight="1" x14ac:dyDescent="0.2">
      <c r="A12" s="808" t="s">
        <v>464</v>
      </c>
      <c r="B12" s="822">
        <v>1080</v>
      </c>
      <c r="C12" s="823">
        <v>1000</v>
      </c>
      <c r="D12" s="822">
        <v>1080</v>
      </c>
      <c r="E12" s="852">
        <v>916</v>
      </c>
      <c r="F12" s="822">
        <v>1080</v>
      </c>
      <c r="G12" s="852">
        <v>941</v>
      </c>
      <c r="H12" s="822">
        <v>1080</v>
      </c>
      <c r="I12" s="852">
        <v>1064</v>
      </c>
      <c r="J12" s="822">
        <v>1080</v>
      </c>
      <c r="K12" s="852">
        <v>934</v>
      </c>
      <c r="L12" s="822">
        <v>1080</v>
      </c>
      <c r="M12" s="852">
        <v>1157</v>
      </c>
      <c r="N12" s="822">
        <v>1080</v>
      </c>
      <c r="O12" s="852">
        <v>1012</v>
      </c>
      <c r="P12" s="822">
        <v>1080</v>
      </c>
      <c r="Q12" s="852">
        <v>1127</v>
      </c>
      <c r="R12" s="822">
        <v>1080</v>
      </c>
      <c r="S12" s="852">
        <v>1190</v>
      </c>
      <c r="T12" s="822">
        <v>1080</v>
      </c>
      <c r="U12" s="852">
        <v>1218</v>
      </c>
      <c r="V12" s="836">
        <f t="shared" si="0"/>
        <v>10800</v>
      </c>
      <c r="W12" s="836">
        <f t="shared" si="1"/>
        <v>10559</v>
      </c>
      <c r="X12" s="824">
        <f t="shared" si="2"/>
        <v>0.97768518518518521</v>
      </c>
    </row>
    <row r="13" spans="1:24" s="645" customFormat="1" ht="18" customHeight="1" x14ac:dyDescent="0.2">
      <c r="A13" s="808" t="s">
        <v>564</v>
      </c>
      <c r="B13" s="822">
        <v>96</v>
      </c>
      <c r="C13" s="823">
        <v>84</v>
      </c>
      <c r="D13" s="822">
        <v>96</v>
      </c>
      <c r="E13" s="852">
        <v>86</v>
      </c>
      <c r="F13" s="822">
        <v>96</v>
      </c>
      <c r="G13" s="852">
        <v>108</v>
      </c>
      <c r="H13" s="822">
        <v>96</v>
      </c>
      <c r="I13" s="852">
        <v>107</v>
      </c>
      <c r="J13" s="822">
        <v>96</v>
      </c>
      <c r="K13" s="852">
        <v>117</v>
      </c>
      <c r="L13" s="822">
        <v>96</v>
      </c>
      <c r="M13" s="852">
        <v>100</v>
      </c>
      <c r="N13" s="822">
        <v>96</v>
      </c>
      <c r="O13" s="852">
        <v>101</v>
      </c>
      <c r="P13" s="822">
        <v>96</v>
      </c>
      <c r="Q13" s="852">
        <v>108</v>
      </c>
      <c r="R13" s="822">
        <v>96</v>
      </c>
      <c r="S13" s="852">
        <v>109</v>
      </c>
      <c r="T13" s="822">
        <v>96</v>
      </c>
      <c r="U13" s="852">
        <v>148</v>
      </c>
      <c r="V13" s="836">
        <f t="shared" si="0"/>
        <v>960</v>
      </c>
      <c r="W13" s="836">
        <f t="shared" si="1"/>
        <v>1068</v>
      </c>
      <c r="X13" s="824">
        <f t="shared" ref="X13" si="4">IF(V13=0,"-",W13/V13)</f>
        <v>1.1125</v>
      </c>
    </row>
    <row r="14" spans="1:24" s="645" customFormat="1" ht="18" customHeight="1" x14ac:dyDescent="0.2">
      <c r="A14" s="808" t="s">
        <v>676</v>
      </c>
      <c r="B14" s="822">
        <v>576</v>
      </c>
      <c r="C14" s="823">
        <v>415</v>
      </c>
      <c r="D14" s="822">
        <v>576</v>
      </c>
      <c r="E14" s="852">
        <v>545</v>
      </c>
      <c r="F14" s="822">
        <v>576</v>
      </c>
      <c r="G14" s="852">
        <v>521</v>
      </c>
      <c r="H14" s="822">
        <v>576</v>
      </c>
      <c r="I14" s="852">
        <v>415</v>
      </c>
      <c r="J14" s="822">
        <v>576</v>
      </c>
      <c r="K14" s="852">
        <v>520</v>
      </c>
      <c r="L14" s="822">
        <v>576</v>
      </c>
      <c r="M14" s="852">
        <v>398</v>
      </c>
      <c r="N14" s="822">
        <v>576</v>
      </c>
      <c r="O14" s="852">
        <v>400</v>
      </c>
      <c r="P14" s="822">
        <v>576</v>
      </c>
      <c r="Q14" s="852">
        <v>454</v>
      </c>
      <c r="R14" s="822">
        <v>576</v>
      </c>
      <c r="S14" s="852">
        <v>549</v>
      </c>
      <c r="T14" s="822">
        <v>576</v>
      </c>
      <c r="U14" s="852">
        <v>604</v>
      </c>
      <c r="V14" s="836">
        <f t="shared" si="0"/>
        <v>5760</v>
      </c>
      <c r="W14" s="836">
        <f t="shared" si="1"/>
        <v>4821</v>
      </c>
      <c r="X14" s="824">
        <f t="shared" si="2"/>
        <v>0.83697916666666672</v>
      </c>
    </row>
    <row r="15" spans="1:24" s="645" customFormat="1" ht="18" customHeight="1" x14ac:dyDescent="0.2">
      <c r="A15" s="808" t="s">
        <v>675</v>
      </c>
      <c r="B15" s="822">
        <v>87</v>
      </c>
      <c r="C15" s="823">
        <v>121</v>
      </c>
      <c r="D15" s="822">
        <v>87</v>
      </c>
      <c r="E15" s="852">
        <v>158</v>
      </c>
      <c r="F15" s="822">
        <v>87</v>
      </c>
      <c r="G15" s="852">
        <v>104</v>
      </c>
      <c r="H15" s="822">
        <v>87</v>
      </c>
      <c r="I15" s="852">
        <v>107</v>
      </c>
      <c r="J15" s="822">
        <v>87</v>
      </c>
      <c r="K15" s="852">
        <v>108</v>
      </c>
      <c r="L15" s="822">
        <v>87</v>
      </c>
      <c r="M15" s="852">
        <v>98</v>
      </c>
      <c r="N15" s="822">
        <v>87</v>
      </c>
      <c r="O15" s="852">
        <v>74</v>
      </c>
      <c r="P15" s="822">
        <v>87</v>
      </c>
      <c r="Q15" s="852">
        <v>101</v>
      </c>
      <c r="R15" s="822">
        <v>87</v>
      </c>
      <c r="S15" s="852">
        <v>127</v>
      </c>
      <c r="T15" s="822">
        <v>87</v>
      </c>
      <c r="U15" s="852">
        <v>170</v>
      </c>
      <c r="V15" s="836">
        <f t="shared" si="0"/>
        <v>870</v>
      </c>
      <c r="W15" s="836">
        <f t="shared" si="1"/>
        <v>1168</v>
      </c>
      <c r="X15" s="824">
        <f t="shared" si="2"/>
        <v>1.342528735632184</v>
      </c>
    </row>
    <row r="16" spans="1:24" s="645" customFormat="1" ht="18" customHeight="1" x14ac:dyDescent="0.2">
      <c r="A16" s="808" t="s">
        <v>504</v>
      </c>
      <c r="B16" s="858">
        <v>24</v>
      </c>
      <c r="C16" s="852">
        <v>16</v>
      </c>
      <c r="D16" s="858">
        <v>24</v>
      </c>
      <c r="E16" s="852">
        <v>18</v>
      </c>
      <c r="F16" s="858">
        <v>24</v>
      </c>
      <c r="G16" s="852">
        <v>25</v>
      </c>
      <c r="H16" s="858">
        <v>24</v>
      </c>
      <c r="I16" s="852">
        <v>25</v>
      </c>
      <c r="J16" s="858">
        <v>24</v>
      </c>
      <c r="K16" s="852">
        <v>24</v>
      </c>
      <c r="L16" s="858">
        <v>24</v>
      </c>
      <c r="M16" s="852">
        <v>21</v>
      </c>
      <c r="N16" s="858">
        <v>24</v>
      </c>
      <c r="O16" s="852">
        <v>10</v>
      </c>
      <c r="P16" s="858">
        <v>24</v>
      </c>
      <c r="Q16" s="852">
        <v>17</v>
      </c>
      <c r="R16" s="858">
        <v>24</v>
      </c>
      <c r="S16" s="852">
        <v>22</v>
      </c>
      <c r="T16" s="858">
        <v>24</v>
      </c>
      <c r="U16" s="852">
        <v>26</v>
      </c>
      <c r="V16" s="836">
        <f t="shared" si="0"/>
        <v>240</v>
      </c>
      <c r="W16" s="836">
        <f t="shared" si="1"/>
        <v>204</v>
      </c>
      <c r="X16" s="824">
        <f t="shared" si="2"/>
        <v>0.85</v>
      </c>
    </row>
    <row r="17" spans="1:24" s="645" customFormat="1" ht="18" customHeight="1" x14ac:dyDescent="0.2">
      <c r="A17" s="808" t="s">
        <v>673</v>
      </c>
      <c r="B17" s="822">
        <v>261</v>
      </c>
      <c r="C17" s="823">
        <v>278</v>
      </c>
      <c r="D17" s="822">
        <v>261</v>
      </c>
      <c r="E17" s="852">
        <v>148</v>
      </c>
      <c r="F17" s="822">
        <v>261</v>
      </c>
      <c r="G17" s="852">
        <v>204</v>
      </c>
      <c r="H17" s="822">
        <v>261</v>
      </c>
      <c r="I17" s="852">
        <v>134</v>
      </c>
      <c r="J17" s="822">
        <v>261</v>
      </c>
      <c r="K17" s="852">
        <v>248</v>
      </c>
      <c r="L17" s="822">
        <v>261</v>
      </c>
      <c r="M17" s="852">
        <v>234</v>
      </c>
      <c r="N17" s="822">
        <v>261</v>
      </c>
      <c r="O17" s="852">
        <v>305</v>
      </c>
      <c r="P17" s="822">
        <v>261</v>
      </c>
      <c r="Q17" s="852">
        <v>218</v>
      </c>
      <c r="R17" s="822">
        <v>261</v>
      </c>
      <c r="S17" s="852">
        <v>214</v>
      </c>
      <c r="T17" s="822">
        <v>261</v>
      </c>
      <c r="U17" s="852">
        <v>222</v>
      </c>
      <c r="V17" s="836">
        <f t="shared" si="0"/>
        <v>2610</v>
      </c>
      <c r="W17" s="836">
        <f t="shared" si="1"/>
        <v>2205</v>
      </c>
      <c r="X17" s="824">
        <f t="shared" si="2"/>
        <v>0.84482758620689657</v>
      </c>
    </row>
    <row r="18" spans="1:24" s="645" customFormat="1" ht="18" customHeight="1" x14ac:dyDescent="0.2">
      <c r="A18" s="808" t="s">
        <v>585</v>
      </c>
      <c r="B18" s="822">
        <v>39</v>
      </c>
      <c r="C18" s="823">
        <v>84</v>
      </c>
      <c r="D18" s="822">
        <v>39</v>
      </c>
      <c r="E18" s="852">
        <v>42</v>
      </c>
      <c r="F18" s="822">
        <v>39</v>
      </c>
      <c r="G18" s="852">
        <v>48</v>
      </c>
      <c r="H18" s="822">
        <v>39</v>
      </c>
      <c r="I18" s="852">
        <v>28</v>
      </c>
      <c r="J18" s="822">
        <v>39</v>
      </c>
      <c r="K18" s="852">
        <v>54</v>
      </c>
      <c r="L18" s="822">
        <v>39</v>
      </c>
      <c r="M18" s="852">
        <v>52</v>
      </c>
      <c r="N18" s="822">
        <v>39</v>
      </c>
      <c r="O18" s="852">
        <v>69</v>
      </c>
      <c r="P18" s="822">
        <v>39</v>
      </c>
      <c r="Q18" s="852">
        <v>54</v>
      </c>
      <c r="R18" s="822">
        <v>39</v>
      </c>
      <c r="S18" s="852">
        <v>57</v>
      </c>
      <c r="T18" s="822">
        <v>39</v>
      </c>
      <c r="U18" s="852">
        <v>67</v>
      </c>
      <c r="V18" s="836">
        <f t="shared" si="0"/>
        <v>390</v>
      </c>
      <c r="W18" s="836">
        <f t="shared" si="1"/>
        <v>555</v>
      </c>
      <c r="X18" s="824">
        <f t="shared" si="2"/>
        <v>1.4230769230769231</v>
      </c>
    </row>
    <row r="19" spans="1:24" s="645" customFormat="1" ht="18" customHeight="1" x14ac:dyDescent="0.2">
      <c r="A19" s="808" t="s">
        <v>503</v>
      </c>
      <c r="B19" s="858">
        <v>12</v>
      </c>
      <c r="C19" s="852">
        <v>7</v>
      </c>
      <c r="D19" s="858">
        <v>12</v>
      </c>
      <c r="E19" s="852">
        <v>8</v>
      </c>
      <c r="F19" s="858">
        <v>12</v>
      </c>
      <c r="G19" s="852">
        <v>8</v>
      </c>
      <c r="H19" s="858">
        <v>12</v>
      </c>
      <c r="I19" s="852">
        <v>8</v>
      </c>
      <c r="J19" s="858">
        <v>12</v>
      </c>
      <c r="K19" s="852">
        <v>13</v>
      </c>
      <c r="L19" s="858">
        <v>12</v>
      </c>
      <c r="M19" s="852">
        <v>14</v>
      </c>
      <c r="N19" s="858">
        <v>12</v>
      </c>
      <c r="O19" s="852">
        <v>12</v>
      </c>
      <c r="P19" s="858">
        <v>12</v>
      </c>
      <c r="Q19" s="852">
        <v>12</v>
      </c>
      <c r="R19" s="858">
        <v>12</v>
      </c>
      <c r="S19" s="852">
        <v>8</v>
      </c>
      <c r="T19" s="858">
        <v>12</v>
      </c>
      <c r="U19" s="852">
        <v>9</v>
      </c>
      <c r="V19" s="836">
        <f t="shared" si="0"/>
        <v>120</v>
      </c>
      <c r="W19" s="836">
        <f t="shared" si="1"/>
        <v>99</v>
      </c>
      <c r="X19" s="824">
        <f t="shared" si="2"/>
        <v>0.82499999999999996</v>
      </c>
    </row>
    <row r="20" spans="1:24" s="645" customFormat="1" ht="18" customHeight="1" x14ac:dyDescent="0.2">
      <c r="A20" s="808" t="s">
        <v>568</v>
      </c>
      <c r="B20" s="822">
        <v>528</v>
      </c>
      <c r="C20" s="823">
        <v>616</v>
      </c>
      <c r="D20" s="822">
        <v>528</v>
      </c>
      <c r="E20" s="852">
        <v>587</v>
      </c>
      <c r="F20" s="822">
        <v>528</v>
      </c>
      <c r="G20" s="852">
        <v>547</v>
      </c>
      <c r="H20" s="822">
        <v>528</v>
      </c>
      <c r="I20" s="852">
        <v>559</v>
      </c>
      <c r="J20" s="822">
        <v>528</v>
      </c>
      <c r="K20" s="852">
        <v>302</v>
      </c>
      <c r="L20" s="822">
        <v>528</v>
      </c>
      <c r="M20" s="852">
        <v>253</v>
      </c>
      <c r="N20" s="822">
        <v>528</v>
      </c>
      <c r="O20" s="852">
        <v>328</v>
      </c>
      <c r="P20" s="822">
        <v>528</v>
      </c>
      <c r="Q20" s="852">
        <v>580</v>
      </c>
      <c r="R20" s="822">
        <v>528</v>
      </c>
      <c r="S20" s="852">
        <v>637</v>
      </c>
      <c r="T20" s="822">
        <v>528</v>
      </c>
      <c r="U20" s="852">
        <v>523</v>
      </c>
      <c r="V20" s="836">
        <f t="shared" si="0"/>
        <v>5280</v>
      </c>
      <c r="W20" s="836">
        <f t="shared" si="1"/>
        <v>4932</v>
      </c>
      <c r="X20" s="824">
        <f t="shared" si="2"/>
        <v>0.93409090909090908</v>
      </c>
    </row>
    <row r="21" spans="1:24" s="645" customFormat="1" ht="18" customHeight="1" x14ac:dyDescent="0.2">
      <c r="A21" s="808" t="s">
        <v>477</v>
      </c>
      <c r="B21" s="822">
        <v>264</v>
      </c>
      <c r="C21" s="823">
        <v>79</v>
      </c>
      <c r="D21" s="822">
        <v>264</v>
      </c>
      <c r="E21" s="852">
        <v>238</v>
      </c>
      <c r="F21" s="822">
        <v>264</v>
      </c>
      <c r="G21" s="852">
        <v>216</v>
      </c>
      <c r="H21" s="822">
        <v>264</v>
      </c>
      <c r="I21" s="852">
        <v>250</v>
      </c>
      <c r="J21" s="822">
        <v>264</v>
      </c>
      <c r="K21" s="852">
        <v>171</v>
      </c>
      <c r="L21" s="822">
        <v>264</v>
      </c>
      <c r="M21" s="852">
        <v>153</v>
      </c>
      <c r="N21" s="822">
        <v>264</v>
      </c>
      <c r="O21" s="852">
        <v>236</v>
      </c>
      <c r="P21" s="822">
        <v>264</v>
      </c>
      <c r="Q21" s="852">
        <v>222</v>
      </c>
      <c r="R21" s="822">
        <v>264</v>
      </c>
      <c r="S21" s="852">
        <v>264</v>
      </c>
      <c r="T21" s="822">
        <v>264</v>
      </c>
      <c r="U21" s="852">
        <v>228</v>
      </c>
      <c r="V21" s="836">
        <f t="shared" si="0"/>
        <v>2640</v>
      </c>
      <c r="W21" s="836">
        <f t="shared" si="1"/>
        <v>2057</v>
      </c>
      <c r="X21" s="824">
        <f t="shared" si="2"/>
        <v>0.77916666666666667</v>
      </c>
    </row>
    <row r="22" spans="1:24" s="645" customFormat="1" ht="18" customHeight="1" x14ac:dyDescent="0.2">
      <c r="A22" s="808" t="s">
        <v>478</v>
      </c>
      <c r="B22" s="822">
        <v>320</v>
      </c>
      <c r="C22" s="823">
        <v>140</v>
      </c>
      <c r="D22" s="822">
        <v>320</v>
      </c>
      <c r="E22" s="852">
        <v>140</v>
      </c>
      <c r="F22" s="822">
        <v>320</v>
      </c>
      <c r="G22" s="852">
        <v>118</v>
      </c>
      <c r="H22" s="822">
        <v>320</v>
      </c>
      <c r="I22" s="852">
        <v>147</v>
      </c>
      <c r="J22" s="822">
        <v>320</v>
      </c>
      <c r="K22" s="852">
        <v>155</v>
      </c>
      <c r="L22" s="822">
        <v>320</v>
      </c>
      <c r="M22" s="852">
        <v>141</v>
      </c>
      <c r="N22" s="822">
        <v>320</v>
      </c>
      <c r="O22" s="852">
        <v>169</v>
      </c>
      <c r="P22" s="822">
        <v>320</v>
      </c>
      <c r="Q22" s="852">
        <v>142</v>
      </c>
      <c r="R22" s="822">
        <v>320</v>
      </c>
      <c r="S22" s="852">
        <v>178</v>
      </c>
      <c r="T22" s="822">
        <v>320</v>
      </c>
      <c r="U22" s="852">
        <v>109</v>
      </c>
      <c r="V22" s="836">
        <f t="shared" si="0"/>
        <v>3200</v>
      </c>
      <c r="W22" s="836">
        <f t="shared" si="1"/>
        <v>1439</v>
      </c>
      <c r="X22" s="824">
        <f t="shared" si="2"/>
        <v>0.44968750000000002</v>
      </c>
    </row>
    <row r="23" spans="1:24" s="645" customFormat="1" ht="18" customHeight="1" x14ac:dyDescent="0.2">
      <c r="A23" s="808" t="s">
        <v>479</v>
      </c>
      <c r="B23" s="822">
        <f>264+132</f>
        <v>396</v>
      </c>
      <c r="C23" s="823">
        <v>314</v>
      </c>
      <c r="D23" s="822">
        <f>264+132</f>
        <v>396</v>
      </c>
      <c r="E23" s="852">
        <v>320</v>
      </c>
      <c r="F23" s="822">
        <f>264+132</f>
        <v>396</v>
      </c>
      <c r="G23" s="852">
        <v>340</v>
      </c>
      <c r="H23" s="822">
        <f>264+132</f>
        <v>396</v>
      </c>
      <c r="I23" s="852">
        <v>276</v>
      </c>
      <c r="J23" s="822">
        <f>264+132</f>
        <v>396</v>
      </c>
      <c r="K23" s="852">
        <v>165</v>
      </c>
      <c r="L23" s="822">
        <f>264+132</f>
        <v>396</v>
      </c>
      <c r="M23" s="852">
        <v>210</v>
      </c>
      <c r="N23" s="822">
        <f>264+132</f>
        <v>396</v>
      </c>
      <c r="O23" s="852">
        <v>237</v>
      </c>
      <c r="P23" s="822">
        <f>264+132</f>
        <v>396</v>
      </c>
      <c r="Q23" s="852">
        <v>298</v>
      </c>
      <c r="R23" s="822">
        <f>264+132</f>
        <v>396</v>
      </c>
      <c r="S23" s="852">
        <v>140</v>
      </c>
      <c r="T23" s="822">
        <f>264+132</f>
        <v>396</v>
      </c>
      <c r="U23" s="852">
        <v>277</v>
      </c>
      <c r="V23" s="836">
        <f t="shared" si="0"/>
        <v>3960</v>
      </c>
      <c r="W23" s="836">
        <f t="shared" si="1"/>
        <v>2577</v>
      </c>
      <c r="X23" s="824">
        <f t="shared" si="2"/>
        <v>0.65075757575757576</v>
      </c>
    </row>
    <row r="24" spans="1:24" s="645" customFormat="1" ht="18" customHeight="1" x14ac:dyDescent="0.2">
      <c r="A24" s="857" t="s">
        <v>505</v>
      </c>
      <c r="B24" s="858">
        <v>540</v>
      </c>
      <c r="C24" s="852">
        <v>522</v>
      </c>
      <c r="D24" s="858">
        <v>540</v>
      </c>
      <c r="E24" s="852">
        <v>667</v>
      </c>
      <c r="F24" s="858">
        <v>540</v>
      </c>
      <c r="G24" s="852">
        <v>634</v>
      </c>
      <c r="H24" s="858">
        <v>540</v>
      </c>
      <c r="I24" s="852">
        <v>676</v>
      </c>
      <c r="J24" s="858">
        <v>540</v>
      </c>
      <c r="K24" s="852">
        <v>661</v>
      </c>
      <c r="L24" s="858">
        <v>540</v>
      </c>
      <c r="M24" s="852">
        <v>532</v>
      </c>
      <c r="N24" s="858">
        <v>540</v>
      </c>
      <c r="O24" s="852">
        <v>699</v>
      </c>
      <c r="P24" s="858">
        <v>540</v>
      </c>
      <c r="Q24" s="852">
        <v>641</v>
      </c>
      <c r="R24" s="858">
        <v>540</v>
      </c>
      <c r="S24" s="852">
        <v>669</v>
      </c>
      <c r="T24" s="858">
        <v>540</v>
      </c>
      <c r="U24" s="852">
        <v>784</v>
      </c>
      <c r="V24" s="836">
        <f t="shared" si="0"/>
        <v>5400</v>
      </c>
      <c r="W24" s="836">
        <f t="shared" si="1"/>
        <v>6485</v>
      </c>
      <c r="X24" s="824">
        <f t="shared" ref="X24:X35" si="5">IF(V24=0,"-",W24/V24)</f>
        <v>1.200925925925926</v>
      </c>
    </row>
    <row r="25" spans="1:24" s="645" customFormat="1" ht="18" customHeight="1" x14ac:dyDescent="0.2">
      <c r="A25" s="857" t="s">
        <v>506</v>
      </c>
      <c r="B25" s="858">
        <v>30</v>
      </c>
      <c r="C25" s="852">
        <v>42</v>
      </c>
      <c r="D25" s="858">
        <v>30</v>
      </c>
      <c r="E25" s="852">
        <v>30</v>
      </c>
      <c r="F25" s="858">
        <v>30</v>
      </c>
      <c r="G25" s="852">
        <v>30</v>
      </c>
      <c r="H25" s="858">
        <v>30</v>
      </c>
      <c r="I25" s="852">
        <v>51</v>
      </c>
      <c r="J25" s="858">
        <v>30</v>
      </c>
      <c r="K25" s="852">
        <v>83</v>
      </c>
      <c r="L25" s="858">
        <v>30</v>
      </c>
      <c r="M25" s="852">
        <v>27</v>
      </c>
      <c r="N25" s="858">
        <v>30</v>
      </c>
      <c r="O25" s="852">
        <v>54</v>
      </c>
      <c r="P25" s="858">
        <v>30</v>
      </c>
      <c r="Q25" s="852">
        <v>63</v>
      </c>
      <c r="R25" s="858">
        <v>30</v>
      </c>
      <c r="S25" s="852">
        <v>43</v>
      </c>
      <c r="T25" s="858">
        <v>30</v>
      </c>
      <c r="U25" s="852">
        <v>66</v>
      </c>
      <c r="V25" s="836">
        <f t="shared" si="0"/>
        <v>300</v>
      </c>
      <c r="W25" s="836">
        <f t="shared" si="1"/>
        <v>489</v>
      </c>
      <c r="X25" s="824">
        <f t="shared" si="5"/>
        <v>1.63</v>
      </c>
    </row>
    <row r="26" spans="1:24" s="645" customFormat="1" ht="18" customHeight="1" x14ac:dyDescent="0.2">
      <c r="A26" s="857" t="s">
        <v>507</v>
      </c>
      <c r="B26" s="858">
        <v>122</v>
      </c>
      <c r="C26" s="852">
        <v>120</v>
      </c>
      <c r="D26" s="858">
        <v>122</v>
      </c>
      <c r="E26" s="852">
        <v>168</v>
      </c>
      <c r="F26" s="858">
        <v>122</v>
      </c>
      <c r="G26" s="852">
        <v>188</v>
      </c>
      <c r="H26" s="858">
        <v>122</v>
      </c>
      <c r="I26" s="852">
        <v>152</v>
      </c>
      <c r="J26" s="858">
        <v>122</v>
      </c>
      <c r="K26" s="852">
        <v>199</v>
      </c>
      <c r="L26" s="858">
        <v>122</v>
      </c>
      <c r="M26" s="852">
        <v>373</v>
      </c>
      <c r="N26" s="858">
        <v>122</v>
      </c>
      <c r="O26" s="852">
        <v>229</v>
      </c>
      <c r="P26" s="858">
        <v>122</v>
      </c>
      <c r="Q26" s="852">
        <v>145</v>
      </c>
      <c r="R26" s="858">
        <v>122</v>
      </c>
      <c r="S26" s="852">
        <v>179</v>
      </c>
      <c r="T26" s="858">
        <v>122</v>
      </c>
      <c r="U26" s="852">
        <v>229</v>
      </c>
      <c r="V26" s="836">
        <f t="shared" si="0"/>
        <v>1220</v>
      </c>
      <c r="W26" s="836">
        <f t="shared" si="1"/>
        <v>1982</v>
      </c>
      <c r="X26" s="824">
        <f t="shared" si="5"/>
        <v>1.6245901639344262</v>
      </c>
    </row>
    <row r="27" spans="1:24" s="645" customFormat="1" ht="18" customHeight="1" x14ac:dyDescent="0.2">
      <c r="A27" s="857" t="s">
        <v>508</v>
      </c>
      <c r="B27" s="858">
        <v>30</v>
      </c>
      <c r="C27" s="852">
        <v>29</v>
      </c>
      <c r="D27" s="858">
        <v>30</v>
      </c>
      <c r="E27" s="852">
        <v>40</v>
      </c>
      <c r="F27" s="858">
        <v>30</v>
      </c>
      <c r="G27" s="852">
        <v>50</v>
      </c>
      <c r="H27" s="858">
        <v>30</v>
      </c>
      <c r="I27" s="852">
        <v>35</v>
      </c>
      <c r="J27" s="858">
        <v>30</v>
      </c>
      <c r="K27" s="852">
        <v>54</v>
      </c>
      <c r="L27" s="858">
        <v>30</v>
      </c>
      <c r="M27" s="852">
        <v>50</v>
      </c>
      <c r="N27" s="858">
        <v>30</v>
      </c>
      <c r="O27" s="852">
        <v>47</v>
      </c>
      <c r="P27" s="858">
        <v>30</v>
      </c>
      <c r="Q27" s="852">
        <v>50</v>
      </c>
      <c r="R27" s="858">
        <v>30</v>
      </c>
      <c r="S27" s="852">
        <v>54</v>
      </c>
      <c r="T27" s="858">
        <v>30</v>
      </c>
      <c r="U27" s="852">
        <v>46</v>
      </c>
      <c r="V27" s="836">
        <f t="shared" si="0"/>
        <v>300</v>
      </c>
      <c r="W27" s="836">
        <f t="shared" si="1"/>
        <v>455</v>
      </c>
      <c r="X27" s="824">
        <f t="shared" si="5"/>
        <v>1.5166666666666666</v>
      </c>
    </row>
    <row r="28" spans="1:24" s="645" customFormat="1" ht="18" customHeight="1" x14ac:dyDescent="0.2">
      <c r="A28" s="857" t="s">
        <v>589</v>
      </c>
      <c r="B28" s="858">
        <v>46</v>
      </c>
      <c r="C28" s="852">
        <v>66</v>
      </c>
      <c r="D28" s="858">
        <v>46</v>
      </c>
      <c r="E28" s="852">
        <v>117</v>
      </c>
      <c r="F28" s="858">
        <v>46</v>
      </c>
      <c r="G28" s="852">
        <v>170</v>
      </c>
      <c r="H28" s="858">
        <v>46</v>
      </c>
      <c r="I28" s="852">
        <v>115</v>
      </c>
      <c r="J28" s="858">
        <v>46</v>
      </c>
      <c r="K28" s="852">
        <v>155</v>
      </c>
      <c r="L28" s="858">
        <v>46</v>
      </c>
      <c r="M28" s="852">
        <v>91</v>
      </c>
      <c r="N28" s="858">
        <v>46</v>
      </c>
      <c r="O28" s="852">
        <v>81</v>
      </c>
      <c r="P28" s="858">
        <v>46</v>
      </c>
      <c r="Q28" s="852">
        <v>64</v>
      </c>
      <c r="R28" s="858">
        <v>46</v>
      </c>
      <c r="S28" s="852">
        <v>59</v>
      </c>
      <c r="T28" s="858">
        <v>46</v>
      </c>
      <c r="U28" s="852">
        <v>58</v>
      </c>
      <c r="V28" s="836">
        <f t="shared" si="0"/>
        <v>460</v>
      </c>
      <c r="W28" s="836">
        <f t="shared" si="1"/>
        <v>976</v>
      </c>
      <c r="X28" s="824">
        <f t="shared" si="5"/>
        <v>2.1217391304347828</v>
      </c>
    </row>
    <row r="29" spans="1:24" s="645" customFormat="1" ht="18" customHeight="1" x14ac:dyDescent="0.2">
      <c r="A29" s="857" t="s">
        <v>588</v>
      </c>
      <c r="B29" s="858">
        <v>30</v>
      </c>
      <c r="C29" s="852">
        <v>37</v>
      </c>
      <c r="D29" s="858">
        <v>30</v>
      </c>
      <c r="E29" s="852">
        <v>83</v>
      </c>
      <c r="F29" s="858">
        <v>30</v>
      </c>
      <c r="G29" s="852">
        <v>83</v>
      </c>
      <c r="H29" s="858">
        <v>30</v>
      </c>
      <c r="I29" s="852">
        <v>88</v>
      </c>
      <c r="J29" s="858">
        <v>30</v>
      </c>
      <c r="K29" s="852">
        <v>81</v>
      </c>
      <c r="L29" s="858">
        <v>30</v>
      </c>
      <c r="M29" s="852">
        <v>57</v>
      </c>
      <c r="N29" s="858">
        <v>30</v>
      </c>
      <c r="O29" s="852">
        <v>57</v>
      </c>
      <c r="P29" s="858">
        <v>30</v>
      </c>
      <c r="Q29" s="852">
        <v>54</v>
      </c>
      <c r="R29" s="858">
        <v>30</v>
      </c>
      <c r="S29" s="852">
        <v>64</v>
      </c>
      <c r="T29" s="858">
        <v>30</v>
      </c>
      <c r="U29" s="852">
        <v>44</v>
      </c>
      <c r="V29" s="836">
        <f t="shared" si="0"/>
        <v>300</v>
      </c>
      <c r="W29" s="836">
        <f t="shared" si="1"/>
        <v>648</v>
      </c>
      <c r="X29" s="824">
        <f t="shared" si="5"/>
        <v>2.16</v>
      </c>
    </row>
    <row r="30" spans="1:24" s="645" customFormat="1" ht="18" customHeight="1" x14ac:dyDescent="0.2">
      <c r="A30" s="857" t="s">
        <v>516</v>
      </c>
      <c r="B30" s="858">
        <v>96</v>
      </c>
      <c r="C30" s="852">
        <v>32</v>
      </c>
      <c r="D30" s="858">
        <v>96</v>
      </c>
      <c r="E30" s="852">
        <v>92</v>
      </c>
      <c r="F30" s="858">
        <v>96</v>
      </c>
      <c r="G30" s="852">
        <v>48</v>
      </c>
      <c r="H30" s="858">
        <v>96</v>
      </c>
      <c r="I30" s="852">
        <v>55</v>
      </c>
      <c r="J30" s="858">
        <v>96</v>
      </c>
      <c r="K30" s="852">
        <v>70</v>
      </c>
      <c r="L30" s="858">
        <v>96</v>
      </c>
      <c r="M30" s="852">
        <v>84</v>
      </c>
      <c r="N30" s="858">
        <v>96</v>
      </c>
      <c r="O30" s="852">
        <v>85</v>
      </c>
      <c r="P30" s="858">
        <v>96</v>
      </c>
      <c r="Q30" s="852">
        <v>30</v>
      </c>
      <c r="R30" s="858">
        <v>96</v>
      </c>
      <c r="S30" s="852">
        <v>90</v>
      </c>
      <c r="T30" s="858">
        <v>96</v>
      </c>
      <c r="U30" s="852">
        <v>97</v>
      </c>
      <c r="V30" s="836">
        <f t="shared" si="0"/>
        <v>960</v>
      </c>
      <c r="W30" s="836">
        <f t="shared" si="1"/>
        <v>683</v>
      </c>
      <c r="X30" s="824">
        <f t="shared" si="5"/>
        <v>0.7114583333333333</v>
      </c>
    </row>
    <row r="31" spans="1:24" s="645" customFormat="1" ht="18" customHeight="1" x14ac:dyDescent="0.2">
      <c r="A31" s="857" t="s">
        <v>509</v>
      </c>
      <c r="B31" s="858">
        <v>16</v>
      </c>
      <c r="C31" s="852">
        <v>16</v>
      </c>
      <c r="D31" s="858">
        <v>16</v>
      </c>
      <c r="E31" s="852">
        <v>19</v>
      </c>
      <c r="F31" s="858">
        <v>16</v>
      </c>
      <c r="G31" s="852">
        <v>9</v>
      </c>
      <c r="H31" s="858">
        <v>16</v>
      </c>
      <c r="I31" s="852">
        <v>15</v>
      </c>
      <c r="J31" s="858">
        <v>16</v>
      </c>
      <c r="K31" s="852">
        <v>13</v>
      </c>
      <c r="L31" s="858">
        <v>16</v>
      </c>
      <c r="M31" s="852">
        <v>11</v>
      </c>
      <c r="N31" s="858">
        <v>16</v>
      </c>
      <c r="O31" s="852">
        <v>12</v>
      </c>
      <c r="P31" s="858">
        <v>16</v>
      </c>
      <c r="Q31" s="852">
        <v>0</v>
      </c>
      <c r="R31" s="858">
        <v>16</v>
      </c>
      <c r="S31" s="852">
        <v>14</v>
      </c>
      <c r="T31" s="858">
        <v>16</v>
      </c>
      <c r="U31" s="852">
        <v>14</v>
      </c>
      <c r="V31" s="836">
        <f t="shared" si="0"/>
        <v>160</v>
      </c>
      <c r="W31" s="836">
        <f t="shared" si="1"/>
        <v>123</v>
      </c>
      <c r="X31" s="824">
        <f t="shared" si="5"/>
        <v>0.76875000000000004</v>
      </c>
    </row>
    <row r="32" spans="1:24" s="645" customFormat="1" ht="18" customHeight="1" x14ac:dyDescent="0.2">
      <c r="A32" s="857" t="s">
        <v>580</v>
      </c>
      <c r="B32" s="858">
        <v>120</v>
      </c>
      <c r="C32" s="852">
        <v>96</v>
      </c>
      <c r="D32" s="858">
        <v>120</v>
      </c>
      <c r="E32" s="852">
        <v>107</v>
      </c>
      <c r="F32" s="858">
        <v>120</v>
      </c>
      <c r="G32" s="852">
        <v>130</v>
      </c>
      <c r="H32" s="858">
        <v>120</v>
      </c>
      <c r="I32" s="852">
        <v>131</v>
      </c>
      <c r="J32" s="858">
        <v>120</v>
      </c>
      <c r="K32" s="852">
        <v>169</v>
      </c>
      <c r="L32" s="858">
        <v>120</v>
      </c>
      <c r="M32" s="852">
        <v>118</v>
      </c>
      <c r="N32" s="858">
        <v>120</v>
      </c>
      <c r="O32" s="852">
        <v>115</v>
      </c>
      <c r="P32" s="858">
        <v>120</v>
      </c>
      <c r="Q32" s="852">
        <v>118</v>
      </c>
      <c r="R32" s="858">
        <v>120</v>
      </c>
      <c r="S32" s="852">
        <v>110</v>
      </c>
      <c r="T32" s="858">
        <v>120</v>
      </c>
      <c r="U32" s="852">
        <v>94</v>
      </c>
      <c r="V32" s="836">
        <f t="shared" si="0"/>
        <v>1200</v>
      </c>
      <c r="W32" s="836">
        <f t="shared" si="1"/>
        <v>1188</v>
      </c>
      <c r="X32" s="824">
        <f t="shared" si="5"/>
        <v>0.99</v>
      </c>
    </row>
    <row r="33" spans="1:24" s="645" customFormat="1" ht="18" customHeight="1" x14ac:dyDescent="0.2">
      <c r="A33" s="857" t="s">
        <v>581</v>
      </c>
      <c r="B33" s="858">
        <v>384</v>
      </c>
      <c r="C33" s="852">
        <v>444</v>
      </c>
      <c r="D33" s="858">
        <v>384</v>
      </c>
      <c r="E33" s="852">
        <v>428</v>
      </c>
      <c r="F33" s="858">
        <v>384</v>
      </c>
      <c r="G33" s="852">
        <v>393</v>
      </c>
      <c r="H33" s="858">
        <v>384</v>
      </c>
      <c r="I33" s="852">
        <v>482</v>
      </c>
      <c r="J33" s="858">
        <v>384</v>
      </c>
      <c r="K33" s="852">
        <v>434</v>
      </c>
      <c r="L33" s="858">
        <v>384</v>
      </c>
      <c r="M33" s="852">
        <v>418</v>
      </c>
      <c r="N33" s="858">
        <v>384</v>
      </c>
      <c r="O33" s="852">
        <v>433</v>
      </c>
      <c r="P33" s="858">
        <v>384</v>
      </c>
      <c r="Q33" s="852">
        <v>424</v>
      </c>
      <c r="R33" s="858">
        <v>384</v>
      </c>
      <c r="S33" s="852">
        <v>419</v>
      </c>
      <c r="T33" s="858">
        <v>384</v>
      </c>
      <c r="U33" s="852">
        <v>427</v>
      </c>
      <c r="V33" s="836">
        <f t="shared" si="0"/>
        <v>3840</v>
      </c>
      <c r="W33" s="836">
        <f t="shared" si="1"/>
        <v>4302</v>
      </c>
      <c r="X33" s="824">
        <f t="shared" si="5"/>
        <v>1.1203125</v>
      </c>
    </row>
    <row r="34" spans="1:24" s="645" customFormat="1" ht="18" customHeight="1" x14ac:dyDescent="0.2">
      <c r="A34" s="857" t="s">
        <v>584</v>
      </c>
      <c r="B34" s="858">
        <v>40</v>
      </c>
      <c r="C34" s="852">
        <v>27</v>
      </c>
      <c r="D34" s="858">
        <v>40</v>
      </c>
      <c r="E34" s="852">
        <v>38</v>
      </c>
      <c r="F34" s="858">
        <v>40</v>
      </c>
      <c r="G34" s="852">
        <v>45</v>
      </c>
      <c r="H34" s="858">
        <v>40</v>
      </c>
      <c r="I34" s="852">
        <v>44</v>
      </c>
      <c r="J34" s="858">
        <v>40</v>
      </c>
      <c r="K34" s="852">
        <v>52</v>
      </c>
      <c r="L34" s="858">
        <v>40</v>
      </c>
      <c r="M34" s="852">
        <v>40</v>
      </c>
      <c r="N34" s="858">
        <v>40</v>
      </c>
      <c r="O34" s="852">
        <v>31</v>
      </c>
      <c r="P34" s="858">
        <v>40</v>
      </c>
      <c r="Q34" s="852">
        <v>31</v>
      </c>
      <c r="R34" s="858">
        <v>40</v>
      </c>
      <c r="S34" s="852">
        <v>61</v>
      </c>
      <c r="T34" s="858">
        <v>40</v>
      </c>
      <c r="U34" s="852">
        <v>21</v>
      </c>
      <c r="V34" s="836">
        <f t="shared" si="0"/>
        <v>400</v>
      </c>
      <c r="W34" s="836">
        <f t="shared" si="1"/>
        <v>390</v>
      </c>
      <c r="X34" s="824">
        <f t="shared" si="5"/>
        <v>0.97499999999999998</v>
      </c>
    </row>
    <row r="35" spans="1:24" s="645" customFormat="1" ht="18" customHeight="1" thickBot="1" x14ac:dyDescent="0.25">
      <c r="A35" s="866" t="s">
        <v>510</v>
      </c>
      <c r="B35" s="867">
        <v>60</v>
      </c>
      <c r="C35" s="868">
        <v>67</v>
      </c>
      <c r="D35" s="867">
        <v>60</v>
      </c>
      <c r="E35" s="868">
        <v>110</v>
      </c>
      <c r="F35" s="867">
        <v>60</v>
      </c>
      <c r="G35" s="868">
        <v>184</v>
      </c>
      <c r="H35" s="867">
        <v>60</v>
      </c>
      <c r="I35" s="868">
        <v>91</v>
      </c>
      <c r="J35" s="867">
        <v>60</v>
      </c>
      <c r="K35" s="868">
        <v>143</v>
      </c>
      <c r="L35" s="867">
        <v>60</v>
      </c>
      <c r="M35" s="868">
        <v>84</v>
      </c>
      <c r="N35" s="867">
        <v>60</v>
      </c>
      <c r="O35" s="868">
        <v>41</v>
      </c>
      <c r="P35" s="867">
        <v>60</v>
      </c>
      <c r="Q35" s="868">
        <v>68</v>
      </c>
      <c r="R35" s="867">
        <v>60</v>
      </c>
      <c r="S35" s="868">
        <v>82</v>
      </c>
      <c r="T35" s="867">
        <v>60</v>
      </c>
      <c r="U35" s="868">
        <v>140</v>
      </c>
      <c r="V35" s="869">
        <f t="shared" si="0"/>
        <v>600</v>
      </c>
      <c r="W35" s="869">
        <f t="shared" si="1"/>
        <v>1010</v>
      </c>
      <c r="X35" s="870">
        <f t="shared" si="5"/>
        <v>1.6833333333333333</v>
      </c>
    </row>
    <row r="36" spans="1:24" s="831" customFormat="1" ht="17.25" customHeight="1" x14ac:dyDescent="0.25">
      <c r="A36" s="863" t="s">
        <v>6</v>
      </c>
      <c r="B36" s="864">
        <f t="shared" ref="B36:E36" si="6">SUM(B9:B35)</f>
        <v>14989</v>
      </c>
      <c r="C36" s="864">
        <f t="shared" si="6"/>
        <v>12437</v>
      </c>
      <c r="D36" s="864">
        <f t="shared" si="6"/>
        <v>14989</v>
      </c>
      <c r="E36" s="864">
        <f t="shared" si="6"/>
        <v>13975</v>
      </c>
      <c r="F36" s="864">
        <f t="shared" ref="F36:I36" si="7">SUM(F9:F35)</f>
        <v>14989</v>
      </c>
      <c r="G36" s="864">
        <f t="shared" si="7"/>
        <v>13797</v>
      </c>
      <c r="H36" s="864">
        <f t="shared" si="7"/>
        <v>14989</v>
      </c>
      <c r="I36" s="864">
        <f t="shared" si="7"/>
        <v>14665</v>
      </c>
      <c r="J36" s="864">
        <f t="shared" ref="J36:L36" si="8">SUM(J9:J35)</f>
        <v>14989</v>
      </c>
      <c r="K36" s="864">
        <f>SUM(K9:K35)</f>
        <v>13767</v>
      </c>
      <c r="L36" s="864">
        <f t="shared" si="8"/>
        <v>14989</v>
      </c>
      <c r="M36" s="864">
        <f>SUM(M9:M35)</f>
        <v>14168</v>
      </c>
      <c r="N36" s="864">
        <f t="shared" ref="N36:P36" si="9">SUM(N9:N35)</f>
        <v>14989</v>
      </c>
      <c r="O36" s="864">
        <f>SUM(O9:O35)</f>
        <v>14816</v>
      </c>
      <c r="P36" s="864">
        <f t="shared" si="9"/>
        <v>14989</v>
      </c>
      <c r="Q36" s="864">
        <f>SUM(Q9:Q35)</f>
        <v>14104</v>
      </c>
      <c r="R36" s="864">
        <f t="shared" ref="R36:T36" si="10">SUM(R9:R35)</f>
        <v>14989</v>
      </c>
      <c r="S36" s="864">
        <f>SUM(S9:S35)</f>
        <v>14264</v>
      </c>
      <c r="T36" s="864">
        <f t="shared" si="10"/>
        <v>14989</v>
      </c>
      <c r="U36" s="864">
        <f>SUM(U9:U35)</f>
        <v>15078</v>
      </c>
      <c r="V36" s="864">
        <f>SUM(V9:V35)</f>
        <v>149890</v>
      </c>
      <c r="W36" s="864">
        <f>SUM(W9:W35)</f>
        <v>141071</v>
      </c>
      <c r="X36" s="865">
        <f>IF(V36=0,"-",W36/V36)</f>
        <v>0.94116351991460401</v>
      </c>
    </row>
    <row r="37" spans="1:24" x14ac:dyDescent="0.25">
      <c r="A37" s="942" t="s">
        <v>684</v>
      </c>
      <c r="V37" s="833"/>
      <c r="W37" s="833"/>
    </row>
    <row r="38" spans="1:24" x14ac:dyDescent="0.25">
      <c r="A38" s="826" t="s">
        <v>678</v>
      </c>
      <c r="V38" s="833"/>
      <c r="W38" s="833"/>
    </row>
    <row r="39" spans="1:24" x14ac:dyDescent="0.25">
      <c r="V39" s="833"/>
      <c r="W39" s="833"/>
    </row>
    <row r="40" spans="1:24" x14ac:dyDescent="0.25">
      <c r="V40" s="833"/>
      <c r="W40" s="833"/>
    </row>
    <row r="41" spans="1:24" x14ac:dyDescent="0.25">
      <c r="V41" s="833"/>
      <c r="W41" s="833"/>
    </row>
    <row r="42" spans="1:24" x14ac:dyDescent="0.25">
      <c r="V42" s="833"/>
      <c r="W42" s="833"/>
    </row>
    <row r="43" spans="1:24" x14ac:dyDescent="0.25">
      <c r="V43" s="833"/>
      <c r="W43" s="833"/>
    </row>
    <row r="44" spans="1:24" x14ac:dyDescent="0.25">
      <c r="V44" s="833"/>
      <c r="W44" s="833"/>
    </row>
    <row r="45" spans="1:24" x14ac:dyDescent="0.25">
      <c r="V45" s="833"/>
      <c r="W45" s="833"/>
    </row>
    <row r="46" spans="1:24" x14ac:dyDescent="0.25">
      <c r="V46" s="833"/>
      <c r="W46" s="833"/>
    </row>
    <row r="47" spans="1:24" x14ac:dyDescent="0.25">
      <c r="V47" s="833"/>
      <c r="W47" s="833"/>
    </row>
    <row r="48" spans="1:24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4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X236"/>
  <sheetViews>
    <sheetView showGridLines="0" tabSelected="1" zoomScaleNormal="100" zoomScalePageLayoutView="11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51.2851562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10.42578125" customWidth="1"/>
    <col min="21" max="21" width="9.28515625" customWidth="1"/>
    <col min="22" max="22" width="12.140625" customWidth="1"/>
    <col min="23" max="23" width="10" customWidth="1"/>
    <col min="24" max="24" width="9.28515625" customWidth="1"/>
    <col min="25" max="25" width="3.710937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643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20.25" customHeight="1" x14ac:dyDescent="0.25">
      <c r="A9" s="892" t="s">
        <v>596</v>
      </c>
      <c r="B9" s="901">
        <v>40</v>
      </c>
      <c r="C9" s="902">
        <v>38</v>
      </c>
      <c r="D9" s="901">
        <v>40</v>
      </c>
      <c r="E9" s="902">
        <v>31</v>
      </c>
      <c r="F9" s="901">
        <v>40</v>
      </c>
      <c r="G9" s="902">
        <v>46</v>
      </c>
      <c r="H9" s="901">
        <v>40</v>
      </c>
      <c r="I9" s="902">
        <v>43</v>
      </c>
      <c r="J9" s="901">
        <v>40</v>
      </c>
      <c r="K9" s="902">
        <v>36</v>
      </c>
      <c r="L9" s="901">
        <v>40</v>
      </c>
      <c r="M9" s="902">
        <v>31</v>
      </c>
      <c r="N9" s="901">
        <v>40</v>
      </c>
      <c r="O9" s="902">
        <v>40</v>
      </c>
      <c r="P9" s="901">
        <v>40</v>
      </c>
      <c r="Q9" s="902">
        <v>45</v>
      </c>
      <c r="R9" s="901">
        <v>40</v>
      </c>
      <c r="S9" s="902">
        <v>50</v>
      </c>
      <c r="T9" s="901">
        <v>40</v>
      </c>
      <c r="U9" s="902">
        <v>38</v>
      </c>
      <c r="V9" s="859">
        <f>B9+D9+F9+H9+J9+L9+N9+P9+R9+T9</f>
        <v>400</v>
      </c>
      <c r="W9" s="859">
        <f>C9+E9+G9+I9+K9+M9+O9+Q9+S9+U9</f>
        <v>398</v>
      </c>
      <c r="X9" s="824">
        <f>IF(V9=0,"-",W9/V9)</f>
        <v>0.995</v>
      </c>
    </row>
    <row r="10" spans="1:24" ht="20.25" customHeight="1" x14ac:dyDescent="0.25">
      <c r="A10" s="892" t="s">
        <v>597</v>
      </c>
      <c r="B10" s="827">
        <v>30</v>
      </c>
      <c r="C10" s="828">
        <v>25</v>
      </c>
      <c r="D10" s="827">
        <v>30</v>
      </c>
      <c r="E10" s="828">
        <v>36</v>
      </c>
      <c r="F10" s="827">
        <v>30</v>
      </c>
      <c r="G10" s="828">
        <v>56</v>
      </c>
      <c r="H10" s="827">
        <v>30</v>
      </c>
      <c r="I10" s="828">
        <v>61</v>
      </c>
      <c r="J10" s="827">
        <v>30</v>
      </c>
      <c r="K10" s="828">
        <v>42</v>
      </c>
      <c r="L10" s="827">
        <v>30</v>
      </c>
      <c r="M10" s="828">
        <v>35</v>
      </c>
      <c r="N10" s="827">
        <v>30</v>
      </c>
      <c r="O10" s="828">
        <v>34</v>
      </c>
      <c r="P10" s="827">
        <v>30</v>
      </c>
      <c r="Q10" s="828">
        <v>57</v>
      </c>
      <c r="R10" s="827">
        <v>30</v>
      </c>
      <c r="S10" s="828">
        <v>61</v>
      </c>
      <c r="T10" s="827">
        <v>30</v>
      </c>
      <c r="U10" s="828">
        <v>48</v>
      </c>
      <c r="V10" s="859">
        <f t="shared" ref="V10:V23" si="0">B10+D10+F10+H10+J10+L10+N10+P10+R10+T10</f>
        <v>300</v>
      </c>
      <c r="W10" s="859">
        <f t="shared" ref="W10:W23" si="1">C10+E10+G10+I10+K10+M10+O10+Q10+S10+U10</f>
        <v>455</v>
      </c>
      <c r="X10" s="824">
        <f t="shared" ref="X10:X22" si="2">IF(V10=0,"-",W10/V10)</f>
        <v>1.5166666666666666</v>
      </c>
    </row>
    <row r="11" spans="1:24" ht="20.25" customHeight="1" x14ac:dyDescent="0.25">
      <c r="A11" s="892" t="s">
        <v>598</v>
      </c>
      <c r="B11" s="861">
        <v>40</v>
      </c>
      <c r="C11" s="862">
        <v>37</v>
      </c>
      <c r="D11" s="861">
        <v>40</v>
      </c>
      <c r="E11" s="862">
        <v>34</v>
      </c>
      <c r="F11" s="861">
        <v>40</v>
      </c>
      <c r="G11" s="862">
        <v>65</v>
      </c>
      <c r="H11" s="861">
        <v>40</v>
      </c>
      <c r="I11" s="862">
        <v>43</v>
      </c>
      <c r="J11" s="861">
        <v>40</v>
      </c>
      <c r="K11" s="862">
        <v>36</v>
      </c>
      <c r="L11" s="861">
        <v>40</v>
      </c>
      <c r="M11" s="862">
        <v>39</v>
      </c>
      <c r="N11" s="861">
        <v>40</v>
      </c>
      <c r="O11" s="862">
        <v>33</v>
      </c>
      <c r="P11" s="861">
        <v>40</v>
      </c>
      <c r="Q11" s="862">
        <v>51</v>
      </c>
      <c r="R11" s="861">
        <v>40</v>
      </c>
      <c r="S11" s="862">
        <v>56</v>
      </c>
      <c r="T11" s="861">
        <v>40</v>
      </c>
      <c r="U11" s="862">
        <v>55</v>
      </c>
      <c r="V11" s="859">
        <f t="shared" si="0"/>
        <v>400</v>
      </c>
      <c r="W11" s="859">
        <f t="shared" si="1"/>
        <v>449</v>
      </c>
      <c r="X11" s="824">
        <f t="shared" si="2"/>
        <v>1.1225000000000001</v>
      </c>
    </row>
    <row r="12" spans="1:24" ht="20.25" customHeight="1" x14ac:dyDescent="0.25">
      <c r="A12" s="857" t="s">
        <v>540</v>
      </c>
      <c r="B12" s="861">
        <v>1000</v>
      </c>
      <c r="C12" s="862">
        <v>948</v>
      </c>
      <c r="D12" s="861">
        <v>1000</v>
      </c>
      <c r="E12" s="862">
        <v>1082</v>
      </c>
      <c r="F12" s="861">
        <v>1000</v>
      </c>
      <c r="G12" s="862">
        <v>1237</v>
      </c>
      <c r="H12" s="861">
        <v>1000</v>
      </c>
      <c r="I12" s="862">
        <v>1180</v>
      </c>
      <c r="J12" s="861">
        <v>1000</v>
      </c>
      <c r="K12" s="862">
        <v>1107</v>
      </c>
      <c r="L12" s="861">
        <v>1000</v>
      </c>
      <c r="M12" s="862">
        <v>1307</v>
      </c>
      <c r="N12" s="861">
        <v>1000</v>
      </c>
      <c r="O12" s="862">
        <v>1320</v>
      </c>
      <c r="P12" s="861">
        <v>1000</v>
      </c>
      <c r="Q12" s="862">
        <v>1389</v>
      </c>
      <c r="R12" s="861">
        <v>1000</v>
      </c>
      <c r="S12" s="862">
        <v>1231</v>
      </c>
      <c r="T12" s="861">
        <v>1000</v>
      </c>
      <c r="U12" s="862">
        <v>1151</v>
      </c>
      <c r="V12" s="859">
        <f t="shared" si="0"/>
        <v>10000</v>
      </c>
      <c r="W12" s="859">
        <f t="shared" si="1"/>
        <v>11952</v>
      </c>
      <c r="X12" s="824">
        <f t="shared" si="2"/>
        <v>1.1952</v>
      </c>
    </row>
    <row r="13" spans="1:24" ht="20.25" customHeight="1" thickBot="1" x14ac:dyDescent="0.3">
      <c r="A13" s="866" t="s">
        <v>539</v>
      </c>
      <c r="B13" s="893">
        <v>5</v>
      </c>
      <c r="C13" s="879">
        <v>5</v>
      </c>
      <c r="D13" s="893">
        <v>5</v>
      </c>
      <c r="E13" s="879">
        <v>5</v>
      </c>
      <c r="F13" s="893">
        <v>5</v>
      </c>
      <c r="G13" s="879">
        <v>4</v>
      </c>
      <c r="H13" s="893">
        <v>5</v>
      </c>
      <c r="I13" s="879">
        <v>4</v>
      </c>
      <c r="J13" s="893">
        <v>5</v>
      </c>
      <c r="K13" s="879">
        <v>4</v>
      </c>
      <c r="L13" s="893">
        <v>5</v>
      </c>
      <c r="M13" s="879">
        <v>4</v>
      </c>
      <c r="N13" s="893">
        <v>5</v>
      </c>
      <c r="O13" s="879">
        <v>5</v>
      </c>
      <c r="P13" s="893">
        <v>5</v>
      </c>
      <c r="Q13" s="879">
        <v>4</v>
      </c>
      <c r="R13" s="893">
        <v>5</v>
      </c>
      <c r="S13" s="879">
        <v>5</v>
      </c>
      <c r="T13" s="893">
        <v>5</v>
      </c>
      <c r="U13" s="879">
        <v>5</v>
      </c>
      <c r="V13" s="869">
        <f t="shared" si="0"/>
        <v>50</v>
      </c>
      <c r="W13" s="869">
        <f t="shared" si="1"/>
        <v>45</v>
      </c>
      <c r="X13" s="870">
        <f t="shared" si="2"/>
        <v>0.9</v>
      </c>
    </row>
    <row r="14" spans="1:24" ht="20.25" customHeight="1" x14ac:dyDescent="0.25">
      <c r="A14" s="900" t="s">
        <v>599</v>
      </c>
      <c r="B14" s="901">
        <v>135</v>
      </c>
      <c r="C14" s="902">
        <v>225</v>
      </c>
      <c r="D14" s="901">
        <v>135</v>
      </c>
      <c r="E14" s="902">
        <v>151</v>
      </c>
      <c r="F14" s="901">
        <v>135</v>
      </c>
      <c r="G14" s="902">
        <v>425</v>
      </c>
      <c r="H14" s="901">
        <v>135</v>
      </c>
      <c r="I14" s="902">
        <v>184</v>
      </c>
      <c r="J14" s="901">
        <v>135</v>
      </c>
      <c r="K14" s="902">
        <v>91</v>
      </c>
      <c r="L14" s="901">
        <v>135</v>
      </c>
      <c r="M14" s="902">
        <v>289</v>
      </c>
      <c r="N14" s="901">
        <v>135</v>
      </c>
      <c r="O14" s="902">
        <v>336</v>
      </c>
      <c r="P14" s="901">
        <v>135</v>
      </c>
      <c r="Q14" s="902">
        <v>215</v>
      </c>
      <c r="R14" s="901">
        <v>135</v>
      </c>
      <c r="S14" s="902">
        <v>344</v>
      </c>
      <c r="T14" s="901">
        <v>135</v>
      </c>
      <c r="U14" s="902">
        <v>373</v>
      </c>
      <c r="V14" s="838">
        <f t="shared" si="0"/>
        <v>1350</v>
      </c>
      <c r="W14" s="838">
        <f t="shared" si="1"/>
        <v>2633</v>
      </c>
      <c r="X14" s="839">
        <f t="shared" si="2"/>
        <v>1.9503703703703703</v>
      </c>
    </row>
    <row r="15" spans="1:24" ht="20.25" customHeight="1" x14ac:dyDescent="0.25">
      <c r="A15" s="892" t="s">
        <v>600</v>
      </c>
      <c r="B15" s="861">
        <v>180</v>
      </c>
      <c r="C15" s="862">
        <v>261</v>
      </c>
      <c r="D15" s="861">
        <v>180</v>
      </c>
      <c r="E15" s="862">
        <v>315</v>
      </c>
      <c r="F15" s="861">
        <v>180</v>
      </c>
      <c r="G15" s="862">
        <v>356</v>
      </c>
      <c r="H15" s="861">
        <v>180</v>
      </c>
      <c r="I15" s="862">
        <v>313</v>
      </c>
      <c r="J15" s="861">
        <v>180</v>
      </c>
      <c r="K15" s="862">
        <v>360</v>
      </c>
      <c r="L15" s="861">
        <v>180</v>
      </c>
      <c r="M15" s="862">
        <v>257</v>
      </c>
      <c r="N15" s="861">
        <v>180</v>
      </c>
      <c r="O15" s="862">
        <v>279</v>
      </c>
      <c r="P15" s="861">
        <v>180</v>
      </c>
      <c r="Q15" s="862">
        <v>426</v>
      </c>
      <c r="R15" s="861">
        <v>180</v>
      </c>
      <c r="S15" s="862">
        <v>320</v>
      </c>
      <c r="T15" s="861">
        <v>180</v>
      </c>
      <c r="U15" s="862">
        <v>323</v>
      </c>
      <c r="V15" s="859">
        <f>B15+D15+F15+H15+J15+L15+N15+P15+R15+T15</f>
        <v>1800</v>
      </c>
      <c r="W15" s="859">
        <f>C15+E15+G15+I15+K15+M15+O15+Q15+S15+U15</f>
        <v>3210</v>
      </c>
      <c r="X15" s="824">
        <f t="shared" si="2"/>
        <v>1.7833333333333334</v>
      </c>
    </row>
    <row r="16" spans="1:24" ht="20.25" customHeight="1" x14ac:dyDescent="0.25">
      <c r="A16" s="892" t="s">
        <v>601</v>
      </c>
      <c r="B16" s="861">
        <v>675</v>
      </c>
      <c r="C16" s="862">
        <v>892</v>
      </c>
      <c r="D16" s="861">
        <v>675</v>
      </c>
      <c r="E16" s="862">
        <v>1498</v>
      </c>
      <c r="F16" s="861">
        <v>675</v>
      </c>
      <c r="G16" s="862">
        <v>1486</v>
      </c>
      <c r="H16" s="861">
        <v>675</v>
      </c>
      <c r="I16" s="862">
        <v>1231</v>
      </c>
      <c r="J16" s="861">
        <v>675</v>
      </c>
      <c r="K16" s="862">
        <v>1466</v>
      </c>
      <c r="L16" s="861">
        <v>675</v>
      </c>
      <c r="M16" s="862">
        <v>1205</v>
      </c>
      <c r="N16" s="861">
        <v>675</v>
      </c>
      <c r="O16" s="862">
        <v>1793</v>
      </c>
      <c r="P16" s="861">
        <v>675</v>
      </c>
      <c r="Q16" s="862">
        <v>1255</v>
      </c>
      <c r="R16" s="861">
        <v>675</v>
      </c>
      <c r="S16" s="862">
        <v>1495</v>
      </c>
      <c r="T16" s="861">
        <v>675</v>
      </c>
      <c r="U16" s="862">
        <v>1637</v>
      </c>
      <c r="V16" s="859">
        <f t="shared" si="0"/>
        <v>6750</v>
      </c>
      <c r="W16" s="859">
        <f t="shared" si="1"/>
        <v>13958</v>
      </c>
      <c r="X16" s="824">
        <f t="shared" si="2"/>
        <v>2.0678518518518518</v>
      </c>
    </row>
    <row r="17" spans="1:24" ht="20.25" customHeight="1" x14ac:dyDescent="0.25">
      <c r="A17" s="892" t="s">
        <v>617</v>
      </c>
      <c r="B17" s="861">
        <v>945</v>
      </c>
      <c r="C17" s="862">
        <v>939</v>
      </c>
      <c r="D17" s="861">
        <v>945</v>
      </c>
      <c r="E17" s="862">
        <v>1438</v>
      </c>
      <c r="F17" s="861">
        <v>945</v>
      </c>
      <c r="G17" s="862">
        <v>1247</v>
      </c>
      <c r="H17" s="861">
        <v>945</v>
      </c>
      <c r="I17" s="862">
        <v>1509</v>
      </c>
      <c r="J17" s="861">
        <v>945</v>
      </c>
      <c r="K17" s="862">
        <v>1477</v>
      </c>
      <c r="L17" s="861">
        <v>945</v>
      </c>
      <c r="M17" s="862">
        <v>1758</v>
      </c>
      <c r="N17" s="861">
        <v>945</v>
      </c>
      <c r="O17" s="862">
        <v>2025</v>
      </c>
      <c r="P17" s="861">
        <v>945</v>
      </c>
      <c r="Q17" s="862">
        <v>1906</v>
      </c>
      <c r="R17" s="861">
        <v>945</v>
      </c>
      <c r="S17" s="862">
        <v>1700</v>
      </c>
      <c r="T17" s="861">
        <v>945</v>
      </c>
      <c r="U17" s="862">
        <v>1601</v>
      </c>
      <c r="V17" s="859">
        <f t="shared" si="0"/>
        <v>9450</v>
      </c>
      <c r="W17" s="859">
        <f t="shared" si="1"/>
        <v>15600</v>
      </c>
      <c r="X17" s="824">
        <f t="shared" si="2"/>
        <v>1.6507936507936507</v>
      </c>
    </row>
    <row r="18" spans="1:24" ht="20.25" customHeight="1" x14ac:dyDescent="0.25">
      <c r="A18" s="892" t="s">
        <v>613</v>
      </c>
      <c r="B18" s="861">
        <v>270</v>
      </c>
      <c r="C18" s="862">
        <v>244</v>
      </c>
      <c r="D18" s="861">
        <v>270</v>
      </c>
      <c r="E18" s="862">
        <v>241</v>
      </c>
      <c r="F18" s="861">
        <v>270</v>
      </c>
      <c r="G18" s="862">
        <v>204</v>
      </c>
      <c r="H18" s="861">
        <v>270</v>
      </c>
      <c r="I18" s="862">
        <v>263</v>
      </c>
      <c r="J18" s="861">
        <v>270</v>
      </c>
      <c r="K18" s="862">
        <v>188</v>
      </c>
      <c r="L18" s="861">
        <v>270</v>
      </c>
      <c r="M18" s="862">
        <v>118</v>
      </c>
      <c r="N18" s="861">
        <v>270</v>
      </c>
      <c r="O18" s="862">
        <v>264</v>
      </c>
      <c r="P18" s="861">
        <v>270</v>
      </c>
      <c r="Q18" s="862">
        <v>278</v>
      </c>
      <c r="R18" s="861">
        <v>270</v>
      </c>
      <c r="S18" s="862">
        <v>269</v>
      </c>
      <c r="T18" s="861">
        <v>270</v>
      </c>
      <c r="U18" s="862">
        <v>355</v>
      </c>
      <c r="V18" s="859">
        <f t="shared" si="0"/>
        <v>2700</v>
      </c>
      <c r="W18" s="859">
        <f t="shared" si="1"/>
        <v>2424</v>
      </c>
      <c r="X18" s="824">
        <f t="shared" si="2"/>
        <v>0.89777777777777779</v>
      </c>
    </row>
    <row r="19" spans="1:24" ht="20.25" customHeight="1" x14ac:dyDescent="0.25">
      <c r="A19" s="892" t="s">
        <v>614</v>
      </c>
      <c r="B19" s="861">
        <v>90</v>
      </c>
      <c r="C19" s="862">
        <v>82</v>
      </c>
      <c r="D19" s="861">
        <v>90</v>
      </c>
      <c r="E19" s="862">
        <v>86</v>
      </c>
      <c r="F19" s="861">
        <v>90</v>
      </c>
      <c r="G19" s="862">
        <v>70</v>
      </c>
      <c r="H19" s="861">
        <v>90</v>
      </c>
      <c r="I19" s="862">
        <v>81</v>
      </c>
      <c r="J19" s="861">
        <v>90</v>
      </c>
      <c r="K19" s="862">
        <v>101</v>
      </c>
      <c r="L19" s="861">
        <v>90</v>
      </c>
      <c r="M19" s="862">
        <v>99</v>
      </c>
      <c r="N19" s="861">
        <v>90</v>
      </c>
      <c r="O19" s="862">
        <v>88</v>
      </c>
      <c r="P19" s="861">
        <v>90</v>
      </c>
      <c r="Q19" s="862">
        <v>72</v>
      </c>
      <c r="R19" s="861">
        <v>90</v>
      </c>
      <c r="S19" s="862">
        <v>69</v>
      </c>
      <c r="T19" s="861">
        <v>90</v>
      </c>
      <c r="U19" s="862">
        <v>91</v>
      </c>
      <c r="V19" s="859">
        <f t="shared" si="0"/>
        <v>900</v>
      </c>
      <c r="W19" s="859">
        <f t="shared" si="1"/>
        <v>839</v>
      </c>
      <c r="X19" s="824">
        <f t="shared" si="2"/>
        <v>0.93222222222222217</v>
      </c>
    </row>
    <row r="20" spans="1:24" ht="20.25" customHeight="1" x14ac:dyDescent="0.25">
      <c r="A20" s="892" t="s">
        <v>602</v>
      </c>
      <c r="B20" s="861">
        <v>30</v>
      </c>
      <c r="C20" s="862">
        <v>43</v>
      </c>
      <c r="D20" s="861">
        <v>30</v>
      </c>
      <c r="E20" s="862">
        <v>55</v>
      </c>
      <c r="F20" s="861">
        <v>30</v>
      </c>
      <c r="G20" s="862">
        <v>46</v>
      </c>
      <c r="H20" s="861">
        <v>30</v>
      </c>
      <c r="I20" s="862">
        <v>79</v>
      </c>
      <c r="J20" s="861">
        <v>30</v>
      </c>
      <c r="K20" s="862">
        <v>15</v>
      </c>
      <c r="L20" s="861">
        <v>30</v>
      </c>
      <c r="M20" s="862">
        <v>46</v>
      </c>
      <c r="N20" s="861">
        <v>30</v>
      </c>
      <c r="O20" s="862">
        <v>68</v>
      </c>
      <c r="P20" s="861">
        <v>30</v>
      </c>
      <c r="Q20" s="862">
        <v>46</v>
      </c>
      <c r="R20" s="861">
        <v>30</v>
      </c>
      <c r="S20" s="862">
        <v>35</v>
      </c>
      <c r="T20" s="861">
        <v>30</v>
      </c>
      <c r="U20" s="862">
        <v>38</v>
      </c>
      <c r="V20" s="859">
        <f t="shared" si="0"/>
        <v>300</v>
      </c>
      <c r="W20" s="859">
        <f t="shared" si="1"/>
        <v>471</v>
      </c>
      <c r="X20" s="824">
        <f t="shared" si="2"/>
        <v>1.57</v>
      </c>
    </row>
    <row r="21" spans="1:24" ht="20.25" customHeight="1" x14ac:dyDescent="0.25">
      <c r="A21" s="892" t="s">
        <v>616</v>
      </c>
      <c r="B21" s="861">
        <v>90</v>
      </c>
      <c r="C21" s="862">
        <v>262</v>
      </c>
      <c r="D21" s="861">
        <v>90</v>
      </c>
      <c r="E21" s="862">
        <v>257</v>
      </c>
      <c r="F21" s="861">
        <v>90</v>
      </c>
      <c r="G21" s="862">
        <v>249</v>
      </c>
      <c r="H21" s="861">
        <v>90</v>
      </c>
      <c r="I21" s="862">
        <v>187</v>
      </c>
      <c r="J21" s="861">
        <v>90</v>
      </c>
      <c r="K21" s="862">
        <v>232</v>
      </c>
      <c r="L21" s="861">
        <v>90</v>
      </c>
      <c r="M21" s="862">
        <v>193</v>
      </c>
      <c r="N21" s="861">
        <v>90</v>
      </c>
      <c r="O21" s="862">
        <v>254</v>
      </c>
      <c r="P21" s="861">
        <v>90</v>
      </c>
      <c r="Q21" s="862">
        <v>235</v>
      </c>
      <c r="R21" s="861">
        <v>90</v>
      </c>
      <c r="S21" s="862">
        <v>272</v>
      </c>
      <c r="T21" s="861">
        <v>90</v>
      </c>
      <c r="U21" s="862">
        <v>246</v>
      </c>
      <c r="V21" s="859">
        <f t="shared" si="0"/>
        <v>900</v>
      </c>
      <c r="W21" s="859">
        <f t="shared" si="1"/>
        <v>2387</v>
      </c>
      <c r="X21" s="824">
        <f t="shared" si="2"/>
        <v>2.652222222222222</v>
      </c>
    </row>
    <row r="22" spans="1:24" ht="20.25" customHeight="1" x14ac:dyDescent="0.25">
      <c r="A22" s="892" t="s">
        <v>603</v>
      </c>
      <c r="B22" s="861">
        <v>135</v>
      </c>
      <c r="C22" s="862">
        <v>170</v>
      </c>
      <c r="D22" s="861">
        <v>135</v>
      </c>
      <c r="E22" s="862">
        <v>242</v>
      </c>
      <c r="F22" s="861">
        <v>135</v>
      </c>
      <c r="G22" s="862">
        <v>245</v>
      </c>
      <c r="H22" s="861">
        <v>135</v>
      </c>
      <c r="I22" s="862">
        <v>103</v>
      </c>
      <c r="J22" s="861">
        <v>135</v>
      </c>
      <c r="K22" s="862">
        <v>110</v>
      </c>
      <c r="L22" s="861">
        <v>135</v>
      </c>
      <c r="M22" s="862">
        <v>149</v>
      </c>
      <c r="N22" s="861">
        <v>135</v>
      </c>
      <c r="O22" s="862">
        <v>87</v>
      </c>
      <c r="P22" s="861">
        <v>135</v>
      </c>
      <c r="Q22" s="862">
        <v>217</v>
      </c>
      <c r="R22" s="861">
        <v>135</v>
      </c>
      <c r="S22" s="862">
        <v>130</v>
      </c>
      <c r="T22" s="861">
        <v>135</v>
      </c>
      <c r="U22" s="862">
        <v>101</v>
      </c>
      <c r="V22" s="859">
        <f t="shared" si="0"/>
        <v>1350</v>
      </c>
      <c r="W22" s="859">
        <f t="shared" si="1"/>
        <v>1554</v>
      </c>
      <c r="X22" s="824">
        <f t="shared" si="2"/>
        <v>1.1511111111111112</v>
      </c>
    </row>
    <row r="23" spans="1:24" ht="20.25" customHeight="1" thickBot="1" x14ac:dyDescent="0.3">
      <c r="A23" s="866" t="s">
        <v>615</v>
      </c>
      <c r="B23" s="893">
        <v>405</v>
      </c>
      <c r="C23" s="879">
        <v>118</v>
      </c>
      <c r="D23" s="893">
        <v>405</v>
      </c>
      <c r="E23" s="879">
        <v>106</v>
      </c>
      <c r="F23" s="893">
        <v>405</v>
      </c>
      <c r="G23" s="879">
        <v>202</v>
      </c>
      <c r="H23" s="893">
        <v>405</v>
      </c>
      <c r="I23" s="879">
        <v>194</v>
      </c>
      <c r="J23" s="893">
        <v>405</v>
      </c>
      <c r="K23" s="879">
        <v>155</v>
      </c>
      <c r="L23" s="893">
        <v>405</v>
      </c>
      <c r="M23" s="879">
        <v>201</v>
      </c>
      <c r="N23" s="893">
        <v>405</v>
      </c>
      <c r="O23" s="879">
        <v>218</v>
      </c>
      <c r="P23" s="893">
        <v>405</v>
      </c>
      <c r="Q23" s="879">
        <v>178</v>
      </c>
      <c r="R23" s="893">
        <v>405</v>
      </c>
      <c r="S23" s="879">
        <v>127</v>
      </c>
      <c r="T23" s="893">
        <v>405</v>
      </c>
      <c r="U23" s="879">
        <v>125</v>
      </c>
      <c r="V23" s="869">
        <f t="shared" si="0"/>
        <v>4050</v>
      </c>
      <c r="W23" s="869">
        <f t="shared" si="1"/>
        <v>1624</v>
      </c>
      <c r="X23" s="870">
        <f>IF(V23=0,"-",W23/V23)</f>
        <v>0.40098765432098765</v>
      </c>
    </row>
    <row r="24" spans="1:24" s="831" customFormat="1" ht="21" customHeight="1" x14ac:dyDescent="0.25">
      <c r="A24" s="863" t="s">
        <v>6</v>
      </c>
      <c r="B24" s="864">
        <f>SUM(B9:B23)</f>
        <v>4070</v>
      </c>
      <c r="C24" s="864">
        <f>SUM(C9:C23)</f>
        <v>4289</v>
      </c>
      <c r="D24" s="864">
        <f>SUM(D9:D23)</f>
        <v>4070</v>
      </c>
      <c r="E24" s="864">
        <f>SUM(E9:E23)</f>
        <v>5577</v>
      </c>
      <c r="F24" s="864">
        <f t="shared" ref="F24:G24" si="3">SUM(F9:F23)</f>
        <v>4070</v>
      </c>
      <c r="G24" s="864">
        <f t="shared" si="3"/>
        <v>5938</v>
      </c>
      <c r="H24" s="864">
        <f t="shared" ref="H24:I24" si="4">SUM(H9:H23)</f>
        <v>4070</v>
      </c>
      <c r="I24" s="864">
        <f t="shared" si="4"/>
        <v>5475</v>
      </c>
      <c r="J24" s="864">
        <f t="shared" ref="J24:K24" si="5">SUM(J9:J23)</f>
        <v>4070</v>
      </c>
      <c r="K24" s="864">
        <f t="shared" si="5"/>
        <v>5420</v>
      </c>
      <c r="L24" s="864">
        <f t="shared" ref="L24:O24" si="6">SUM(L9:L23)</f>
        <v>4070</v>
      </c>
      <c r="M24" s="864">
        <f t="shared" si="6"/>
        <v>5731</v>
      </c>
      <c r="N24" s="864">
        <f t="shared" si="6"/>
        <v>4070</v>
      </c>
      <c r="O24" s="864">
        <f t="shared" si="6"/>
        <v>6844</v>
      </c>
      <c r="P24" s="864">
        <f t="shared" ref="P24:Q24" si="7">SUM(P9:P23)</f>
        <v>4070</v>
      </c>
      <c r="Q24" s="864">
        <f t="shared" si="7"/>
        <v>6374</v>
      </c>
      <c r="R24" s="864">
        <f t="shared" ref="R24:S24" si="8">SUM(R9:R23)</f>
        <v>4070</v>
      </c>
      <c r="S24" s="864">
        <f t="shared" si="8"/>
        <v>6164</v>
      </c>
      <c r="T24" s="864">
        <f t="shared" ref="T24:U24" si="9">SUM(T9:T23)</f>
        <v>4070</v>
      </c>
      <c r="U24" s="864">
        <f t="shared" si="9"/>
        <v>6187</v>
      </c>
      <c r="V24" s="864">
        <f>SUM(V9:V23)</f>
        <v>40700</v>
      </c>
      <c r="W24" s="864">
        <f>SUM(W9:W23)</f>
        <v>57999</v>
      </c>
      <c r="X24" s="865">
        <f>IF(V24=0,"-",W24/V24)</f>
        <v>1.4250368550368551</v>
      </c>
    </row>
    <row r="25" spans="1:24" x14ac:dyDescent="0.25">
      <c r="A25" s="942" t="str">
        <f>'Pque N Mundo I'!$A$37</f>
        <v>Nota: as metas apresentadas serão ajustadas na avaliação do CTA com os descontos de déficits de vagas e ausênsias legais.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837"/>
      <c r="W25" s="837"/>
    </row>
    <row r="26" spans="1:24" x14ac:dyDescent="0.25">
      <c r="A26" s="826" t="s">
        <v>678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837"/>
      <c r="W26" s="837"/>
    </row>
    <row r="27" spans="1:24" x14ac:dyDescent="0.25">
      <c r="V27" s="833"/>
      <c r="W27" s="833"/>
    </row>
    <row r="28" spans="1:24" x14ac:dyDescent="0.25">
      <c r="V28" s="833"/>
      <c r="W28" s="833"/>
    </row>
    <row r="29" spans="1:24" x14ac:dyDescent="0.25">
      <c r="V29" s="833"/>
      <c r="W29" s="833"/>
    </row>
    <row r="30" spans="1:24" x14ac:dyDescent="0.25">
      <c r="V30" s="833"/>
      <c r="W30" s="833"/>
    </row>
    <row r="31" spans="1:24" x14ac:dyDescent="0.25">
      <c r="V31" s="833"/>
      <c r="W31" s="833"/>
    </row>
    <row r="32" spans="1:24" x14ac:dyDescent="0.25">
      <c r="V32" s="833"/>
      <c r="W32" s="833"/>
    </row>
    <row r="33" spans="22:23" ht="21.75" customHeight="1" x14ac:dyDescent="0.25">
      <c r="V33" s="833"/>
      <c r="W33" s="833"/>
    </row>
    <row r="34" spans="22:23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0" orientation="landscape" r:id="rId1"/>
  <headerFooter>
    <oddFooter>&amp;R&amp;14pag.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X230"/>
  <sheetViews>
    <sheetView showGridLines="0" tabSelected="1" zoomScaleNormal="100" workbookViewId="0">
      <selection activeCell="E21" sqref="E21"/>
    </sheetView>
  </sheetViews>
  <sheetFormatPr defaultColWidth="8.85546875" defaultRowHeight="15" x14ac:dyDescent="0.25"/>
  <cols>
    <col min="1" max="1" width="46.570312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10.42578125" customWidth="1"/>
    <col min="21" max="21" width="9.28515625" customWidth="1"/>
    <col min="22" max="22" width="9.42578125" bestFit="1" customWidth="1"/>
    <col min="23" max="23" width="9" customWidth="1"/>
    <col min="24" max="24" width="8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644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24.95" customHeight="1" x14ac:dyDescent="0.25">
      <c r="A9" s="808" t="s">
        <v>134</v>
      </c>
      <c r="B9" s="864">
        <v>80</v>
      </c>
      <c r="C9" s="902">
        <v>142</v>
      </c>
      <c r="D9" s="864">
        <v>80</v>
      </c>
      <c r="E9" s="902">
        <v>117</v>
      </c>
      <c r="F9" s="864">
        <v>80</v>
      </c>
      <c r="G9" s="902">
        <v>151</v>
      </c>
      <c r="H9" s="864">
        <v>80</v>
      </c>
      <c r="I9" s="902">
        <v>137</v>
      </c>
      <c r="J9" s="864">
        <v>80</v>
      </c>
      <c r="K9" s="902">
        <v>112</v>
      </c>
      <c r="L9" s="864">
        <v>80</v>
      </c>
      <c r="M9" s="902">
        <v>122</v>
      </c>
      <c r="N9" s="864">
        <v>80</v>
      </c>
      <c r="O9" s="902">
        <v>152</v>
      </c>
      <c r="P9" s="864">
        <v>80</v>
      </c>
      <c r="Q9" s="902">
        <v>142</v>
      </c>
      <c r="R9" s="864">
        <v>80</v>
      </c>
      <c r="S9" s="902">
        <v>131</v>
      </c>
      <c r="T9" s="864">
        <v>80</v>
      </c>
      <c r="U9" s="902">
        <v>144</v>
      </c>
      <c r="V9" s="859">
        <f t="shared" ref="V9:W11" si="0">B9+D9+F9+H9+J9+L9+N9+P9+R9+T9</f>
        <v>800</v>
      </c>
      <c r="W9" s="859">
        <f t="shared" si="0"/>
        <v>1350</v>
      </c>
      <c r="X9" s="824">
        <f>IF(V9=0,"-",W9/V9)</f>
        <v>1.6875</v>
      </c>
    </row>
    <row r="10" spans="1:24" ht="24.95" customHeight="1" x14ac:dyDescent="0.25">
      <c r="A10" s="857" t="s">
        <v>604</v>
      </c>
      <c r="B10" s="858">
        <v>205</v>
      </c>
      <c r="C10" s="862">
        <v>282</v>
      </c>
      <c r="D10" s="858">
        <v>205</v>
      </c>
      <c r="E10" s="862">
        <v>191</v>
      </c>
      <c r="F10" s="858">
        <v>205</v>
      </c>
      <c r="G10" s="862">
        <v>249</v>
      </c>
      <c r="H10" s="858">
        <v>205</v>
      </c>
      <c r="I10" s="862">
        <v>240</v>
      </c>
      <c r="J10" s="858">
        <v>205</v>
      </c>
      <c r="K10" s="862">
        <v>104</v>
      </c>
      <c r="L10" s="858">
        <v>205</v>
      </c>
      <c r="M10" s="862">
        <v>226</v>
      </c>
      <c r="N10" s="858">
        <v>205</v>
      </c>
      <c r="O10" s="862">
        <v>278</v>
      </c>
      <c r="P10" s="858">
        <v>205</v>
      </c>
      <c r="Q10" s="862">
        <v>211</v>
      </c>
      <c r="R10" s="858">
        <v>205</v>
      </c>
      <c r="S10" s="862">
        <v>276</v>
      </c>
      <c r="T10" s="858">
        <v>205</v>
      </c>
      <c r="U10" s="862">
        <v>279</v>
      </c>
      <c r="V10" s="859">
        <f t="shared" si="0"/>
        <v>2050</v>
      </c>
      <c r="W10" s="859">
        <f t="shared" si="0"/>
        <v>2336</v>
      </c>
      <c r="X10" s="824">
        <f>IF(V10=0,"-",W10/V10)</f>
        <v>1.1395121951219511</v>
      </c>
    </row>
    <row r="11" spans="1:24" ht="24.95" customHeight="1" thickBot="1" x14ac:dyDescent="0.3">
      <c r="A11" s="866" t="s">
        <v>524</v>
      </c>
      <c r="B11" s="867">
        <v>324</v>
      </c>
      <c r="C11" s="879">
        <v>291</v>
      </c>
      <c r="D11" s="867">
        <v>324</v>
      </c>
      <c r="E11" s="879">
        <v>254</v>
      </c>
      <c r="F11" s="867">
        <v>324</v>
      </c>
      <c r="G11" s="879">
        <v>218</v>
      </c>
      <c r="H11" s="867">
        <v>324</v>
      </c>
      <c r="I11" s="879">
        <v>381</v>
      </c>
      <c r="J11" s="867">
        <v>324</v>
      </c>
      <c r="K11" s="879">
        <v>234</v>
      </c>
      <c r="L11" s="867">
        <v>324</v>
      </c>
      <c r="M11" s="879">
        <v>353</v>
      </c>
      <c r="N11" s="867">
        <v>324</v>
      </c>
      <c r="O11" s="879">
        <v>433</v>
      </c>
      <c r="P11" s="867">
        <v>324</v>
      </c>
      <c r="Q11" s="879">
        <v>360</v>
      </c>
      <c r="R11" s="867">
        <v>324</v>
      </c>
      <c r="S11" s="879">
        <v>327</v>
      </c>
      <c r="T11" s="867">
        <v>324</v>
      </c>
      <c r="U11" s="879">
        <v>306</v>
      </c>
      <c r="V11" s="869">
        <f t="shared" si="0"/>
        <v>3240</v>
      </c>
      <c r="W11" s="869">
        <f t="shared" si="0"/>
        <v>3157</v>
      </c>
      <c r="X11" s="870">
        <f>IF(V11=0,"-",W11/V11)</f>
        <v>0.97438271604938276</v>
      </c>
    </row>
    <row r="12" spans="1:24" s="831" customFormat="1" ht="22.5" customHeight="1" x14ac:dyDescent="0.25">
      <c r="A12" s="863" t="s">
        <v>561</v>
      </c>
      <c r="B12" s="864">
        <f>SUM(B9:B11)</f>
        <v>609</v>
      </c>
      <c r="C12" s="864">
        <f t="shared" ref="C12:E12" si="1">SUM(C9:C11)</f>
        <v>715</v>
      </c>
      <c r="D12" s="864">
        <f>SUM(D9:D11)</f>
        <v>609</v>
      </c>
      <c r="E12" s="864">
        <f t="shared" si="1"/>
        <v>562</v>
      </c>
      <c r="F12" s="864">
        <f>SUM(F9:F11)</f>
        <v>609</v>
      </c>
      <c r="G12" s="864">
        <f t="shared" ref="G12:I12" si="2">SUM(G9:G11)</f>
        <v>618</v>
      </c>
      <c r="H12" s="864">
        <f>SUM(H9:H11)</f>
        <v>609</v>
      </c>
      <c r="I12" s="864">
        <f t="shared" si="2"/>
        <v>758</v>
      </c>
      <c r="J12" s="864">
        <f>SUM(J9:J11)</f>
        <v>609</v>
      </c>
      <c r="K12" s="864">
        <f t="shared" ref="K12:M12" si="3">SUM(K9:K11)</f>
        <v>450</v>
      </c>
      <c r="L12" s="864">
        <f>SUM(L9:L11)</f>
        <v>609</v>
      </c>
      <c r="M12" s="864">
        <f t="shared" si="3"/>
        <v>701</v>
      </c>
      <c r="N12" s="864">
        <f>SUM(N9:N11)</f>
        <v>609</v>
      </c>
      <c r="O12" s="864">
        <f t="shared" ref="O12:Q12" si="4">SUM(O9:O11)</f>
        <v>863</v>
      </c>
      <c r="P12" s="864">
        <f>SUM(P9:P11)</f>
        <v>609</v>
      </c>
      <c r="Q12" s="864">
        <f t="shared" si="4"/>
        <v>713</v>
      </c>
      <c r="R12" s="864">
        <f>SUM(R9:R11)</f>
        <v>609</v>
      </c>
      <c r="S12" s="864">
        <f t="shared" ref="S12:U12" si="5">SUM(S9:S11)</f>
        <v>734</v>
      </c>
      <c r="T12" s="864">
        <f>SUM(T9:T11)</f>
        <v>609</v>
      </c>
      <c r="U12" s="864">
        <f t="shared" si="5"/>
        <v>729</v>
      </c>
      <c r="V12" s="864">
        <f>SUM(V9:V11)</f>
        <v>6090</v>
      </c>
      <c r="W12" s="864">
        <f>SUM(W9:W11)</f>
        <v>6843</v>
      </c>
      <c r="X12" s="865">
        <f>IF(V12=0,"-",W12/V12)</f>
        <v>1.1236453201970444</v>
      </c>
    </row>
    <row r="13" spans="1:24" x14ac:dyDescent="0.25">
      <c r="A13" s="942" t="str">
        <f>'Pque N Mundo I'!$A$37</f>
        <v>Nota: as metas apresentadas serão ajustadas na avaliação do CTA com os descontos de déficits de vagas e ausênsias legais.</v>
      </c>
      <c r="V13" s="837"/>
      <c r="W13" s="837"/>
    </row>
    <row r="14" spans="1:24" x14ac:dyDescent="0.25">
      <c r="A14" s="826" t="s">
        <v>678</v>
      </c>
      <c r="V14" s="833"/>
      <c r="W14" s="833"/>
    </row>
    <row r="15" spans="1:24" x14ac:dyDescent="0.25">
      <c r="V15" s="833"/>
      <c r="W15" s="833"/>
    </row>
    <row r="16" spans="1:24" x14ac:dyDescent="0.25">
      <c r="V16" s="833"/>
      <c r="W16" s="833"/>
    </row>
    <row r="17" spans="22:23" x14ac:dyDescent="0.25">
      <c r="V17" s="833"/>
      <c r="W17" s="833"/>
    </row>
    <row r="18" spans="22:23" x14ac:dyDescent="0.25">
      <c r="V18" s="833"/>
      <c r="W18" s="833"/>
    </row>
    <row r="19" spans="22:23" x14ac:dyDescent="0.25">
      <c r="V19" s="833"/>
      <c r="W19" s="833"/>
    </row>
    <row r="20" spans="22:23" x14ac:dyDescent="0.25">
      <c r="V20" s="833"/>
      <c r="W20" s="833"/>
    </row>
    <row r="21" spans="22:23" x14ac:dyDescent="0.25">
      <c r="V21" s="833"/>
      <c r="W21" s="833"/>
    </row>
    <row r="22" spans="22:23" x14ac:dyDescent="0.25">
      <c r="V22" s="833"/>
      <c r="W22" s="833"/>
    </row>
    <row r="23" spans="22:23" x14ac:dyDescent="0.25">
      <c r="V23" s="833"/>
      <c r="W23" s="833"/>
    </row>
    <row r="24" spans="22:23" x14ac:dyDescent="0.25">
      <c r="V24" s="833"/>
      <c r="W24" s="833"/>
    </row>
    <row r="25" spans="22:23" x14ac:dyDescent="0.25">
      <c r="V25" s="833"/>
      <c r="W25" s="833"/>
    </row>
    <row r="26" spans="22:23" x14ac:dyDescent="0.25">
      <c r="V26" s="833"/>
      <c r="W26" s="833"/>
    </row>
    <row r="27" spans="22:23" x14ac:dyDescent="0.25">
      <c r="V27" s="833"/>
      <c r="W27" s="833"/>
    </row>
    <row r="28" spans="22:23" x14ac:dyDescent="0.25">
      <c r="V28" s="833"/>
      <c r="W28" s="833"/>
    </row>
    <row r="29" spans="22:23" x14ac:dyDescent="0.25">
      <c r="V29" s="833"/>
      <c r="W29" s="833"/>
    </row>
    <row r="30" spans="22:23" x14ac:dyDescent="0.25">
      <c r="V30" s="833"/>
      <c r="W30" s="833"/>
    </row>
    <row r="31" spans="22:23" x14ac:dyDescent="0.25">
      <c r="V31" s="833"/>
      <c r="W31" s="833"/>
    </row>
    <row r="32" spans="22:23" x14ac:dyDescent="0.25">
      <c r="V32" s="833"/>
      <c r="W32" s="833"/>
    </row>
    <row r="33" spans="22:23" x14ac:dyDescent="0.25">
      <c r="V33" s="833"/>
      <c r="W33" s="833"/>
    </row>
    <row r="34" spans="22:23" ht="21.75" customHeight="1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2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X227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57.8554687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10.42578125" customWidth="1"/>
    <col min="21" max="21" width="9.28515625" customWidth="1"/>
    <col min="22" max="22" width="9.28515625" bestFit="1" customWidth="1"/>
    <col min="23" max="23" width="8" customWidth="1"/>
    <col min="24" max="24" width="7.710937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645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29.25" customHeight="1" x14ac:dyDescent="0.25">
      <c r="A9" s="808" t="s">
        <v>541</v>
      </c>
      <c r="B9" s="864">
        <v>155</v>
      </c>
      <c r="C9" s="830">
        <v>270</v>
      </c>
      <c r="D9" s="864">
        <v>155</v>
      </c>
      <c r="E9" s="830">
        <v>284</v>
      </c>
      <c r="F9" s="864">
        <v>155</v>
      </c>
      <c r="G9" s="830">
        <v>299</v>
      </c>
      <c r="H9" s="864">
        <v>155</v>
      </c>
      <c r="I9" s="830">
        <v>303</v>
      </c>
      <c r="J9" s="864">
        <v>155</v>
      </c>
      <c r="K9" s="830">
        <v>341</v>
      </c>
      <c r="L9" s="864">
        <v>155</v>
      </c>
      <c r="M9" s="830">
        <v>317</v>
      </c>
      <c r="N9" s="864">
        <v>155</v>
      </c>
      <c r="O9" s="830">
        <v>326</v>
      </c>
      <c r="P9" s="864">
        <v>155</v>
      </c>
      <c r="Q9" s="830">
        <v>353</v>
      </c>
      <c r="R9" s="864">
        <v>155</v>
      </c>
      <c r="S9" s="830">
        <v>378</v>
      </c>
      <c r="T9" s="864">
        <v>155</v>
      </c>
      <c r="U9" s="830">
        <v>353</v>
      </c>
      <c r="V9" s="859">
        <f>B9+D9+F9+H9+J9+L9+N9+P9+R9+T9</f>
        <v>1550</v>
      </c>
      <c r="W9" s="859">
        <f>C9+E9+G9+I9+K9+M9+O9+Q9+S9+U9</f>
        <v>3224</v>
      </c>
      <c r="X9" s="824">
        <f>IF(V9=0,"-",W9/V9)</f>
        <v>2.08</v>
      </c>
    </row>
    <row r="10" spans="1:24" ht="31.5" customHeight="1" x14ac:dyDescent="0.25">
      <c r="A10" s="857" t="s">
        <v>542</v>
      </c>
      <c r="B10" s="858">
        <v>13</v>
      </c>
      <c r="C10" s="852">
        <v>14</v>
      </c>
      <c r="D10" s="858">
        <v>13</v>
      </c>
      <c r="E10" s="852">
        <v>16</v>
      </c>
      <c r="F10" s="858">
        <v>13</v>
      </c>
      <c r="G10" s="852">
        <v>13</v>
      </c>
      <c r="H10" s="858">
        <v>13</v>
      </c>
      <c r="I10" s="852">
        <v>17</v>
      </c>
      <c r="J10" s="858">
        <v>13</v>
      </c>
      <c r="K10" s="852">
        <v>14</v>
      </c>
      <c r="L10" s="858">
        <v>13</v>
      </c>
      <c r="M10" s="852">
        <v>13</v>
      </c>
      <c r="N10" s="858">
        <v>13</v>
      </c>
      <c r="O10" s="852">
        <v>13</v>
      </c>
      <c r="P10" s="858">
        <v>13</v>
      </c>
      <c r="Q10" s="852">
        <v>12</v>
      </c>
      <c r="R10" s="858">
        <v>13</v>
      </c>
      <c r="S10" s="852">
        <v>22</v>
      </c>
      <c r="T10" s="858">
        <v>13</v>
      </c>
      <c r="U10" s="852">
        <v>28</v>
      </c>
      <c r="V10" s="859">
        <f t="shared" ref="V10:V11" si="0">B10+D10+F10+H10+J10+L10+N10+P10+R10+T10</f>
        <v>130</v>
      </c>
      <c r="W10" s="859">
        <f>C10+E10+G10+I10+K10+M10+O10+Q10+S10+U10</f>
        <v>162</v>
      </c>
      <c r="X10" s="824">
        <f t="shared" ref="X10:X12" si="1">IF(V10=0,"-",W10/V10)</f>
        <v>1.2461538461538462</v>
      </c>
    </row>
    <row r="11" spans="1:24" ht="33" customHeight="1" x14ac:dyDescent="0.25">
      <c r="A11" s="857" t="s">
        <v>543</v>
      </c>
      <c r="B11" s="858">
        <v>1</v>
      </c>
      <c r="C11" s="852">
        <v>1</v>
      </c>
      <c r="D11" s="858">
        <v>1</v>
      </c>
      <c r="E11" s="852">
        <v>1</v>
      </c>
      <c r="F11" s="858">
        <v>1</v>
      </c>
      <c r="G11" s="852">
        <v>1</v>
      </c>
      <c r="H11" s="858">
        <v>1</v>
      </c>
      <c r="I11" s="852">
        <v>1</v>
      </c>
      <c r="J11" s="858">
        <v>1</v>
      </c>
      <c r="K11" s="852">
        <v>3</v>
      </c>
      <c r="L11" s="858">
        <v>1</v>
      </c>
      <c r="M11" s="852">
        <v>1</v>
      </c>
      <c r="N11" s="858">
        <v>1</v>
      </c>
      <c r="O11" s="852">
        <v>1</v>
      </c>
      <c r="P11" s="858">
        <v>1</v>
      </c>
      <c r="Q11" s="852">
        <v>1</v>
      </c>
      <c r="R11" s="858">
        <v>1</v>
      </c>
      <c r="S11" s="852">
        <v>1</v>
      </c>
      <c r="T11" s="858">
        <v>1</v>
      </c>
      <c r="U11" s="852">
        <v>1</v>
      </c>
      <c r="V11" s="859">
        <f t="shared" si="0"/>
        <v>10</v>
      </c>
      <c r="W11" s="859">
        <f t="shared" ref="W11" si="2">C11+E11+G11+I11+K11+M11+O11+Q11+S11+U11</f>
        <v>12</v>
      </c>
      <c r="X11" s="824">
        <f t="shared" si="1"/>
        <v>1.2</v>
      </c>
    </row>
    <row r="12" spans="1:24" ht="30" customHeight="1" thickBot="1" x14ac:dyDescent="0.3">
      <c r="A12" s="866" t="s">
        <v>544</v>
      </c>
      <c r="B12" s="867">
        <v>30</v>
      </c>
      <c r="C12" s="868">
        <v>34</v>
      </c>
      <c r="D12" s="867">
        <v>30</v>
      </c>
      <c r="E12" s="868">
        <v>32</v>
      </c>
      <c r="F12" s="867">
        <v>30</v>
      </c>
      <c r="G12" s="868">
        <v>32</v>
      </c>
      <c r="H12" s="867">
        <v>30</v>
      </c>
      <c r="I12" s="868">
        <v>31</v>
      </c>
      <c r="J12" s="867">
        <v>30</v>
      </c>
      <c r="K12" s="868">
        <v>41</v>
      </c>
      <c r="L12" s="867">
        <v>30</v>
      </c>
      <c r="M12" s="868">
        <v>33</v>
      </c>
      <c r="N12" s="867">
        <v>30</v>
      </c>
      <c r="O12" s="868">
        <v>31</v>
      </c>
      <c r="P12" s="867">
        <v>30</v>
      </c>
      <c r="Q12" s="868">
        <v>33</v>
      </c>
      <c r="R12" s="867">
        <v>30</v>
      </c>
      <c r="S12" s="868">
        <v>30</v>
      </c>
      <c r="T12" s="867">
        <v>30</v>
      </c>
      <c r="U12" s="868">
        <v>35</v>
      </c>
      <c r="V12" s="869">
        <f>B12+D12+F12+H12+J12+L12+N12+P12+R12+T12</f>
        <v>300</v>
      </c>
      <c r="W12" s="869">
        <f>C12+E12+G12+I12+K12+M12+O12+Q12+S12+U12</f>
        <v>332</v>
      </c>
      <c r="X12" s="870">
        <f t="shared" si="1"/>
        <v>1.1066666666666667</v>
      </c>
    </row>
    <row r="13" spans="1:24" s="831" customFormat="1" ht="21.75" customHeight="1" x14ac:dyDescent="0.25">
      <c r="A13" s="863" t="s">
        <v>561</v>
      </c>
      <c r="B13" s="864">
        <f t="shared" ref="B13:E13" si="3">SUM(B9:B12)</f>
        <v>199</v>
      </c>
      <c r="C13" s="864">
        <f t="shared" si="3"/>
        <v>319</v>
      </c>
      <c r="D13" s="864">
        <f t="shared" si="3"/>
        <v>199</v>
      </c>
      <c r="E13" s="864">
        <f t="shared" si="3"/>
        <v>333</v>
      </c>
      <c r="F13" s="864">
        <f t="shared" ref="F13:G13" si="4">SUM(F9:F12)</f>
        <v>199</v>
      </c>
      <c r="G13" s="864">
        <f t="shared" si="4"/>
        <v>345</v>
      </c>
      <c r="H13" s="864">
        <f t="shared" ref="H13:I13" si="5">SUM(H9:H12)</f>
        <v>199</v>
      </c>
      <c r="I13" s="864">
        <f t="shared" si="5"/>
        <v>352</v>
      </c>
      <c r="J13" s="864">
        <f t="shared" ref="J13:K13" si="6">SUM(J9:J12)</f>
        <v>199</v>
      </c>
      <c r="K13" s="864">
        <f t="shared" si="6"/>
        <v>399</v>
      </c>
      <c r="L13" s="864">
        <f t="shared" ref="L13:M13" si="7">SUM(L9:L12)</f>
        <v>199</v>
      </c>
      <c r="M13" s="864">
        <f t="shared" si="7"/>
        <v>364</v>
      </c>
      <c r="N13" s="864">
        <f t="shared" ref="N13:O13" si="8">SUM(N9:N12)</f>
        <v>199</v>
      </c>
      <c r="O13" s="864">
        <f t="shared" si="8"/>
        <v>371</v>
      </c>
      <c r="P13" s="864">
        <f t="shared" ref="P13:Q13" si="9">SUM(P9:P12)</f>
        <v>199</v>
      </c>
      <c r="Q13" s="864">
        <f t="shared" si="9"/>
        <v>399</v>
      </c>
      <c r="R13" s="864">
        <f t="shared" ref="R13:S13" si="10">SUM(R9:R12)</f>
        <v>199</v>
      </c>
      <c r="S13" s="864">
        <f t="shared" si="10"/>
        <v>431</v>
      </c>
      <c r="T13" s="864">
        <f t="shared" ref="T13:U13" si="11">SUM(T9:T12)</f>
        <v>199</v>
      </c>
      <c r="U13" s="864">
        <f t="shared" si="11"/>
        <v>417</v>
      </c>
      <c r="V13" s="864">
        <f>SUM(V9:V12)</f>
        <v>1990</v>
      </c>
      <c r="W13" s="864">
        <f>SUM(W9:W12)</f>
        <v>3730</v>
      </c>
      <c r="X13" s="865">
        <f>IF(V13=0,"-",W13/V13)</f>
        <v>1.8743718592964824</v>
      </c>
    </row>
    <row r="14" spans="1:24" x14ac:dyDescent="0.25">
      <c r="A14" s="942" t="str">
        <f>'Pque N Mundo I'!$A$37</f>
        <v>Nota: as metas apresentadas serão ajustadas na avaliação do CTA com os descontos de déficits de vagas e ausênsias legais.</v>
      </c>
      <c r="V14" s="837"/>
      <c r="W14" s="837"/>
    </row>
    <row r="15" spans="1:24" x14ac:dyDescent="0.25">
      <c r="A15" s="826" t="s">
        <v>678</v>
      </c>
      <c r="V15" s="833"/>
      <c r="W15" s="833"/>
    </row>
    <row r="16" spans="1:24" x14ac:dyDescent="0.25">
      <c r="V16" s="833"/>
      <c r="W16" s="833"/>
    </row>
    <row r="17" spans="22:23" x14ac:dyDescent="0.25">
      <c r="V17" s="833"/>
      <c r="W17" s="833"/>
    </row>
    <row r="18" spans="22:23" x14ac:dyDescent="0.25">
      <c r="V18" s="833"/>
      <c r="W18" s="833"/>
    </row>
    <row r="19" spans="22:23" x14ac:dyDescent="0.25">
      <c r="V19" s="833"/>
      <c r="W19" s="833"/>
    </row>
    <row r="20" spans="22:23" x14ac:dyDescent="0.25">
      <c r="V20" s="833"/>
      <c r="W20" s="833"/>
    </row>
    <row r="21" spans="22:23" x14ac:dyDescent="0.25">
      <c r="V21" s="833"/>
      <c r="W21" s="833"/>
    </row>
    <row r="22" spans="22:23" x14ac:dyDescent="0.25">
      <c r="V22" s="833"/>
      <c r="W22" s="833"/>
    </row>
    <row r="23" spans="22:23" x14ac:dyDescent="0.25">
      <c r="V23" s="833"/>
      <c r="W23" s="833"/>
    </row>
    <row r="24" spans="22:23" x14ac:dyDescent="0.25">
      <c r="V24" s="833"/>
      <c r="W24" s="833"/>
    </row>
    <row r="25" spans="22:23" x14ac:dyDescent="0.25">
      <c r="V25" s="833"/>
      <c r="W25" s="833"/>
    </row>
    <row r="26" spans="22:23" x14ac:dyDescent="0.25">
      <c r="V26" s="833"/>
      <c r="W26" s="833"/>
    </row>
    <row r="27" spans="22:23" x14ac:dyDescent="0.25">
      <c r="V27" s="833"/>
      <c r="W27" s="833"/>
    </row>
    <row r="28" spans="22:23" x14ac:dyDescent="0.25">
      <c r="V28" s="833"/>
      <c r="W28" s="833"/>
    </row>
    <row r="29" spans="22:23" x14ac:dyDescent="0.25">
      <c r="V29" s="833"/>
      <c r="W29" s="833"/>
    </row>
    <row r="30" spans="22:23" x14ac:dyDescent="0.25">
      <c r="V30" s="833"/>
      <c r="W30" s="833"/>
    </row>
    <row r="31" spans="22:23" x14ac:dyDescent="0.25">
      <c r="V31" s="833"/>
      <c r="W31" s="833"/>
    </row>
    <row r="32" spans="22:23" x14ac:dyDescent="0.25">
      <c r="V32" s="833"/>
      <c r="W32" s="833"/>
    </row>
    <row r="33" spans="22:23" x14ac:dyDescent="0.25">
      <c r="V33" s="833"/>
      <c r="W33" s="833"/>
    </row>
    <row r="34" spans="22:23" ht="21.75" customHeight="1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0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X189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7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10.42578125" customWidth="1"/>
    <col min="21" max="21" width="9.28515625" customWidth="1"/>
    <col min="22" max="22" width="7.42578125" customWidth="1"/>
    <col min="23" max="23" width="10.7109375" customWidth="1"/>
    <col min="24" max="24" width="7.4257812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677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idden="1" x14ac:dyDescent="0.25">
      <c r="A9" s="809" t="s">
        <v>175</v>
      </c>
      <c r="B9" s="903">
        <v>40</v>
      </c>
      <c r="C9" s="910"/>
      <c r="D9" s="903">
        <v>40</v>
      </c>
      <c r="E9" s="910"/>
      <c r="F9" s="903">
        <v>40</v>
      </c>
      <c r="G9" s="910"/>
      <c r="H9" s="903">
        <v>40</v>
      </c>
      <c r="I9" s="910"/>
      <c r="J9" s="903">
        <v>40</v>
      </c>
      <c r="K9" s="910"/>
      <c r="L9" s="903">
        <v>40</v>
      </c>
      <c r="M9" s="910"/>
      <c r="N9" s="903">
        <v>40</v>
      </c>
      <c r="O9" s="910"/>
      <c r="P9" s="903">
        <v>40</v>
      </c>
      <c r="Q9" s="910"/>
      <c r="R9" s="903">
        <v>40</v>
      </c>
      <c r="S9" s="910"/>
      <c r="T9" s="903">
        <v>40</v>
      </c>
      <c r="U9" s="910"/>
      <c r="V9" s="836">
        <f>B9</f>
        <v>40</v>
      </c>
      <c r="W9" s="836">
        <f>C9</f>
        <v>0</v>
      </c>
      <c r="X9" s="824">
        <f>IF(V9=0,"-",W9/V9)</f>
        <v>0</v>
      </c>
    </row>
    <row r="10" spans="1:24" hidden="1" x14ac:dyDescent="0.25">
      <c r="A10" s="809" t="s">
        <v>174</v>
      </c>
      <c r="B10" s="813">
        <v>1</v>
      </c>
      <c r="C10" s="811"/>
      <c r="D10" s="813">
        <v>1</v>
      </c>
      <c r="E10" s="811"/>
      <c r="F10" s="813">
        <v>1</v>
      </c>
      <c r="G10" s="811"/>
      <c r="H10" s="813">
        <v>1</v>
      </c>
      <c r="I10" s="811"/>
      <c r="J10" s="813">
        <v>1</v>
      </c>
      <c r="K10" s="811"/>
      <c r="L10" s="813">
        <v>1</v>
      </c>
      <c r="M10" s="811"/>
      <c r="N10" s="813">
        <v>1</v>
      </c>
      <c r="O10" s="811"/>
      <c r="P10" s="813">
        <v>1</v>
      </c>
      <c r="Q10" s="811"/>
      <c r="R10" s="813">
        <v>1</v>
      </c>
      <c r="S10" s="811"/>
      <c r="T10" s="813">
        <v>1</v>
      </c>
      <c r="U10" s="811"/>
      <c r="V10" s="834" t="e">
        <f>#REF!/$B10</f>
        <v>#REF!</v>
      </c>
      <c r="W10" s="835" t="e">
        <f>SUM(#REF!,#REF!,#REF!)</f>
        <v>#REF!</v>
      </c>
      <c r="X10" s="814" t="e">
        <f t="shared" ref="X10:X13" si="0">W10/($B10*3)</f>
        <v>#REF!</v>
      </c>
    </row>
    <row r="11" spans="1:24" hidden="1" x14ac:dyDescent="0.25">
      <c r="A11" s="809" t="s">
        <v>176</v>
      </c>
      <c r="B11" s="815">
        <v>14</v>
      </c>
      <c r="C11" s="811"/>
      <c r="D11" s="815">
        <v>14</v>
      </c>
      <c r="E11" s="811"/>
      <c r="F11" s="815">
        <v>14</v>
      </c>
      <c r="G11" s="811"/>
      <c r="H11" s="815">
        <v>14</v>
      </c>
      <c r="I11" s="811"/>
      <c r="J11" s="815">
        <v>14</v>
      </c>
      <c r="K11" s="811"/>
      <c r="L11" s="815">
        <v>14</v>
      </c>
      <c r="M11" s="811"/>
      <c r="N11" s="815">
        <v>14</v>
      </c>
      <c r="O11" s="811"/>
      <c r="P11" s="815">
        <v>14</v>
      </c>
      <c r="Q11" s="811"/>
      <c r="R11" s="815">
        <v>14</v>
      </c>
      <c r="S11" s="811"/>
      <c r="T11" s="815">
        <v>14</v>
      </c>
      <c r="U11" s="811"/>
      <c r="V11" s="834" t="e">
        <f>#REF!/$B11</f>
        <v>#REF!</v>
      </c>
      <c r="W11" s="835" t="e">
        <f>SUM(#REF!,#REF!,#REF!)</f>
        <v>#REF!</v>
      </c>
      <c r="X11" s="814" t="e">
        <f t="shared" si="0"/>
        <v>#REF!</v>
      </c>
    </row>
    <row r="12" spans="1:24" hidden="1" x14ac:dyDescent="0.25">
      <c r="A12" s="809" t="s">
        <v>177</v>
      </c>
      <c r="B12" s="813">
        <v>28</v>
      </c>
      <c r="C12" s="811"/>
      <c r="D12" s="813">
        <v>28</v>
      </c>
      <c r="E12" s="811"/>
      <c r="F12" s="813">
        <v>28</v>
      </c>
      <c r="G12" s="811"/>
      <c r="H12" s="813">
        <v>28</v>
      </c>
      <c r="I12" s="811"/>
      <c r="J12" s="813">
        <v>28</v>
      </c>
      <c r="K12" s="811"/>
      <c r="L12" s="813">
        <v>28</v>
      </c>
      <c r="M12" s="811"/>
      <c r="N12" s="813">
        <v>28</v>
      </c>
      <c r="O12" s="811"/>
      <c r="P12" s="813">
        <v>28</v>
      </c>
      <c r="Q12" s="811"/>
      <c r="R12" s="813">
        <v>28</v>
      </c>
      <c r="S12" s="811"/>
      <c r="T12" s="813">
        <v>28</v>
      </c>
      <c r="U12" s="811"/>
      <c r="V12" s="834" t="e">
        <f>#REF!/$B12</f>
        <v>#REF!</v>
      </c>
      <c r="W12" s="835" t="e">
        <f>SUM(#REF!,#REF!,#REF!)</f>
        <v>#REF!</v>
      </c>
      <c r="X12" s="814" t="e">
        <f t="shared" si="0"/>
        <v>#REF!</v>
      </c>
    </row>
    <row r="13" spans="1:24" hidden="1" x14ac:dyDescent="0.25">
      <c r="A13" s="809" t="s">
        <v>178</v>
      </c>
      <c r="B13" s="813">
        <v>1</v>
      </c>
      <c r="C13" s="811"/>
      <c r="D13" s="813">
        <v>1</v>
      </c>
      <c r="E13" s="811"/>
      <c r="F13" s="813">
        <v>1</v>
      </c>
      <c r="G13" s="811"/>
      <c r="H13" s="813">
        <v>1</v>
      </c>
      <c r="I13" s="811"/>
      <c r="J13" s="813">
        <v>1</v>
      </c>
      <c r="K13" s="811"/>
      <c r="L13" s="813">
        <v>1</v>
      </c>
      <c r="M13" s="811"/>
      <c r="N13" s="813">
        <v>1</v>
      </c>
      <c r="O13" s="811"/>
      <c r="P13" s="813">
        <v>1</v>
      </c>
      <c r="Q13" s="811"/>
      <c r="R13" s="813">
        <v>1</v>
      </c>
      <c r="S13" s="811"/>
      <c r="T13" s="813">
        <v>1</v>
      </c>
      <c r="U13" s="811"/>
      <c r="V13" s="834" t="e">
        <f>#REF!/$B13</f>
        <v>#REF!</v>
      </c>
      <c r="W13" s="835" t="e">
        <f>SUM(#REF!,#REF!,#REF!)</f>
        <v>#REF!</v>
      </c>
      <c r="X13" s="814" t="e">
        <f t="shared" si="0"/>
        <v>#REF!</v>
      </c>
    </row>
    <row r="14" spans="1:24" ht="24.95" customHeight="1" x14ac:dyDescent="0.25">
      <c r="A14" s="874" t="s">
        <v>421</v>
      </c>
      <c r="B14" s="979" t="s">
        <v>484</v>
      </c>
      <c r="C14" s="852">
        <v>17160</v>
      </c>
      <c r="D14" s="979" t="s">
        <v>484</v>
      </c>
      <c r="E14" s="852">
        <v>18544</v>
      </c>
      <c r="F14" s="979" t="s">
        <v>484</v>
      </c>
      <c r="G14" s="852">
        <v>21517</v>
      </c>
      <c r="H14" s="979" t="s">
        <v>484</v>
      </c>
      <c r="I14" s="852">
        <v>22458</v>
      </c>
      <c r="J14" s="979" t="s">
        <v>484</v>
      </c>
      <c r="K14" s="852">
        <v>23108</v>
      </c>
      <c r="L14" s="979" t="s">
        <v>484</v>
      </c>
      <c r="M14" s="852">
        <v>19935</v>
      </c>
      <c r="N14" s="979" t="s">
        <v>484</v>
      </c>
      <c r="O14" s="852">
        <v>18638</v>
      </c>
      <c r="P14" s="979" t="s">
        <v>484</v>
      </c>
      <c r="Q14" s="852">
        <v>24719</v>
      </c>
      <c r="R14" s="979" t="s">
        <v>484</v>
      </c>
      <c r="S14" s="852">
        <v>24779</v>
      </c>
      <c r="T14" s="979" t="s">
        <v>484</v>
      </c>
      <c r="U14" s="852">
        <v>26864</v>
      </c>
      <c r="V14" s="884" t="s">
        <v>186</v>
      </c>
      <c r="W14" s="859">
        <f>C14+E14+G14+I14+K14+M14+O14+Q14+S14+U14</f>
        <v>217722</v>
      </c>
      <c r="X14" s="850" t="s">
        <v>186</v>
      </c>
    </row>
    <row r="15" spans="1:24" ht="24.95" customHeight="1" x14ac:dyDescent="0.25">
      <c r="A15" s="874" t="s">
        <v>420</v>
      </c>
      <c r="B15" s="980"/>
      <c r="C15" s="852">
        <v>303</v>
      </c>
      <c r="D15" s="980"/>
      <c r="E15" s="852">
        <v>353</v>
      </c>
      <c r="F15" s="980"/>
      <c r="G15" s="852">
        <v>395</v>
      </c>
      <c r="H15" s="980"/>
      <c r="I15" s="852">
        <v>324</v>
      </c>
      <c r="J15" s="980"/>
      <c r="K15" s="852">
        <v>252</v>
      </c>
      <c r="L15" s="980"/>
      <c r="M15" s="852">
        <v>212</v>
      </c>
      <c r="N15" s="980"/>
      <c r="O15" s="852">
        <v>456</v>
      </c>
      <c r="P15" s="980"/>
      <c r="Q15" s="852">
        <v>332</v>
      </c>
      <c r="R15" s="980"/>
      <c r="S15" s="852">
        <v>489</v>
      </c>
      <c r="T15" s="980"/>
      <c r="U15" s="852">
        <v>64</v>
      </c>
      <c r="V15" s="884" t="s">
        <v>186</v>
      </c>
      <c r="W15" s="859">
        <f t="shared" ref="W15" si="1">C15+E15+G15+I15+K15+M15+O15+Q15+S15+U15</f>
        <v>3180</v>
      </c>
      <c r="X15" s="850" t="s">
        <v>186</v>
      </c>
    </row>
    <row r="16" spans="1:24" ht="24.95" customHeight="1" thickBot="1" x14ac:dyDescent="0.3">
      <c r="A16" s="885" t="s">
        <v>418</v>
      </c>
      <c r="B16" s="981"/>
      <c r="C16" s="868">
        <v>869</v>
      </c>
      <c r="D16" s="981"/>
      <c r="E16" s="868">
        <v>756</v>
      </c>
      <c r="F16" s="981"/>
      <c r="G16" s="868">
        <v>782</v>
      </c>
      <c r="H16" s="981"/>
      <c r="I16" s="868">
        <v>1015</v>
      </c>
      <c r="J16" s="981"/>
      <c r="K16" s="868">
        <v>747</v>
      </c>
      <c r="L16" s="981"/>
      <c r="M16" s="868">
        <v>655</v>
      </c>
      <c r="N16" s="981"/>
      <c r="O16" s="868">
        <v>18</v>
      </c>
      <c r="P16" s="981"/>
      <c r="Q16" s="868">
        <v>1444</v>
      </c>
      <c r="R16" s="981"/>
      <c r="S16" s="868">
        <v>1273</v>
      </c>
      <c r="T16" s="981"/>
      <c r="U16" s="868">
        <v>1503</v>
      </c>
      <c r="V16" s="886" t="s">
        <v>186</v>
      </c>
      <c r="W16" s="869">
        <f>C16+E16+G16+I16+K16+M16+O16+Q16+S16+U16</f>
        <v>9062</v>
      </c>
      <c r="X16" s="887" t="s">
        <v>186</v>
      </c>
    </row>
    <row r="17" spans="1:24" s="807" customFormat="1" ht="21" customHeight="1" x14ac:dyDescent="0.25">
      <c r="A17" s="863" t="s">
        <v>561</v>
      </c>
      <c r="B17" s="881"/>
      <c r="C17" s="882">
        <f>SUM(C14:C16)</f>
        <v>18332</v>
      </c>
      <c r="D17" s="881"/>
      <c r="E17" s="882">
        <f>SUM(E14:E16)</f>
        <v>19653</v>
      </c>
      <c r="F17" s="881"/>
      <c r="G17" s="882">
        <f>SUM(G14:G16)</f>
        <v>22694</v>
      </c>
      <c r="H17" s="881"/>
      <c r="I17" s="882">
        <f>SUM(I14:I16)</f>
        <v>23797</v>
      </c>
      <c r="J17" s="881"/>
      <c r="K17" s="882">
        <f>SUM(K14:K16)</f>
        <v>24107</v>
      </c>
      <c r="L17" s="881"/>
      <c r="M17" s="882">
        <f>SUM(M14:M16)</f>
        <v>20802</v>
      </c>
      <c r="N17" s="881"/>
      <c r="O17" s="882">
        <f>SUM(O14:O16)</f>
        <v>19112</v>
      </c>
      <c r="P17" s="881"/>
      <c r="Q17" s="882">
        <f>SUM(Q14:Q16)</f>
        <v>26495</v>
      </c>
      <c r="R17" s="881"/>
      <c r="S17" s="882">
        <f>SUM(S14:S16)</f>
        <v>26541</v>
      </c>
      <c r="T17" s="881"/>
      <c r="U17" s="882">
        <f>SUM(U14:U16)</f>
        <v>28431</v>
      </c>
      <c r="V17" s="882" t="s">
        <v>186</v>
      </c>
      <c r="W17" s="882">
        <f>SUM(W14:W16)</f>
        <v>229964</v>
      </c>
      <c r="X17" s="883" t="s">
        <v>186</v>
      </c>
    </row>
    <row r="18" spans="1:24" x14ac:dyDescent="0.25">
      <c r="A18" s="942" t="str">
        <f>'Pque N Mundo I'!$A$37</f>
        <v>Nota: as metas apresentadas serão ajustadas na avaliação do CTA com os descontos de déficits de vagas e ausênsias legais.</v>
      </c>
      <c r="V18" s="833"/>
      <c r="W18" s="833"/>
    </row>
    <row r="19" spans="1:24" x14ac:dyDescent="0.25">
      <c r="A19" s="826" t="s">
        <v>678</v>
      </c>
      <c r="V19" s="833"/>
      <c r="W19" s="833"/>
    </row>
    <row r="20" spans="1:24" x14ac:dyDescent="0.25">
      <c r="V20" s="833"/>
      <c r="W20" s="833"/>
    </row>
    <row r="21" spans="1:24" x14ac:dyDescent="0.25">
      <c r="V21" s="833"/>
      <c r="W21" s="833"/>
    </row>
    <row r="22" spans="1:24" x14ac:dyDescent="0.25">
      <c r="V22" s="833"/>
      <c r="W22" s="833"/>
    </row>
    <row r="23" spans="1:24" x14ac:dyDescent="0.25">
      <c r="V23" s="833"/>
      <c r="W23" s="833"/>
    </row>
    <row r="24" spans="1:24" x14ac:dyDescent="0.25">
      <c r="V24" s="833"/>
      <c r="W24" s="833"/>
    </row>
    <row r="25" spans="1:24" x14ac:dyDescent="0.25">
      <c r="V25" s="833"/>
      <c r="W25" s="833"/>
    </row>
    <row r="26" spans="1:24" x14ac:dyDescent="0.25">
      <c r="V26" s="833"/>
      <c r="W26" s="833"/>
    </row>
    <row r="27" spans="1:24" x14ac:dyDescent="0.25">
      <c r="V27" s="833"/>
      <c r="W27" s="833"/>
    </row>
    <row r="28" spans="1:24" x14ac:dyDescent="0.25">
      <c r="V28" s="833"/>
      <c r="W28" s="833"/>
    </row>
    <row r="29" spans="1:24" x14ac:dyDescent="0.25">
      <c r="V29" s="833"/>
      <c r="W29" s="833"/>
    </row>
    <row r="30" spans="1:24" x14ac:dyDescent="0.25">
      <c r="V30" s="833"/>
      <c r="W30" s="833"/>
    </row>
    <row r="31" spans="1:24" x14ac:dyDescent="0.25">
      <c r="V31" s="833"/>
      <c r="W31" s="833"/>
    </row>
    <row r="32" spans="1:24" x14ac:dyDescent="0.25">
      <c r="V32" s="833"/>
      <c r="W32" s="833"/>
    </row>
    <row r="33" spans="22:23" x14ac:dyDescent="0.25">
      <c r="V33" s="833"/>
      <c r="W33" s="833"/>
    </row>
    <row r="34" spans="22:23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</sheetData>
  <mergeCells count="2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N7:O7"/>
    <mergeCell ref="L7:M7"/>
    <mergeCell ref="P7:Q7"/>
    <mergeCell ref="R7:S7"/>
    <mergeCell ref="T7:U7"/>
    <mergeCell ref="T14:T16"/>
    <mergeCell ref="R14:R16"/>
    <mergeCell ref="P14:P16"/>
    <mergeCell ref="B14:B16"/>
    <mergeCell ref="D14:D16"/>
    <mergeCell ref="F14:F16"/>
    <mergeCell ref="H14:H16"/>
    <mergeCell ref="N14:N16"/>
    <mergeCell ref="J14:J16"/>
    <mergeCell ref="L14:L16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2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Y260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3.4257812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10.42578125" customWidth="1"/>
    <col min="21" max="21" width="9.28515625" customWidth="1"/>
    <col min="22" max="22" width="9.85546875" customWidth="1"/>
    <col min="23" max="23" width="9.28515625" customWidth="1"/>
    <col min="24" max="24" width="8.8554687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646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6.5" customHeight="1" x14ac:dyDescent="0.25">
      <c r="A9" s="808" t="s">
        <v>469</v>
      </c>
      <c r="B9" s="864">
        <v>396</v>
      </c>
      <c r="C9" s="830">
        <v>321</v>
      </c>
      <c r="D9" s="864">
        <v>396</v>
      </c>
      <c r="E9" s="830">
        <v>331</v>
      </c>
      <c r="F9" s="864">
        <v>396</v>
      </c>
      <c r="G9" s="830">
        <v>435</v>
      </c>
      <c r="H9" s="864">
        <v>396</v>
      </c>
      <c r="I9" s="830">
        <v>410</v>
      </c>
      <c r="J9" s="864">
        <v>396</v>
      </c>
      <c r="K9" s="830">
        <v>362</v>
      </c>
      <c r="L9" s="864">
        <v>396</v>
      </c>
      <c r="M9" s="830">
        <v>372</v>
      </c>
      <c r="N9" s="864">
        <v>396</v>
      </c>
      <c r="O9" s="830">
        <v>467</v>
      </c>
      <c r="P9" s="864">
        <v>396</v>
      </c>
      <c r="Q9" s="830">
        <v>432</v>
      </c>
      <c r="R9" s="864">
        <v>396</v>
      </c>
      <c r="S9" s="830">
        <v>234</v>
      </c>
      <c r="T9" s="864">
        <v>396</v>
      </c>
      <c r="U9" s="830">
        <v>401</v>
      </c>
      <c r="V9" s="836">
        <f>B9+D9+F9+H9+J9+L9+N9+P9+R9+T9</f>
        <v>3960</v>
      </c>
      <c r="W9" s="836">
        <f>C9+E9+G9+I9+K9+M9+O9+Q9+S9+U9</f>
        <v>3765</v>
      </c>
      <c r="X9" s="824">
        <f t="shared" ref="X9" si="0">IF(V9=0,"-",W9/V9)</f>
        <v>0.9507575757575758</v>
      </c>
    </row>
    <row r="10" spans="1:24" ht="16.5" customHeight="1" x14ac:dyDescent="0.25">
      <c r="A10" s="808" t="s">
        <v>470</v>
      </c>
      <c r="B10" s="822">
        <v>792</v>
      </c>
      <c r="C10" s="823">
        <v>478</v>
      </c>
      <c r="D10" s="822">
        <v>792</v>
      </c>
      <c r="E10" s="823">
        <v>487</v>
      </c>
      <c r="F10" s="822">
        <v>792</v>
      </c>
      <c r="G10" s="823">
        <v>495</v>
      </c>
      <c r="H10" s="822">
        <v>792</v>
      </c>
      <c r="I10" s="823">
        <v>483</v>
      </c>
      <c r="J10" s="822">
        <v>792</v>
      </c>
      <c r="K10" s="823">
        <v>558</v>
      </c>
      <c r="L10" s="822">
        <v>792</v>
      </c>
      <c r="M10" s="823">
        <v>754</v>
      </c>
      <c r="N10" s="822">
        <v>792</v>
      </c>
      <c r="O10" s="830">
        <v>755</v>
      </c>
      <c r="P10" s="822">
        <v>792</v>
      </c>
      <c r="Q10" s="830">
        <v>535</v>
      </c>
      <c r="R10" s="822">
        <v>792</v>
      </c>
      <c r="S10" s="830">
        <v>617</v>
      </c>
      <c r="T10" s="822">
        <v>792</v>
      </c>
      <c r="U10" s="830">
        <v>750</v>
      </c>
      <c r="V10" s="836">
        <f t="shared" ref="V10:V14" si="1">B10+D10+F10+H10+J10+L10+N10+P10+R10+T10</f>
        <v>7920</v>
      </c>
      <c r="W10" s="836">
        <f t="shared" ref="W10:W25" si="2">C10+E10+G10+I10+K10+M10+O10+Q10+S10+U10</f>
        <v>5912</v>
      </c>
      <c r="X10" s="824">
        <f t="shared" ref="X10:X25" si="3">IF(V10=0,"-",W10/V10)</f>
        <v>0.7464646464646465</v>
      </c>
    </row>
    <row r="11" spans="1:24" ht="16.5" customHeight="1" x14ac:dyDescent="0.25">
      <c r="A11" s="808" t="s">
        <v>473</v>
      </c>
      <c r="B11" s="822">
        <v>660</v>
      </c>
      <c r="C11" s="823">
        <v>596</v>
      </c>
      <c r="D11" s="822">
        <v>660</v>
      </c>
      <c r="E11" s="823">
        <v>605</v>
      </c>
      <c r="F11" s="822">
        <v>660</v>
      </c>
      <c r="G11" s="823">
        <v>678</v>
      </c>
      <c r="H11" s="822">
        <v>660</v>
      </c>
      <c r="I11" s="823">
        <v>567</v>
      </c>
      <c r="J11" s="822">
        <v>660</v>
      </c>
      <c r="K11" s="823">
        <v>660</v>
      </c>
      <c r="L11" s="822">
        <v>660</v>
      </c>
      <c r="M11" s="823">
        <v>640</v>
      </c>
      <c r="N11" s="822">
        <v>660</v>
      </c>
      <c r="O11" s="830">
        <v>694</v>
      </c>
      <c r="P11" s="822">
        <v>660</v>
      </c>
      <c r="Q11" s="830">
        <v>612</v>
      </c>
      <c r="R11" s="822">
        <v>660</v>
      </c>
      <c r="S11" s="830">
        <v>396</v>
      </c>
      <c r="T11" s="822">
        <v>660</v>
      </c>
      <c r="U11" s="830">
        <v>464</v>
      </c>
      <c r="V11" s="836">
        <f t="shared" si="1"/>
        <v>6600</v>
      </c>
      <c r="W11" s="836">
        <f t="shared" si="2"/>
        <v>5912</v>
      </c>
      <c r="X11" s="824">
        <f t="shared" si="3"/>
        <v>0.89575757575757575</v>
      </c>
    </row>
    <row r="12" spans="1:24" ht="16.5" customHeight="1" x14ac:dyDescent="0.25">
      <c r="A12" s="808" t="s">
        <v>495</v>
      </c>
      <c r="B12" s="858">
        <v>264</v>
      </c>
      <c r="C12" s="852">
        <v>303</v>
      </c>
      <c r="D12" s="858">
        <v>264</v>
      </c>
      <c r="E12" s="852">
        <v>227</v>
      </c>
      <c r="F12" s="858">
        <v>264</v>
      </c>
      <c r="G12" s="852">
        <v>99</v>
      </c>
      <c r="H12" s="858">
        <v>264</v>
      </c>
      <c r="I12" s="852">
        <v>169</v>
      </c>
      <c r="J12" s="858">
        <v>264</v>
      </c>
      <c r="K12" s="852">
        <v>292</v>
      </c>
      <c r="L12" s="858">
        <v>264</v>
      </c>
      <c r="M12" s="852">
        <f>125+151</f>
        <v>276</v>
      </c>
      <c r="N12" s="858">
        <v>264</v>
      </c>
      <c r="O12" s="830">
        <f>152+135</f>
        <v>287</v>
      </c>
      <c r="P12" s="858">
        <v>264</v>
      </c>
      <c r="Q12" s="830">
        <f>134+149</f>
        <v>283</v>
      </c>
      <c r="R12" s="858">
        <v>264</v>
      </c>
      <c r="S12" s="830">
        <f>133+113</f>
        <v>246</v>
      </c>
      <c r="T12" s="858">
        <v>264</v>
      </c>
      <c r="U12" s="830">
        <f>142+171</f>
        <v>313</v>
      </c>
      <c r="V12" s="836">
        <f t="shared" si="1"/>
        <v>2640</v>
      </c>
      <c r="W12" s="836">
        <f t="shared" si="2"/>
        <v>2495</v>
      </c>
      <c r="X12" s="824">
        <f t="shared" si="3"/>
        <v>0.94507575757575757</v>
      </c>
    </row>
    <row r="13" spans="1:24" ht="16.5" customHeight="1" x14ac:dyDescent="0.25">
      <c r="A13" s="808" t="s">
        <v>475</v>
      </c>
      <c r="B13" s="822">
        <v>132</v>
      </c>
      <c r="C13" s="823">
        <v>69</v>
      </c>
      <c r="D13" s="822">
        <v>132</v>
      </c>
      <c r="E13" s="823">
        <v>133</v>
      </c>
      <c r="F13" s="822">
        <v>132</v>
      </c>
      <c r="G13" s="823">
        <v>138</v>
      </c>
      <c r="H13" s="822">
        <v>132</v>
      </c>
      <c r="I13" s="823">
        <v>114</v>
      </c>
      <c r="J13" s="822">
        <v>132</v>
      </c>
      <c r="K13" s="823">
        <v>176</v>
      </c>
      <c r="L13" s="822">
        <v>132</v>
      </c>
      <c r="M13" s="823">
        <v>137</v>
      </c>
      <c r="N13" s="822">
        <v>132</v>
      </c>
      <c r="O13" s="830">
        <v>152</v>
      </c>
      <c r="P13" s="822">
        <v>132</v>
      </c>
      <c r="Q13" s="830">
        <v>94</v>
      </c>
      <c r="R13" s="822">
        <v>132</v>
      </c>
      <c r="S13" s="830">
        <v>150</v>
      </c>
      <c r="T13" s="822">
        <v>132</v>
      </c>
      <c r="U13" s="830">
        <v>178</v>
      </c>
      <c r="V13" s="836">
        <f t="shared" si="1"/>
        <v>1320</v>
      </c>
      <c r="W13" s="836">
        <f t="shared" si="2"/>
        <v>1341</v>
      </c>
      <c r="X13" s="824">
        <f t="shared" si="3"/>
        <v>1.0159090909090909</v>
      </c>
    </row>
    <row r="14" spans="1:24" ht="16.5" customHeight="1" x14ac:dyDescent="0.25">
      <c r="A14" s="808" t="s">
        <v>525</v>
      </c>
      <c r="B14" s="822">
        <v>264</v>
      </c>
      <c r="C14" s="823">
        <v>83</v>
      </c>
      <c r="D14" s="822">
        <v>264</v>
      </c>
      <c r="E14" s="823">
        <v>243</v>
      </c>
      <c r="F14" s="822">
        <v>264</v>
      </c>
      <c r="G14" s="823">
        <v>255</v>
      </c>
      <c r="H14" s="822">
        <v>264</v>
      </c>
      <c r="I14" s="823">
        <v>283</v>
      </c>
      <c r="J14" s="822">
        <v>264</v>
      </c>
      <c r="K14" s="823">
        <v>220</v>
      </c>
      <c r="L14" s="822">
        <v>264</v>
      </c>
      <c r="M14" s="823">
        <v>216</v>
      </c>
      <c r="N14" s="822">
        <v>264</v>
      </c>
      <c r="O14" s="830">
        <v>190</v>
      </c>
      <c r="P14" s="822">
        <v>264</v>
      </c>
      <c r="Q14" s="830">
        <v>271</v>
      </c>
      <c r="R14" s="822">
        <v>264</v>
      </c>
      <c r="S14" s="830">
        <v>156</v>
      </c>
      <c r="T14" s="822">
        <v>264</v>
      </c>
      <c r="U14" s="830">
        <v>274</v>
      </c>
      <c r="V14" s="836">
        <f t="shared" si="1"/>
        <v>2640</v>
      </c>
      <c r="W14" s="836">
        <f t="shared" si="2"/>
        <v>2191</v>
      </c>
      <c r="X14" s="824">
        <f t="shared" si="3"/>
        <v>0.82992424242424245</v>
      </c>
    </row>
    <row r="15" spans="1:24" ht="16.5" customHeight="1" x14ac:dyDescent="0.25">
      <c r="A15" s="808" t="s">
        <v>472</v>
      </c>
      <c r="B15" s="822">
        <v>504</v>
      </c>
      <c r="C15" s="823">
        <v>436</v>
      </c>
      <c r="D15" s="822">
        <v>504</v>
      </c>
      <c r="E15" s="823">
        <v>379</v>
      </c>
      <c r="F15" s="822">
        <v>504</v>
      </c>
      <c r="G15" s="823">
        <v>335</v>
      </c>
      <c r="H15" s="822">
        <v>504</v>
      </c>
      <c r="I15" s="823">
        <v>347</v>
      </c>
      <c r="J15" s="822">
        <v>504</v>
      </c>
      <c r="K15" s="823">
        <v>370</v>
      </c>
      <c r="L15" s="822">
        <v>504</v>
      </c>
      <c r="M15" s="823">
        <v>394</v>
      </c>
      <c r="N15" s="822">
        <v>504</v>
      </c>
      <c r="O15" s="830">
        <v>372</v>
      </c>
      <c r="P15" s="822">
        <v>504</v>
      </c>
      <c r="Q15" s="830">
        <v>421</v>
      </c>
      <c r="R15" s="822">
        <v>504</v>
      </c>
      <c r="S15" s="830">
        <v>590</v>
      </c>
      <c r="T15" s="822">
        <v>504</v>
      </c>
      <c r="U15" s="830">
        <v>520</v>
      </c>
      <c r="V15" s="836">
        <f>B15+D15+F15+H15+J15+L15+N15+P15+R15+T15</f>
        <v>5040</v>
      </c>
      <c r="W15" s="836">
        <f t="shared" si="2"/>
        <v>4164</v>
      </c>
      <c r="X15" s="824">
        <f t="shared" si="3"/>
        <v>0.82619047619047614</v>
      </c>
    </row>
    <row r="16" spans="1:24" ht="16.5" customHeight="1" x14ac:dyDescent="0.25">
      <c r="A16" s="857" t="s">
        <v>605</v>
      </c>
      <c r="B16" s="858">
        <v>123</v>
      </c>
      <c r="C16" s="852">
        <v>102</v>
      </c>
      <c r="D16" s="858">
        <v>123</v>
      </c>
      <c r="E16" s="852">
        <v>45</v>
      </c>
      <c r="F16" s="822" t="s">
        <v>457</v>
      </c>
      <c r="G16" s="852">
        <v>81</v>
      </c>
      <c r="H16" s="822" t="s">
        <v>457</v>
      </c>
      <c r="I16" s="852">
        <v>29</v>
      </c>
      <c r="J16" s="822" t="s">
        <v>457</v>
      </c>
      <c r="K16" s="852">
        <v>107</v>
      </c>
      <c r="L16" s="822" t="s">
        <v>457</v>
      </c>
      <c r="M16" s="852">
        <v>52</v>
      </c>
      <c r="N16" s="822" t="s">
        <v>457</v>
      </c>
      <c r="O16" s="830">
        <v>68</v>
      </c>
      <c r="P16" s="822" t="s">
        <v>457</v>
      </c>
      <c r="Q16" s="830">
        <v>76</v>
      </c>
      <c r="R16" s="822" t="s">
        <v>457</v>
      </c>
      <c r="S16" s="830">
        <v>66</v>
      </c>
      <c r="T16" s="822" t="s">
        <v>457</v>
      </c>
      <c r="U16" s="830">
        <v>117</v>
      </c>
      <c r="V16" s="836">
        <f>B16+D16</f>
        <v>246</v>
      </c>
      <c r="W16" s="836">
        <f t="shared" si="2"/>
        <v>743</v>
      </c>
      <c r="X16" s="824">
        <f t="shared" si="3"/>
        <v>3.0203252032520327</v>
      </c>
    </row>
    <row r="17" spans="1:24" ht="24" customHeight="1" x14ac:dyDescent="0.25">
      <c r="A17" s="857" t="s">
        <v>606</v>
      </c>
      <c r="B17" s="858">
        <v>123</v>
      </c>
      <c r="C17" s="852">
        <v>184</v>
      </c>
      <c r="D17" s="858">
        <v>123</v>
      </c>
      <c r="E17" s="852">
        <v>158</v>
      </c>
      <c r="F17" s="822" t="s">
        <v>457</v>
      </c>
      <c r="G17" s="852">
        <v>133</v>
      </c>
      <c r="H17" s="822" t="s">
        <v>457</v>
      </c>
      <c r="I17" s="852">
        <v>83</v>
      </c>
      <c r="J17" s="822" t="s">
        <v>457</v>
      </c>
      <c r="K17" s="852">
        <v>140</v>
      </c>
      <c r="L17" s="822" t="s">
        <v>457</v>
      </c>
      <c r="M17" s="852">
        <v>108</v>
      </c>
      <c r="N17" s="822" t="s">
        <v>457</v>
      </c>
      <c r="O17" s="830">
        <v>146</v>
      </c>
      <c r="P17" s="822" t="s">
        <v>457</v>
      </c>
      <c r="Q17" s="830">
        <v>98</v>
      </c>
      <c r="R17" s="822" t="s">
        <v>457</v>
      </c>
      <c r="S17" s="830">
        <v>344</v>
      </c>
      <c r="T17" s="822" t="s">
        <v>457</v>
      </c>
      <c r="U17" s="830">
        <v>341</v>
      </c>
      <c r="V17" s="836">
        <f>B17+D17</f>
        <v>246</v>
      </c>
      <c r="W17" s="836">
        <f t="shared" si="2"/>
        <v>1735</v>
      </c>
      <c r="X17" s="824">
        <f t="shared" si="3"/>
        <v>7.0528455284552845</v>
      </c>
    </row>
    <row r="18" spans="1:24" ht="16.5" customHeight="1" x14ac:dyDescent="0.25">
      <c r="A18" s="857" t="s">
        <v>607</v>
      </c>
      <c r="B18" s="858">
        <v>62</v>
      </c>
      <c r="C18" s="852">
        <v>43</v>
      </c>
      <c r="D18" s="858">
        <v>62</v>
      </c>
      <c r="E18" s="852">
        <v>39</v>
      </c>
      <c r="F18" s="822" t="s">
        <v>457</v>
      </c>
      <c r="G18" s="852">
        <v>47</v>
      </c>
      <c r="H18" s="822" t="s">
        <v>457</v>
      </c>
      <c r="I18" s="852">
        <v>34</v>
      </c>
      <c r="J18" s="822" t="s">
        <v>457</v>
      </c>
      <c r="K18" s="852">
        <v>49</v>
      </c>
      <c r="L18" s="822" t="s">
        <v>457</v>
      </c>
      <c r="M18" s="852">
        <v>21</v>
      </c>
      <c r="N18" s="822" t="s">
        <v>457</v>
      </c>
      <c r="O18" s="830">
        <v>71</v>
      </c>
      <c r="P18" s="822" t="s">
        <v>457</v>
      </c>
      <c r="Q18" s="830">
        <f>49+36</f>
        <v>85</v>
      </c>
      <c r="R18" s="822" t="s">
        <v>457</v>
      </c>
      <c r="S18" s="830">
        <v>85</v>
      </c>
      <c r="T18" s="822" t="s">
        <v>457</v>
      </c>
      <c r="U18" s="830">
        <v>90</v>
      </c>
      <c r="V18" s="836">
        <f>B18+D18</f>
        <v>124</v>
      </c>
      <c r="W18" s="836">
        <f t="shared" si="2"/>
        <v>564</v>
      </c>
      <c r="X18" s="824">
        <f t="shared" si="3"/>
        <v>4.5483870967741939</v>
      </c>
    </row>
    <row r="19" spans="1:24" ht="24.75" customHeight="1" x14ac:dyDescent="0.25">
      <c r="A19" s="857" t="s">
        <v>608</v>
      </c>
      <c r="B19" s="858">
        <v>31</v>
      </c>
      <c r="C19" s="852">
        <v>37</v>
      </c>
      <c r="D19" s="858">
        <v>31</v>
      </c>
      <c r="E19" s="852">
        <v>43</v>
      </c>
      <c r="F19" s="822" t="s">
        <v>457</v>
      </c>
      <c r="G19" s="852">
        <v>57</v>
      </c>
      <c r="H19" s="822" t="s">
        <v>457</v>
      </c>
      <c r="I19" s="852">
        <v>26</v>
      </c>
      <c r="J19" s="822" t="s">
        <v>457</v>
      </c>
      <c r="K19" s="852">
        <v>1</v>
      </c>
      <c r="L19" s="822" t="s">
        <v>457</v>
      </c>
      <c r="M19" s="852">
        <v>0</v>
      </c>
      <c r="N19" s="822" t="s">
        <v>457</v>
      </c>
      <c r="O19" s="830">
        <v>3</v>
      </c>
      <c r="P19" s="822" t="s">
        <v>457</v>
      </c>
      <c r="Q19" s="830">
        <v>9</v>
      </c>
      <c r="R19" s="822" t="s">
        <v>457</v>
      </c>
      <c r="S19" s="830">
        <v>18</v>
      </c>
      <c r="T19" s="822" t="s">
        <v>457</v>
      </c>
      <c r="U19" s="830">
        <v>112</v>
      </c>
      <c r="V19" s="836">
        <f>B19+D19</f>
        <v>62</v>
      </c>
      <c r="W19" s="836">
        <f t="shared" si="2"/>
        <v>306</v>
      </c>
      <c r="X19" s="824">
        <f t="shared" si="3"/>
        <v>4.935483870967742</v>
      </c>
    </row>
    <row r="20" spans="1:24" ht="16.5" customHeight="1" x14ac:dyDescent="0.25">
      <c r="A20" s="857" t="s">
        <v>609</v>
      </c>
      <c r="B20" s="858">
        <v>31</v>
      </c>
      <c r="C20" s="852">
        <v>141</v>
      </c>
      <c r="D20" s="858">
        <v>31</v>
      </c>
      <c r="E20" s="852">
        <v>109</v>
      </c>
      <c r="F20" s="822" t="s">
        <v>457</v>
      </c>
      <c r="G20" s="852">
        <v>39</v>
      </c>
      <c r="H20" s="822" t="s">
        <v>457</v>
      </c>
      <c r="I20" s="852">
        <v>49</v>
      </c>
      <c r="J20" s="822" t="s">
        <v>457</v>
      </c>
      <c r="K20" s="852">
        <v>27</v>
      </c>
      <c r="L20" s="822" t="s">
        <v>457</v>
      </c>
      <c r="M20" s="852">
        <v>78</v>
      </c>
      <c r="N20" s="822" t="s">
        <v>457</v>
      </c>
      <c r="O20" s="830">
        <v>74</v>
      </c>
      <c r="P20" s="822" t="s">
        <v>457</v>
      </c>
      <c r="Q20" s="830">
        <v>34</v>
      </c>
      <c r="R20" s="822" t="s">
        <v>457</v>
      </c>
      <c r="S20" s="830">
        <v>46</v>
      </c>
      <c r="T20" s="822" t="s">
        <v>457</v>
      </c>
      <c r="U20" s="830">
        <v>41</v>
      </c>
      <c r="V20" s="836">
        <f>B20+D20</f>
        <v>62</v>
      </c>
      <c r="W20" s="836">
        <f t="shared" si="2"/>
        <v>638</v>
      </c>
      <c r="X20" s="824">
        <f>IF(V20=0,"-",W20/V20)</f>
        <v>10.290322580645162</v>
      </c>
    </row>
    <row r="21" spans="1:24" ht="16.5" customHeight="1" x14ac:dyDescent="0.25">
      <c r="A21" s="808" t="s">
        <v>471</v>
      </c>
      <c r="B21" s="822" t="s">
        <v>457</v>
      </c>
      <c r="C21" s="823">
        <v>1312</v>
      </c>
      <c r="D21" s="822" t="s">
        <v>457</v>
      </c>
      <c r="E21" s="823">
        <v>2122</v>
      </c>
      <c r="F21" s="822" t="s">
        <v>457</v>
      </c>
      <c r="G21" s="823">
        <v>2646</v>
      </c>
      <c r="H21" s="822" t="s">
        <v>457</v>
      </c>
      <c r="I21" s="823">
        <v>1920</v>
      </c>
      <c r="J21" s="822" t="s">
        <v>457</v>
      </c>
      <c r="K21" s="823">
        <v>1105</v>
      </c>
      <c r="L21" s="822" t="s">
        <v>457</v>
      </c>
      <c r="M21" s="823">
        <v>1023</v>
      </c>
      <c r="N21" s="822" t="s">
        <v>457</v>
      </c>
      <c r="O21" s="830">
        <v>1153</v>
      </c>
      <c r="P21" s="822" t="s">
        <v>457</v>
      </c>
      <c r="Q21" s="830">
        <v>1087</v>
      </c>
      <c r="R21" s="822" t="s">
        <v>457</v>
      </c>
      <c r="S21" s="830">
        <v>1178</v>
      </c>
      <c r="T21" s="822" t="s">
        <v>457</v>
      </c>
      <c r="U21" s="830">
        <v>1213</v>
      </c>
      <c r="V21" s="822" t="s">
        <v>457</v>
      </c>
      <c r="W21" s="836">
        <f t="shared" si="2"/>
        <v>14759</v>
      </c>
      <c r="X21" s="824" t="s">
        <v>186</v>
      </c>
    </row>
    <row r="22" spans="1:24" ht="16.5" customHeight="1" x14ac:dyDescent="0.25">
      <c r="A22" s="808" t="s">
        <v>611</v>
      </c>
      <c r="B22" s="822" t="s">
        <v>457</v>
      </c>
      <c r="C22" s="823">
        <v>88</v>
      </c>
      <c r="D22" s="822" t="s">
        <v>457</v>
      </c>
      <c r="E22" s="823">
        <v>132</v>
      </c>
      <c r="F22" s="822" t="s">
        <v>457</v>
      </c>
      <c r="G22" s="823">
        <v>121</v>
      </c>
      <c r="H22" s="822" t="s">
        <v>457</v>
      </c>
      <c r="I22" s="823">
        <v>75</v>
      </c>
      <c r="J22" s="822" t="s">
        <v>457</v>
      </c>
      <c r="K22" s="823">
        <v>109</v>
      </c>
      <c r="L22" s="822" t="s">
        <v>457</v>
      </c>
      <c r="M22" s="823">
        <v>59</v>
      </c>
      <c r="N22" s="822" t="s">
        <v>457</v>
      </c>
      <c r="O22" s="830">
        <v>31</v>
      </c>
      <c r="P22" s="822" t="s">
        <v>457</v>
      </c>
      <c r="Q22" s="830">
        <v>61</v>
      </c>
      <c r="R22" s="822" t="s">
        <v>457</v>
      </c>
      <c r="S22" s="830">
        <v>113</v>
      </c>
      <c r="T22" s="822" t="s">
        <v>457</v>
      </c>
      <c r="U22" s="830">
        <v>146</v>
      </c>
      <c r="V22" s="822" t="s">
        <v>457</v>
      </c>
      <c r="W22" s="836">
        <f t="shared" si="2"/>
        <v>935</v>
      </c>
      <c r="X22" s="824" t="s">
        <v>186</v>
      </c>
    </row>
    <row r="23" spans="1:24" ht="16.5" customHeight="1" x14ac:dyDescent="0.25">
      <c r="A23" s="808" t="s">
        <v>474</v>
      </c>
      <c r="B23" s="822">
        <v>132</v>
      </c>
      <c r="C23" s="823">
        <v>139</v>
      </c>
      <c r="D23" s="822">
        <v>132</v>
      </c>
      <c r="E23" s="823">
        <v>135</v>
      </c>
      <c r="F23" s="822">
        <v>132</v>
      </c>
      <c r="G23" s="823">
        <v>171</v>
      </c>
      <c r="H23" s="822">
        <v>132</v>
      </c>
      <c r="I23" s="823">
        <v>138</v>
      </c>
      <c r="J23" s="822">
        <v>132</v>
      </c>
      <c r="K23" s="823">
        <v>178</v>
      </c>
      <c r="L23" s="822">
        <v>132</v>
      </c>
      <c r="M23" s="823">
        <v>138</v>
      </c>
      <c r="N23" s="822">
        <v>132</v>
      </c>
      <c r="O23" s="830">
        <v>34</v>
      </c>
      <c r="P23" s="822">
        <v>132</v>
      </c>
      <c r="Q23" s="830">
        <v>101</v>
      </c>
      <c r="R23" s="822">
        <v>132</v>
      </c>
      <c r="S23" s="830">
        <v>144</v>
      </c>
      <c r="T23" s="822">
        <v>132</v>
      </c>
      <c r="U23" s="830">
        <v>0</v>
      </c>
      <c r="V23" s="836">
        <f>B23+D23+F23+H23+J23+L23+N23+P23+R23+T23</f>
        <v>1320</v>
      </c>
      <c r="W23" s="836">
        <f t="shared" si="2"/>
        <v>1178</v>
      </c>
      <c r="X23" s="824">
        <f t="shared" si="3"/>
        <v>0.89242424242424245</v>
      </c>
    </row>
    <row r="24" spans="1:24" ht="16.5" customHeight="1" x14ac:dyDescent="0.25">
      <c r="A24" s="857" t="s">
        <v>622</v>
      </c>
      <c r="B24" s="858" t="s">
        <v>457</v>
      </c>
      <c r="C24" s="852">
        <v>120</v>
      </c>
      <c r="D24" s="858" t="s">
        <v>457</v>
      </c>
      <c r="E24" s="852">
        <v>93</v>
      </c>
      <c r="F24" s="858" t="s">
        <v>457</v>
      </c>
      <c r="G24" s="852">
        <v>124</v>
      </c>
      <c r="H24" s="858" t="s">
        <v>457</v>
      </c>
      <c r="I24" s="852">
        <v>119</v>
      </c>
      <c r="J24" s="858" t="s">
        <v>457</v>
      </c>
      <c r="K24" s="852">
        <v>130</v>
      </c>
      <c r="L24" s="858" t="s">
        <v>457</v>
      </c>
      <c r="M24" s="852">
        <v>112</v>
      </c>
      <c r="N24" s="858" t="s">
        <v>457</v>
      </c>
      <c r="O24" s="830">
        <v>117</v>
      </c>
      <c r="P24" s="858" t="s">
        <v>457</v>
      </c>
      <c r="Q24" s="830">
        <v>143</v>
      </c>
      <c r="R24" s="858" t="s">
        <v>457</v>
      </c>
      <c r="S24" s="830">
        <v>124</v>
      </c>
      <c r="T24" s="858" t="s">
        <v>457</v>
      </c>
      <c r="U24" s="830">
        <v>81</v>
      </c>
      <c r="V24" s="858" t="s">
        <v>457</v>
      </c>
      <c r="W24" s="836">
        <f t="shared" si="2"/>
        <v>1163</v>
      </c>
      <c r="X24" s="824" t="s">
        <v>186</v>
      </c>
    </row>
    <row r="25" spans="1:24" ht="16.5" customHeight="1" thickBot="1" x14ac:dyDescent="0.3">
      <c r="A25" s="906" t="s">
        <v>476</v>
      </c>
      <c r="B25" s="895">
        <v>396</v>
      </c>
      <c r="C25" s="896">
        <v>265</v>
      </c>
      <c r="D25" s="895">
        <v>396</v>
      </c>
      <c r="E25" s="896">
        <v>437</v>
      </c>
      <c r="F25" s="895">
        <v>396</v>
      </c>
      <c r="G25" s="896">
        <v>428</v>
      </c>
      <c r="H25" s="895">
        <v>396</v>
      </c>
      <c r="I25" s="896">
        <v>448</v>
      </c>
      <c r="J25" s="895">
        <v>396</v>
      </c>
      <c r="K25" s="896">
        <v>456</v>
      </c>
      <c r="L25" s="895">
        <v>396</v>
      </c>
      <c r="M25" s="896">
        <v>402</v>
      </c>
      <c r="N25" s="895">
        <v>396</v>
      </c>
      <c r="O25" s="868">
        <v>252</v>
      </c>
      <c r="P25" s="895">
        <v>396</v>
      </c>
      <c r="Q25" s="868">
        <v>390</v>
      </c>
      <c r="R25" s="895">
        <v>396</v>
      </c>
      <c r="S25" s="868">
        <v>462</v>
      </c>
      <c r="T25" s="895">
        <v>396</v>
      </c>
      <c r="U25" s="868">
        <v>408</v>
      </c>
      <c r="V25" s="869">
        <f>B25+D25+F25+H25+J25+L25+N25+P25+R25+T25</f>
        <v>3960</v>
      </c>
      <c r="W25" s="869">
        <f t="shared" si="2"/>
        <v>3948</v>
      </c>
      <c r="X25" s="870">
        <f t="shared" si="3"/>
        <v>0.99696969696969695</v>
      </c>
    </row>
    <row r="26" spans="1:24" s="831" customFormat="1" ht="15" customHeight="1" x14ac:dyDescent="0.25">
      <c r="A26" s="863" t="s">
        <v>545</v>
      </c>
      <c r="B26" s="864">
        <f t="shared" ref="B26:C26" si="4">SUM(B9:B25)</f>
        <v>3910</v>
      </c>
      <c r="C26" s="864">
        <f t="shared" si="4"/>
        <v>4717</v>
      </c>
      <c r="D26" s="864">
        <f t="shared" ref="D26:G26" si="5">SUM(D9:D25)</f>
        <v>3910</v>
      </c>
      <c r="E26" s="864">
        <f t="shared" si="5"/>
        <v>5718</v>
      </c>
      <c r="F26" s="864">
        <f t="shared" si="5"/>
        <v>3540</v>
      </c>
      <c r="G26" s="864">
        <f t="shared" si="5"/>
        <v>6282</v>
      </c>
      <c r="H26" s="864">
        <f>SUM(H9:H25)</f>
        <v>3540</v>
      </c>
      <c r="I26" s="864">
        <f t="shared" ref="I26:K26" si="6">SUM(I9:I25)</f>
        <v>5294</v>
      </c>
      <c r="J26" s="864">
        <f>SUM(J9:J25)</f>
        <v>3540</v>
      </c>
      <c r="K26" s="864">
        <f t="shared" si="6"/>
        <v>4940</v>
      </c>
      <c r="L26" s="864">
        <f>SUM(L9:L25)</f>
        <v>3540</v>
      </c>
      <c r="M26" s="864">
        <f t="shared" ref="M26:O26" si="7">SUM(M9:M25)</f>
        <v>4782</v>
      </c>
      <c r="N26" s="864">
        <f>SUM(N9:N25)</f>
        <v>3540</v>
      </c>
      <c r="O26" s="864">
        <f t="shared" si="7"/>
        <v>4866</v>
      </c>
      <c r="P26" s="864">
        <f>SUM(P9:P25)</f>
        <v>3540</v>
      </c>
      <c r="Q26" s="864">
        <f t="shared" ref="Q26:S26" si="8">SUM(Q9:Q25)</f>
        <v>4732</v>
      </c>
      <c r="R26" s="864">
        <f>SUM(R9:R25)</f>
        <v>3540</v>
      </c>
      <c r="S26" s="864">
        <f t="shared" si="8"/>
        <v>4969</v>
      </c>
      <c r="T26" s="864">
        <f>SUM(T9:T25)</f>
        <v>3540</v>
      </c>
      <c r="U26" s="864">
        <f t="shared" ref="U26" si="9">SUM(U9:U25)</f>
        <v>5449</v>
      </c>
      <c r="V26" s="864">
        <f>SUM(V9:V25)</f>
        <v>36140</v>
      </c>
      <c r="W26" s="864">
        <f>SUM(W9:W25)</f>
        <v>51749</v>
      </c>
      <c r="X26" s="865">
        <f>IF(V26=0,"-",W26/V26)</f>
        <v>1.4319037078029884</v>
      </c>
    </row>
    <row r="27" spans="1:24" s="831" customFormat="1" ht="12.75" customHeight="1" x14ac:dyDescent="0.25">
      <c r="A27" s="587"/>
      <c r="B27" s="875"/>
      <c r="C27" s="875"/>
      <c r="D27" s="875"/>
      <c r="E27" s="875"/>
      <c r="F27" s="875"/>
      <c r="G27" s="875"/>
      <c r="H27" s="875"/>
      <c r="I27" s="875"/>
      <c r="J27" s="875"/>
      <c r="K27" s="875"/>
      <c r="L27" s="875"/>
      <c r="M27" s="875"/>
      <c r="N27" s="875"/>
      <c r="O27" s="875"/>
      <c r="P27" s="875"/>
      <c r="Q27" s="875"/>
      <c r="R27" s="875"/>
      <c r="S27" s="875"/>
      <c r="T27" s="875"/>
      <c r="U27" s="875"/>
      <c r="V27" s="875"/>
      <c r="W27" s="875"/>
      <c r="X27" s="876"/>
    </row>
    <row r="28" spans="1:24" s="831" customFormat="1" ht="17.25" customHeight="1" x14ac:dyDescent="0.25">
      <c r="A28" s="982" t="s">
        <v>562</v>
      </c>
      <c r="B28" s="976" t="s">
        <v>486</v>
      </c>
      <c r="C28" s="976"/>
      <c r="D28" s="976" t="s">
        <v>681</v>
      </c>
      <c r="E28" s="976"/>
      <c r="F28" s="976" t="s">
        <v>682</v>
      </c>
      <c r="G28" s="976"/>
      <c r="H28" s="976" t="s">
        <v>683</v>
      </c>
      <c r="I28" s="976"/>
      <c r="J28" s="976" t="s">
        <v>686</v>
      </c>
      <c r="K28" s="976"/>
      <c r="L28" s="976" t="s">
        <v>687</v>
      </c>
      <c r="M28" s="976"/>
      <c r="N28" s="976" t="s">
        <v>689</v>
      </c>
      <c r="O28" s="976"/>
      <c r="P28" s="976" t="s">
        <v>690</v>
      </c>
      <c r="Q28" s="976"/>
      <c r="R28" s="976" t="s">
        <v>691</v>
      </c>
      <c r="S28" s="976"/>
      <c r="T28" s="976" t="s">
        <v>692</v>
      </c>
      <c r="U28" s="976"/>
      <c r="V28" s="976" t="s">
        <v>487</v>
      </c>
      <c r="W28" s="976"/>
      <c r="X28" s="976"/>
    </row>
    <row r="29" spans="1:24" s="831" customFormat="1" ht="20.25" customHeight="1" x14ac:dyDescent="0.25">
      <c r="A29" s="983"/>
      <c r="B29" s="907" t="s">
        <v>489</v>
      </c>
      <c r="C29" s="871" t="s">
        <v>488</v>
      </c>
      <c r="D29" s="907" t="s">
        <v>489</v>
      </c>
      <c r="E29" s="871" t="s">
        <v>488</v>
      </c>
      <c r="F29" s="907" t="s">
        <v>489</v>
      </c>
      <c r="G29" s="871" t="s">
        <v>488</v>
      </c>
      <c r="H29" s="907" t="s">
        <v>489</v>
      </c>
      <c r="I29" s="871" t="s">
        <v>488</v>
      </c>
      <c r="J29" s="907" t="s">
        <v>489</v>
      </c>
      <c r="K29" s="871" t="s">
        <v>488</v>
      </c>
      <c r="L29" s="907" t="s">
        <v>489</v>
      </c>
      <c r="M29" s="871" t="s">
        <v>488</v>
      </c>
      <c r="N29" s="907" t="s">
        <v>489</v>
      </c>
      <c r="O29" s="871" t="s">
        <v>488</v>
      </c>
      <c r="P29" s="907" t="s">
        <v>489</v>
      </c>
      <c r="Q29" s="871" t="s">
        <v>488</v>
      </c>
      <c r="R29" s="907" t="s">
        <v>489</v>
      </c>
      <c r="S29" s="871" t="s">
        <v>488</v>
      </c>
      <c r="T29" s="907" t="s">
        <v>489</v>
      </c>
      <c r="U29" s="871" t="s">
        <v>488</v>
      </c>
      <c r="V29" s="871" t="s">
        <v>489</v>
      </c>
      <c r="W29" s="871" t="s">
        <v>488</v>
      </c>
      <c r="X29" s="871" t="s">
        <v>1</v>
      </c>
    </row>
    <row r="30" spans="1:24" ht="17.25" customHeight="1" x14ac:dyDescent="0.25">
      <c r="A30" s="857" t="s">
        <v>496</v>
      </c>
      <c r="B30" s="861">
        <v>130</v>
      </c>
      <c r="C30" s="830">
        <v>140</v>
      </c>
      <c r="D30" s="861">
        <v>130</v>
      </c>
      <c r="E30" s="830">
        <v>140</v>
      </c>
      <c r="F30" s="861" t="s">
        <v>457</v>
      </c>
      <c r="G30" s="830">
        <v>154</v>
      </c>
      <c r="H30" s="861" t="s">
        <v>457</v>
      </c>
      <c r="I30" s="830">
        <v>148</v>
      </c>
      <c r="J30" s="861" t="s">
        <v>457</v>
      </c>
      <c r="K30" s="830">
        <v>150</v>
      </c>
      <c r="L30" s="861" t="s">
        <v>457</v>
      </c>
      <c r="M30" s="830">
        <v>142</v>
      </c>
      <c r="N30" s="861" t="s">
        <v>457</v>
      </c>
      <c r="O30" s="830">
        <v>160</v>
      </c>
      <c r="P30" s="861" t="s">
        <v>457</v>
      </c>
      <c r="Q30" s="830">
        <v>153</v>
      </c>
      <c r="R30" s="861" t="s">
        <v>457</v>
      </c>
      <c r="S30" s="830">
        <v>160</v>
      </c>
      <c r="T30" s="861" t="s">
        <v>457</v>
      </c>
      <c r="U30" s="830">
        <v>157</v>
      </c>
      <c r="V30" s="836">
        <f>B30+D30</f>
        <v>260</v>
      </c>
      <c r="W30" s="836">
        <f>C30+E30+G30+I30+K30+M30+O30+Q30+S30+U30</f>
        <v>1504</v>
      </c>
      <c r="X30" s="824">
        <f t="shared" ref="X30" si="10">IF(V30=0,"-",W30/V30)</f>
        <v>5.7846153846153845</v>
      </c>
    </row>
    <row r="31" spans="1:24" ht="17.25" customHeight="1" x14ac:dyDescent="0.25">
      <c r="A31" s="808" t="s">
        <v>497</v>
      </c>
      <c r="B31" s="822">
        <v>40</v>
      </c>
      <c r="C31" s="823">
        <v>27</v>
      </c>
      <c r="D31" s="822">
        <v>40</v>
      </c>
      <c r="E31" s="823">
        <v>35</v>
      </c>
      <c r="F31" s="822" t="s">
        <v>457</v>
      </c>
      <c r="G31" s="823">
        <v>44</v>
      </c>
      <c r="H31" s="822" t="s">
        <v>457</v>
      </c>
      <c r="I31" s="823">
        <v>44</v>
      </c>
      <c r="J31" s="822" t="s">
        <v>457</v>
      </c>
      <c r="K31" s="823">
        <v>43</v>
      </c>
      <c r="L31" s="822" t="s">
        <v>457</v>
      </c>
      <c r="M31" s="823">
        <v>57</v>
      </c>
      <c r="N31" s="822" t="s">
        <v>457</v>
      </c>
      <c r="O31" s="823">
        <v>33</v>
      </c>
      <c r="P31" s="822" t="s">
        <v>457</v>
      </c>
      <c r="Q31" s="823">
        <v>41</v>
      </c>
      <c r="R31" s="822" t="s">
        <v>457</v>
      </c>
      <c r="S31" s="823">
        <v>57</v>
      </c>
      <c r="T31" s="822" t="s">
        <v>457</v>
      </c>
      <c r="U31" s="823">
        <v>59</v>
      </c>
      <c r="V31" s="836">
        <f t="shared" ref="V31" si="11">B31+D31</f>
        <v>80</v>
      </c>
      <c r="W31" s="836">
        <f t="shared" ref="W31" si="12">C31+E31+G31+I31+K31+M31+O31+Q31+S31+U31</f>
        <v>440</v>
      </c>
      <c r="X31" s="824">
        <f t="shared" ref="X31:X36" si="13">IF(V31=0,"-",W31/V31)</f>
        <v>5.5</v>
      </c>
    </row>
    <row r="32" spans="1:24" ht="17.25" customHeight="1" x14ac:dyDescent="0.25">
      <c r="A32" s="808" t="s">
        <v>498</v>
      </c>
      <c r="B32" s="822">
        <v>40</v>
      </c>
      <c r="C32" s="823">
        <v>42</v>
      </c>
      <c r="D32" s="822">
        <v>40</v>
      </c>
      <c r="E32" s="823">
        <v>37</v>
      </c>
      <c r="F32" s="822" t="s">
        <v>457</v>
      </c>
      <c r="G32" s="823">
        <v>48</v>
      </c>
      <c r="H32" s="822" t="s">
        <v>457</v>
      </c>
      <c r="I32" s="823">
        <v>51</v>
      </c>
      <c r="J32" s="822" t="s">
        <v>457</v>
      </c>
      <c r="K32" s="823">
        <v>59</v>
      </c>
      <c r="L32" s="822" t="s">
        <v>457</v>
      </c>
      <c r="M32" s="823">
        <v>46</v>
      </c>
      <c r="N32" s="822" t="s">
        <v>457</v>
      </c>
      <c r="O32" s="823">
        <v>57</v>
      </c>
      <c r="P32" s="822" t="s">
        <v>457</v>
      </c>
      <c r="Q32" s="823">
        <v>52</v>
      </c>
      <c r="R32" s="822" t="s">
        <v>457</v>
      </c>
      <c r="S32" s="823">
        <v>37</v>
      </c>
      <c r="T32" s="822" t="s">
        <v>457</v>
      </c>
      <c r="U32" s="823">
        <v>24</v>
      </c>
      <c r="V32" s="836">
        <f>B32+D32</f>
        <v>80</v>
      </c>
      <c r="W32" s="836">
        <f>C32+E32+G32+I32+K32+M32+O32+Q32+S32+U32</f>
        <v>453</v>
      </c>
      <c r="X32" s="824">
        <f t="shared" si="13"/>
        <v>5.6624999999999996</v>
      </c>
    </row>
    <row r="33" spans="1:24" ht="17.25" customHeight="1" x14ac:dyDescent="0.25">
      <c r="A33" s="808" t="s">
        <v>499</v>
      </c>
      <c r="B33" s="822">
        <v>40</v>
      </c>
      <c r="C33" s="823">
        <v>61</v>
      </c>
      <c r="D33" s="822">
        <v>40</v>
      </c>
      <c r="E33" s="823">
        <v>45</v>
      </c>
      <c r="F33" s="822" t="s">
        <v>457</v>
      </c>
      <c r="G33" s="823">
        <v>53</v>
      </c>
      <c r="H33" s="822" t="s">
        <v>457</v>
      </c>
      <c r="I33" s="823">
        <v>31</v>
      </c>
      <c r="J33" s="822" t="s">
        <v>457</v>
      </c>
      <c r="K33" s="823">
        <v>45</v>
      </c>
      <c r="L33" s="822" t="s">
        <v>457</v>
      </c>
      <c r="M33" s="823">
        <v>26</v>
      </c>
      <c r="N33" s="822" t="s">
        <v>457</v>
      </c>
      <c r="O33" s="823">
        <v>11</v>
      </c>
      <c r="P33" s="822" t="s">
        <v>457</v>
      </c>
      <c r="Q33" s="823">
        <v>24</v>
      </c>
      <c r="R33" s="822" t="s">
        <v>457</v>
      </c>
      <c r="S33" s="823">
        <v>29</v>
      </c>
      <c r="T33" s="822" t="s">
        <v>457</v>
      </c>
      <c r="U33" s="823">
        <v>53</v>
      </c>
      <c r="V33" s="836">
        <f>B33+D33</f>
        <v>80</v>
      </c>
      <c r="W33" s="836">
        <f>C33+E33+G33+I33+K33+M33+O33+Q33+S33+U33</f>
        <v>378</v>
      </c>
      <c r="X33" s="824">
        <f t="shared" si="13"/>
        <v>4.7249999999999996</v>
      </c>
    </row>
    <row r="34" spans="1:24" ht="28.5" customHeight="1" x14ac:dyDescent="0.25">
      <c r="A34" s="808" t="s">
        <v>500</v>
      </c>
      <c r="B34" s="822">
        <v>25</v>
      </c>
      <c r="C34" s="823">
        <v>7</v>
      </c>
      <c r="D34" s="822">
        <v>25</v>
      </c>
      <c r="E34" s="823">
        <v>9</v>
      </c>
      <c r="F34" s="822" t="s">
        <v>457</v>
      </c>
      <c r="G34" s="823">
        <v>7</v>
      </c>
      <c r="H34" s="822" t="s">
        <v>457</v>
      </c>
      <c r="I34" s="823">
        <v>15</v>
      </c>
      <c r="J34" s="822" t="s">
        <v>457</v>
      </c>
      <c r="K34" s="823">
        <v>14</v>
      </c>
      <c r="L34" s="822" t="s">
        <v>457</v>
      </c>
      <c r="M34" s="823">
        <v>9</v>
      </c>
      <c r="N34" s="822" t="s">
        <v>457</v>
      </c>
      <c r="O34" s="823">
        <v>19</v>
      </c>
      <c r="P34" s="822" t="s">
        <v>457</v>
      </c>
      <c r="Q34" s="823">
        <v>9</v>
      </c>
      <c r="R34" s="822" t="s">
        <v>457</v>
      </c>
      <c r="S34" s="823">
        <v>4</v>
      </c>
      <c r="T34" s="822" t="s">
        <v>457</v>
      </c>
      <c r="U34" s="823">
        <v>12</v>
      </c>
      <c r="V34" s="836">
        <f>B34+D34</f>
        <v>50</v>
      </c>
      <c r="W34" s="836">
        <f>C34+E34+G34+I34+K34+M34+O34+Q34+S34+U34</f>
        <v>105</v>
      </c>
      <c r="X34" s="824">
        <f t="shared" si="13"/>
        <v>2.1</v>
      </c>
    </row>
    <row r="35" spans="1:24" ht="27" customHeight="1" x14ac:dyDescent="0.25">
      <c r="A35" s="808" t="s">
        <v>624</v>
      </c>
      <c r="B35" s="822">
        <v>8</v>
      </c>
      <c r="C35" s="823">
        <v>7</v>
      </c>
      <c r="D35" s="822">
        <v>8</v>
      </c>
      <c r="E35" s="823">
        <v>7</v>
      </c>
      <c r="F35" s="822" t="s">
        <v>457</v>
      </c>
      <c r="G35" s="823">
        <v>12</v>
      </c>
      <c r="H35" s="822" t="s">
        <v>457</v>
      </c>
      <c r="I35" s="823">
        <v>9</v>
      </c>
      <c r="J35" s="822" t="s">
        <v>457</v>
      </c>
      <c r="K35" s="823">
        <v>11</v>
      </c>
      <c r="L35" s="822" t="s">
        <v>457</v>
      </c>
      <c r="M35" s="823">
        <v>8</v>
      </c>
      <c r="N35" s="822" t="s">
        <v>457</v>
      </c>
      <c r="O35" s="823">
        <v>4</v>
      </c>
      <c r="P35" s="822" t="s">
        <v>457</v>
      </c>
      <c r="Q35" s="823">
        <v>8</v>
      </c>
      <c r="R35" s="822" t="s">
        <v>457</v>
      </c>
      <c r="S35" s="823">
        <v>0</v>
      </c>
      <c r="T35" s="822" t="s">
        <v>457</v>
      </c>
      <c r="U35" s="823">
        <v>8</v>
      </c>
      <c r="V35" s="836">
        <f>B35+D35</f>
        <v>16</v>
      </c>
      <c r="W35" s="836">
        <f>C35+E35+G35+I35+K35+M35+O35+Q35+S35+U35</f>
        <v>74</v>
      </c>
      <c r="X35" s="824">
        <f t="shared" si="13"/>
        <v>4.625</v>
      </c>
    </row>
    <row r="36" spans="1:24" ht="18" customHeight="1" thickBot="1" x14ac:dyDescent="0.3">
      <c r="A36" s="866" t="s">
        <v>501</v>
      </c>
      <c r="B36" s="867">
        <v>130</v>
      </c>
      <c r="C36" s="868">
        <v>554</v>
      </c>
      <c r="D36" s="867">
        <v>130</v>
      </c>
      <c r="E36" s="868">
        <v>2021</v>
      </c>
      <c r="F36" s="867" t="s">
        <v>457</v>
      </c>
      <c r="G36" s="868">
        <v>2682</v>
      </c>
      <c r="H36" s="867" t="s">
        <v>457</v>
      </c>
      <c r="I36" s="868">
        <v>1411</v>
      </c>
      <c r="J36" s="867" t="s">
        <v>457</v>
      </c>
      <c r="K36" s="868">
        <v>216</v>
      </c>
      <c r="L36" s="867" t="s">
        <v>457</v>
      </c>
      <c r="M36" s="868">
        <v>158</v>
      </c>
      <c r="N36" s="867" t="s">
        <v>457</v>
      </c>
      <c r="O36" s="868">
        <v>244</v>
      </c>
      <c r="P36" s="867" t="s">
        <v>457</v>
      </c>
      <c r="Q36" s="868">
        <v>189</v>
      </c>
      <c r="R36" s="867" t="s">
        <v>457</v>
      </c>
      <c r="S36" s="868">
        <v>222</v>
      </c>
      <c r="T36" s="867" t="s">
        <v>457</v>
      </c>
      <c r="U36" s="868">
        <v>293</v>
      </c>
      <c r="V36" s="869">
        <f>B36+D36</f>
        <v>260</v>
      </c>
      <c r="W36" s="869">
        <f>C36+E36+G36+I36+K36+M36+O36+Q36+S36+U36</f>
        <v>7990</v>
      </c>
      <c r="X36" s="870">
        <f t="shared" si="13"/>
        <v>30.73076923076923</v>
      </c>
    </row>
    <row r="37" spans="1:24" s="831" customFormat="1" ht="15.75" customHeight="1" x14ac:dyDescent="0.25">
      <c r="A37" s="863" t="s">
        <v>546</v>
      </c>
      <c r="B37" s="864">
        <f t="shared" ref="B37:E37" si="14">SUM(B30:B36)</f>
        <v>413</v>
      </c>
      <c r="C37" s="864">
        <f t="shared" si="14"/>
        <v>838</v>
      </c>
      <c r="D37" s="864">
        <f t="shared" si="14"/>
        <v>413</v>
      </c>
      <c r="E37" s="864">
        <f t="shared" si="14"/>
        <v>2294</v>
      </c>
      <c r="F37" s="864"/>
      <c r="G37" s="864">
        <f t="shared" ref="G37:I37" si="15">SUM(G30:G36)</f>
        <v>3000</v>
      </c>
      <c r="H37" s="864"/>
      <c r="I37" s="864">
        <f t="shared" si="15"/>
        <v>1709</v>
      </c>
      <c r="J37" s="864"/>
      <c r="K37" s="864">
        <f t="shared" ref="K37" si="16">SUM(K30:K36)</f>
        <v>538</v>
      </c>
      <c r="L37" s="864"/>
      <c r="M37" s="864">
        <f>SUM(M30:M36)</f>
        <v>446</v>
      </c>
      <c r="N37" s="864"/>
      <c r="O37" s="864">
        <f>SUM(O30:O36)</f>
        <v>528</v>
      </c>
      <c r="P37" s="864"/>
      <c r="Q37" s="864">
        <f>SUM(Q30:Q36)</f>
        <v>476</v>
      </c>
      <c r="R37" s="864"/>
      <c r="S37" s="864">
        <f>SUM(S30:S36)</f>
        <v>509</v>
      </c>
      <c r="T37" s="864"/>
      <c r="U37" s="864">
        <f>SUM(U30:U36)</f>
        <v>606</v>
      </c>
      <c r="V37" s="864">
        <f>SUM(V30:V36)</f>
        <v>826</v>
      </c>
      <c r="W37" s="864">
        <f>SUM(W30:W36)</f>
        <v>10944</v>
      </c>
      <c r="X37" s="865">
        <f>IF(V37=0,"-",W37/V37)</f>
        <v>13.249394673123486</v>
      </c>
    </row>
    <row r="38" spans="1:24" s="831" customFormat="1" ht="10.5" customHeight="1" x14ac:dyDescent="0.25">
      <c r="A38" s="587"/>
      <c r="B38" s="875"/>
      <c r="C38" s="875"/>
      <c r="D38" s="875"/>
      <c r="E38" s="875"/>
      <c r="F38" s="875"/>
      <c r="G38" s="875"/>
      <c r="H38" s="875"/>
      <c r="I38" s="875"/>
      <c r="J38" s="875"/>
      <c r="K38" s="875"/>
      <c r="L38" s="875"/>
      <c r="M38" s="875"/>
      <c r="N38" s="875"/>
      <c r="O38" s="875"/>
      <c r="P38" s="875"/>
      <c r="Q38" s="875"/>
      <c r="R38" s="875"/>
      <c r="S38" s="875"/>
      <c r="T38" s="875"/>
      <c r="U38" s="875"/>
      <c r="V38" s="875"/>
      <c r="W38" s="875"/>
      <c r="X38" s="876"/>
    </row>
    <row r="39" spans="1:24" s="831" customFormat="1" ht="17.25" customHeight="1" x14ac:dyDescent="0.25">
      <c r="A39" s="984" t="s">
        <v>526</v>
      </c>
      <c r="B39" s="976" t="s">
        <v>486</v>
      </c>
      <c r="C39" s="976"/>
      <c r="D39" s="976" t="s">
        <v>681</v>
      </c>
      <c r="E39" s="976"/>
      <c r="F39" s="976" t="s">
        <v>682</v>
      </c>
      <c r="G39" s="976"/>
      <c r="H39" s="976" t="s">
        <v>683</v>
      </c>
      <c r="I39" s="976"/>
      <c r="J39" s="976" t="s">
        <v>686</v>
      </c>
      <c r="K39" s="976"/>
      <c r="L39" s="976" t="s">
        <v>687</v>
      </c>
      <c r="M39" s="976"/>
      <c r="N39" s="976" t="s">
        <v>689</v>
      </c>
      <c r="O39" s="976"/>
      <c r="P39" s="976" t="s">
        <v>690</v>
      </c>
      <c r="Q39" s="976"/>
      <c r="R39" s="976" t="s">
        <v>691</v>
      </c>
      <c r="S39" s="976"/>
      <c r="T39" s="976" t="s">
        <v>692</v>
      </c>
      <c r="U39" s="976"/>
      <c r="V39" s="976" t="s">
        <v>487</v>
      </c>
      <c r="W39" s="976"/>
      <c r="X39" s="976"/>
    </row>
    <row r="40" spans="1:24" s="831" customFormat="1" ht="22.5" customHeight="1" x14ac:dyDescent="0.25">
      <c r="A40" s="984"/>
      <c r="B40" s="907" t="s">
        <v>489</v>
      </c>
      <c r="C40" s="871" t="s">
        <v>488</v>
      </c>
      <c r="D40" s="907" t="s">
        <v>489</v>
      </c>
      <c r="E40" s="871" t="s">
        <v>488</v>
      </c>
      <c r="F40" s="907" t="s">
        <v>489</v>
      </c>
      <c r="G40" s="871" t="s">
        <v>488</v>
      </c>
      <c r="H40" s="907" t="s">
        <v>489</v>
      </c>
      <c r="I40" s="871" t="s">
        <v>488</v>
      </c>
      <c r="J40" s="907" t="s">
        <v>489</v>
      </c>
      <c r="K40" s="871" t="s">
        <v>488</v>
      </c>
      <c r="L40" s="907" t="s">
        <v>489</v>
      </c>
      <c r="M40" s="871" t="s">
        <v>488</v>
      </c>
      <c r="N40" s="907" t="s">
        <v>489</v>
      </c>
      <c r="O40" s="871" t="s">
        <v>488</v>
      </c>
      <c r="P40" s="907" t="s">
        <v>489</v>
      </c>
      <c r="Q40" s="871" t="s">
        <v>488</v>
      </c>
      <c r="R40" s="907" t="s">
        <v>489</v>
      </c>
      <c r="S40" s="871" t="s">
        <v>488</v>
      </c>
      <c r="T40" s="907" t="s">
        <v>489</v>
      </c>
      <c r="U40" s="871" t="s">
        <v>488</v>
      </c>
      <c r="V40" s="871" t="s">
        <v>489</v>
      </c>
      <c r="W40" s="871" t="s">
        <v>488</v>
      </c>
      <c r="X40" s="871" t="s">
        <v>1</v>
      </c>
    </row>
    <row r="41" spans="1:24" ht="18" customHeight="1" x14ac:dyDescent="0.25">
      <c r="A41" s="857" t="s">
        <v>547</v>
      </c>
      <c r="B41" s="822">
        <v>100</v>
      </c>
      <c r="C41" s="830">
        <v>554</v>
      </c>
      <c r="D41" s="822">
        <v>100</v>
      </c>
      <c r="E41" s="830">
        <v>309</v>
      </c>
      <c r="F41" s="822" t="s">
        <v>457</v>
      </c>
      <c r="G41" s="830">
        <v>303</v>
      </c>
      <c r="H41" s="822" t="s">
        <v>457</v>
      </c>
      <c r="I41" s="830">
        <v>288</v>
      </c>
      <c r="J41" s="822" t="s">
        <v>457</v>
      </c>
      <c r="K41" s="830">
        <v>346</v>
      </c>
      <c r="L41" s="822" t="s">
        <v>457</v>
      </c>
      <c r="M41" s="830">
        <v>298</v>
      </c>
      <c r="N41" s="822" t="s">
        <v>457</v>
      </c>
      <c r="O41" s="830">
        <v>325</v>
      </c>
      <c r="P41" s="822" t="s">
        <v>457</v>
      </c>
      <c r="Q41" s="830">
        <v>309</v>
      </c>
      <c r="R41" s="822" t="s">
        <v>457</v>
      </c>
      <c r="S41" s="830">
        <v>430</v>
      </c>
      <c r="T41" s="822" t="s">
        <v>457</v>
      </c>
      <c r="U41" s="830">
        <v>511</v>
      </c>
      <c r="V41" s="836">
        <f>B41+D41</f>
        <v>200</v>
      </c>
      <c r="W41" s="836">
        <f>C41+E41+G41+I41+K41+M41+O41+Q41+S41+U41</f>
        <v>3673</v>
      </c>
      <c r="X41" s="824">
        <f t="shared" ref="X41" si="17">IF(V41=0,"-",W41/V41)</f>
        <v>18.364999999999998</v>
      </c>
    </row>
    <row r="42" spans="1:24" ht="18" customHeight="1" x14ac:dyDescent="0.25">
      <c r="A42" s="855" t="s">
        <v>548</v>
      </c>
      <c r="B42" s="858">
        <v>180</v>
      </c>
      <c r="C42" s="830">
        <v>30</v>
      </c>
      <c r="D42" s="858">
        <v>180</v>
      </c>
      <c r="E42" s="830">
        <v>267</v>
      </c>
      <c r="F42" s="858" t="s">
        <v>457</v>
      </c>
      <c r="G42" s="830">
        <v>348</v>
      </c>
      <c r="H42" s="858" t="s">
        <v>457</v>
      </c>
      <c r="I42" s="830">
        <v>255</v>
      </c>
      <c r="J42" s="858" t="s">
        <v>457</v>
      </c>
      <c r="K42" s="830">
        <v>278</v>
      </c>
      <c r="L42" s="858" t="s">
        <v>457</v>
      </c>
      <c r="M42" s="830">
        <v>229</v>
      </c>
      <c r="N42" s="858" t="s">
        <v>457</v>
      </c>
      <c r="O42" s="830">
        <v>268</v>
      </c>
      <c r="P42" s="858" t="s">
        <v>457</v>
      </c>
      <c r="Q42" s="830">
        <v>272</v>
      </c>
      <c r="R42" s="858" t="s">
        <v>457</v>
      </c>
      <c r="S42" s="830">
        <v>245</v>
      </c>
      <c r="T42" s="858" t="s">
        <v>457</v>
      </c>
      <c r="U42" s="830">
        <v>295</v>
      </c>
      <c r="V42" s="836">
        <f t="shared" ref="V42" si="18">B42+D42</f>
        <v>360</v>
      </c>
      <c r="W42" s="836">
        <f>C42+E42+G42+I42+K42+M42+O42+Q42+S42+U42</f>
        <v>2487</v>
      </c>
      <c r="X42" s="824">
        <f t="shared" ref="X42:X43" si="19">IF(V42=0,"-",W42/V42)</f>
        <v>6.9083333333333332</v>
      </c>
    </row>
    <row r="43" spans="1:24" ht="18" customHeight="1" thickBot="1" x14ac:dyDescent="0.3">
      <c r="A43" s="866" t="s">
        <v>549</v>
      </c>
      <c r="B43" s="867">
        <v>130</v>
      </c>
      <c r="C43" s="868">
        <v>99</v>
      </c>
      <c r="D43" s="867">
        <v>130</v>
      </c>
      <c r="E43" s="868">
        <v>145</v>
      </c>
      <c r="F43" s="867" t="s">
        <v>457</v>
      </c>
      <c r="G43" s="868">
        <v>166</v>
      </c>
      <c r="H43" s="867" t="s">
        <v>457</v>
      </c>
      <c r="I43" s="868">
        <v>120</v>
      </c>
      <c r="J43" s="867" t="s">
        <v>457</v>
      </c>
      <c r="K43" s="868">
        <v>97</v>
      </c>
      <c r="L43" s="867" t="s">
        <v>457</v>
      </c>
      <c r="M43" s="868">
        <v>129</v>
      </c>
      <c r="N43" s="867" t="s">
        <v>457</v>
      </c>
      <c r="O43" s="868">
        <v>126</v>
      </c>
      <c r="P43" s="867" t="s">
        <v>457</v>
      </c>
      <c r="Q43" s="868">
        <v>155</v>
      </c>
      <c r="R43" s="867" t="s">
        <v>457</v>
      </c>
      <c r="S43" s="868">
        <v>170</v>
      </c>
      <c r="T43" s="867" t="s">
        <v>457</v>
      </c>
      <c r="U43" s="868">
        <v>162</v>
      </c>
      <c r="V43" s="869">
        <f>B43+D43</f>
        <v>260</v>
      </c>
      <c r="W43" s="869">
        <f>C43+E43+G43+I43+K43+M43+O43+Q43+S43+U43</f>
        <v>1369</v>
      </c>
      <c r="X43" s="870">
        <f t="shared" si="19"/>
        <v>5.2653846153846153</v>
      </c>
    </row>
    <row r="44" spans="1:24" s="831" customFormat="1" ht="17.25" customHeight="1" x14ac:dyDescent="0.25">
      <c r="A44" s="863" t="s">
        <v>550</v>
      </c>
      <c r="B44" s="864">
        <f>SUM(B41:B43)</f>
        <v>410</v>
      </c>
      <c r="C44" s="864">
        <f t="shared" ref="C44:E44" si="20">SUM(C41:C43)</f>
        <v>683</v>
      </c>
      <c r="D44" s="864">
        <f>SUM(D41:D43)</f>
        <v>410</v>
      </c>
      <c r="E44" s="864">
        <f t="shared" si="20"/>
        <v>721</v>
      </c>
      <c r="F44" s="864"/>
      <c r="G44" s="864">
        <f t="shared" ref="G44:I44" si="21">SUM(G41:G43)</f>
        <v>817</v>
      </c>
      <c r="H44" s="864"/>
      <c r="I44" s="864">
        <f t="shared" si="21"/>
        <v>663</v>
      </c>
      <c r="J44" s="864"/>
      <c r="K44" s="864">
        <f t="shared" ref="K44:M44" si="22">SUM(K41:K43)</f>
        <v>721</v>
      </c>
      <c r="L44" s="864"/>
      <c r="M44" s="864">
        <f t="shared" si="22"/>
        <v>656</v>
      </c>
      <c r="N44" s="864"/>
      <c r="O44" s="864">
        <f t="shared" ref="O44:Q44" si="23">SUM(O41:O43)</f>
        <v>719</v>
      </c>
      <c r="P44" s="864"/>
      <c r="Q44" s="864">
        <f t="shared" si="23"/>
        <v>736</v>
      </c>
      <c r="R44" s="864"/>
      <c r="S44" s="864">
        <f t="shared" ref="S44:U44" si="24">SUM(S41:S43)</f>
        <v>845</v>
      </c>
      <c r="T44" s="864"/>
      <c r="U44" s="864">
        <f t="shared" si="24"/>
        <v>968</v>
      </c>
      <c r="V44" s="864">
        <f>SUM(V41:V43)</f>
        <v>820</v>
      </c>
      <c r="W44" s="864">
        <f>SUM(W41:W43)</f>
        <v>7529</v>
      </c>
      <c r="X44" s="865">
        <f>IF(V44=0,"-",W44/V44)</f>
        <v>9.1817073170731707</v>
      </c>
    </row>
    <row r="45" spans="1:24" s="831" customFormat="1" ht="9.75" customHeight="1" x14ac:dyDescent="0.25">
      <c r="A45" s="587"/>
      <c r="B45" s="875"/>
      <c r="C45" s="875"/>
      <c r="D45" s="875"/>
      <c r="E45" s="875"/>
      <c r="F45" s="875"/>
      <c r="G45" s="875"/>
      <c r="H45" s="875"/>
      <c r="I45" s="875"/>
      <c r="J45" s="875"/>
      <c r="K45" s="875"/>
      <c r="L45" s="875"/>
      <c r="M45" s="875"/>
      <c r="N45" s="875"/>
      <c r="O45" s="875"/>
      <c r="P45" s="875"/>
      <c r="Q45" s="875"/>
      <c r="R45" s="875"/>
      <c r="S45" s="875"/>
      <c r="T45" s="875"/>
      <c r="U45" s="875"/>
      <c r="V45" s="875"/>
      <c r="W45" s="875"/>
      <c r="X45" s="876"/>
    </row>
    <row r="46" spans="1:24" s="831" customFormat="1" ht="17.25" customHeight="1" x14ac:dyDescent="0.25">
      <c r="A46" s="982" t="s">
        <v>527</v>
      </c>
      <c r="B46" s="976" t="s">
        <v>486</v>
      </c>
      <c r="C46" s="976"/>
      <c r="D46" s="976" t="s">
        <v>681</v>
      </c>
      <c r="E46" s="976"/>
      <c r="F46" s="976" t="s">
        <v>682</v>
      </c>
      <c r="G46" s="976"/>
      <c r="H46" s="976" t="s">
        <v>683</v>
      </c>
      <c r="I46" s="976"/>
      <c r="J46" s="976" t="s">
        <v>686</v>
      </c>
      <c r="K46" s="976"/>
      <c r="L46" s="976" t="s">
        <v>687</v>
      </c>
      <c r="M46" s="976"/>
      <c r="N46" s="976" t="s">
        <v>689</v>
      </c>
      <c r="O46" s="976"/>
      <c r="P46" s="976" t="s">
        <v>690</v>
      </c>
      <c r="Q46" s="976"/>
      <c r="R46" s="976" t="s">
        <v>691</v>
      </c>
      <c r="S46" s="976"/>
      <c r="T46" s="976" t="s">
        <v>692</v>
      </c>
      <c r="U46" s="976"/>
      <c r="V46" s="976" t="s">
        <v>487</v>
      </c>
      <c r="W46" s="976"/>
      <c r="X46" s="976"/>
    </row>
    <row r="47" spans="1:24" s="831" customFormat="1" ht="21.75" customHeight="1" x14ac:dyDescent="0.25">
      <c r="A47" s="983"/>
      <c r="B47" s="907" t="s">
        <v>489</v>
      </c>
      <c r="C47" s="871" t="s">
        <v>488</v>
      </c>
      <c r="D47" s="907" t="s">
        <v>489</v>
      </c>
      <c r="E47" s="871" t="s">
        <v>488</v>
      </c>
      <c r="F47" s="907" t="s">
        <v>489</v>
      </c>
      <c r="G47" s="871" t="s">
        <v>488</v>
      </c>
      <c r="H47" s="907" t="s">
        <v>489</v>
      </c>
      <c r="I47" s="871" t="s">
        <v>488</v>
      </c>
      <c r="J47" s="907" t="s">
        <v>489</v>
      </c>
      <c r="K47" s="871" t="s">
        <v>488</v>
      </c>
      <c r="L47" s="907" t="s">
        <v>489</v>
      </c>
      <c r="M47" s="871" t="s">
        <v>488</v>
      </c>
      <c r="N47" s="907" t="s">
        <v>489</v>
      </c>
      <c r="O47" s="871" t="s">
        <v>488</v>
      </c>
      <c r="P47" s="907" t="s">
        <v>489</v>
      </c>
      <c r="Q47" s="871" t="s">
        <v>488</v>
      </c>
      <c r="R47" s="907" t="s">
        <v>489</v>
      </c>
      <c r="S47" s="871" t="s">
        <v>488</v>
      </c>
      <c r="T47" s="907" t="s">
        <v>489</v>
      </c>
      <c r="U47" s="871" t="s">
        <v>488</v>
      </c>
      <c r="V47" s="871" t="s">
        <v>489</v>
      </c>
      <c r="W47" s="871" t="s">
        <v>488</v>
      </c>
      <c r="X47" s="871" t="s">
        <v>1</v>
      </c>
    </row>
    <row r="48" spans="1:24" s="831" customFormat="1" ht="17.25" customHeight="1" x14ac:dyDescent="0.25">
      <c r="A48" s="855" t="s">
        <v>551</v>
      </c>
      <c r="B48" s="822">
        <v>100</v>
      </c>
      <c r="C48" s="830">
        <v>41</v>
      </c>
      <c r="D48" s="822">
        <v>100</v>
      </c>
      <c r="E48" s="830">
        <v>28</v>
      </c>
      <c r="F48" s="822" t="s">
        <v>457</v>
      </c>
      <c r="G48" s="830">
        <v>31</v>
      </c>
      <c r="H48" s="822" t="s">
        <v>457</v>
      </c>
      <c r="I48" s="830">
        <v>58</v>
      </c>
      <c r="J48" s="822" t="s">
        <v>457</v>
      </c>
      <c r="K48" s="830">
        <v>82</v>
      </c>
      <c r="L48" s="822" t="s">
        <v>457</v>
      </c>
      <c r="M48" s="830">
        <v>65</v>
      </c>
      <c r="N48" s="822" t="s">
        <v>457</v>
      </c>
      <c r="O48" s="830">
        <v>12</v>
      </c>
      <c r="P48" s="822" t="s">
        <v>457</v>
      </c>
      <c r="Q48" s="830">
        <v>2</v>
      </c>
      <c r="R48" s="822" t="s">
        <v>457</v>
      </c>
      <c r="S48" s="830">
        <v>120</v>
      </c>
      <c r="T48" s="822" t="s">
        <v>457</v>
      </c>
      <c r="U48" s="830">
        <v>62</v>
      </c>
      <c r="V48" s="836">
        <f>B48+D48</f>
        <v>200</v>
      </c>
      <c r="W48" s="836">
        <f>C48+E48+G48+I48+K48+M48+O48+Q48+S48+U48</f>
        <v>501</v>
      </c>
      <c r="X48" s="824">
        <f t="shared" ref="X48" si="25">IF(V48=0,"-",W48/V48)</f>
        <v>2.5049999999999999</v>
      </c>
    </row>
    <row r="49" spans="1:25" s="831" customFormat="1" ht="17.25" customHeight="1" x14ac:dyDescent="0.25">
      <c r="A49" s="855" t="s">
        <v>552</v>
      </c>
      <c r="B49" s="858">
        <v>95</v>
      </c>
      <c r="C49" s="830">
        <v>110</v>
      </c>
      <c r="D49" s="858">
        <v>95</v>
      </c>
      <c r="E49" s="830">
        <v>97</v>
      </c>
      <c r="F49" s="858" t="s">
        <v>457</v>
      </c>
      <c r="G49" s="830">
        <v>100</v>
      </c>
      <c r="H49" s="858" t="s">
        <v>457</v>
      </c>
      <c r="I49" s="830">
        <v>112</v>
      </c>
      <c r="J49" s="858" t="s">
        <v>457</v>
      </c>
      <c r="K49" s="830">
        <v>117</v>
      </c>
      <c r="L49" s="858" t="s">
        <v>457</v>
      </c>
      <c r="M49" s="830">
        <v>96</v>
      </c>
      <c r="N49" s="858" t="s">
        <v>457</v>
      </c>
      <c r="O49" s="830">
        <v>96</v>
      </c>
      <c r="P49" s="858" t="s">
        <v>457</v>
      </c>
      <c r="Q49" s="830">
        <v>94</v>
      </c>
      <c r="R49" s="858" t="s">
        <v>457</v>
      </c>
      <c r="S49" s="830">
        <v>100</v>
      </c>
      <c r="T49" s="858" t="s">
        <v>457</v>
      </c>
      <c r="U49" s="830">
        <v>85</v>
      </c>
      <c r="V49" s="836">
        <f t="shared" ref="V49:V50" si="26">B49+D49</f>
        <v>190</v>
      </c>
      <c r="W49" s="836">
        <f t="shared" ref="W49:W52" si="27">C49+E49+G49+I49+K49+M49+O49+Q49+S49+U49</f>
        <v>1007</v>
      </c>
      <c r="X49" s="824">
        <f t="shared" ref="X49:X52" si="28">IF(V49=0,"-",W49/V49)</f>
        <v>5.3</v>
      </c>
    </row>
    <row r="50" spans="1:25" s="831" customFormat="1" ht="17.25" customHeight="1" x14ac:dyDescent="0.25">
      <c r="A50" s="808" t="s">
        <v>553</v>
      </c>
      <c r="B50" s="858">
        <v>140</v>
      </c>
      <c r="C50" s="830">
        <v>146</v>
      </c>
      <c r="D50" s="858">
        <v>140</v>
      </c>
      <c r="E50" s="830">
        <v>131</v>
      </c>
      <c r="F50" s="858" t="s">
        <v>457</v>
      </c>
      <c r="G50" s="830">
        <v>159</v>
      </c>
      <c r="H50" s="858" t="s">
        <v>457</v>
      </c>
      <c r="I50" s="830">
        <v>144</v>
      </c>
      <c r="J50" s="858" t="s">
        <v>457</v>
      </c>
      <c r="K50" s="830">
        <v>158</v>
      </c>
      <c r="L50" s="858" t="s">
        <v>457</v>
      </c>
      <c r="M50" s="830">
        <v>152</v>
      </c>
      <c r="N50" s="858" t="s">
        <v>457</v>
      </c>
      <c r="O50" s="830">
        <v>153</v>
      </c>
      <c r="P50" s="858" t="s">
        <v>457</v>
      </c>
      <c r="Q50" s="830">
        <v>153</v>
      </c>
      <c r="R50" s="858" t="s">
        <v>457</v>
      </c>
      <c r="S50" s="830">
        <v>156</v>
      </c>
      <c r="T50" s="858" t="s">
        <v>457</v>
      </c>
      <c r="U50" s="830">
        <v>140</v>
      </c>
      <c r="V50" s="836">
        <f t="shared" si="26"/>
        <v>280</v>
      </c>
      <c r="W50" s="836">
        <f>C50+E50+G50+I50+K50+M50+O50+Q50+S50+U50</f>
        <v>1492</v>
      </c>
      <c r="X50" s="824">
        <f t="shared" si="28"/>
        <v>5.3285714285714283</v>
      </c>
    </row>
    <row r="51" spans="1:25" s="831" customFormat="1" ht="17.25" customHeight="1" x14ac:dyDescent="0.25">
      <c r="A51" s="808" t="s">
        <v>554</v>
      </c>
      <c r="B51" s="858">
        <v>170</v>
      </c>
      <c r="C51" s="830">
        <v>217</v>
      </c>
      <c r="D51" s="858">
        <v>170</v>
      </c>
      <c r="E51" s="830">
        <v>200</v>
      </c>
      <c r="F51" s="858" t="s">
        <v>457</v>
      </c>
      <c r="G51" s="830">
        <v>180</v>
      </c>
      <c r="H51" s="858" t="s">
        <v>457</v>
      </c>
      <c r="I51" s="830">
        <v>211</v>
      </c>
      <c r="J51" s="858" t="s">
        <v>457</v>
      </c>
      <c r="K51" s="830">
        <v>173</v>
      </c>
      <c r="L51" s="858" t="s">
        <v>457</v>
      </c>
      <c r="M51" s="830">
        <v>205</v>
      </c>
      <c r="N51" s="858" t="s">
        <v>457</v>
      </c>
      <c r="O51" s="830">
        <v>227</v>
      </c>
      <c r="P51" s="858" t="s">
        <v>457</v>
      </c>
      <c r="Q51" s="830">
        <v>238</v>
      </c>
      <c r="R51" s="858" t="s">
        <v>457</v>
      </c>
      <c r="S51" s="830">
        <v>264</v>
      </c>
      <c r="T51" s="858" t="s">
        <v>457</v>
      </c>
      <c r="U51" s="830">
        <v>251</v>
      </c>
      <c r="V51" s="836">
        <f>B51+D51</f>
        <v>340</v>
      </c>
      <c r="W51" s="836">
        <f>C51+E51+G51+I51+K51+M51+O51+Q51+S51+U51</f>
        <v>2166</v>
      </c>
      <c r="X51" s="824">
        <f t="shared" si="28"/>
        <v>6.3705882352941172</v>
      </c>
    </row>
    <row r="52" spans="1:25" ht="17.25" customHeight="1" thickBot="1" x14ac:dyDescent="0.3">
      <c r="A52" s="888" t="s">
        <v>621</v>
      </c>
      <c r="B52" s="867">
        <v>140</v>
      </c>
      <c r="C52" s="868">
        <v>188</v>
      </c>
      <c r="D52" s="867">
        <v>140</v>
      </c>
      <c r="E52" s="868">
        <v>170</v>
      </c>
      <c r="F52" s="867" t="s">
        <v>457</v>
      </c>
      <c r="G52" s="868">
        <v>157</v>
      </c>
      <c r="H52" s="867" t="s">
        <v>457</v>
      </c>
      <c r="I52" s="868">
        <v>173</v>
      </c>
      <c r="J52" s="867" t="s">
        <v>457</v>
      </c>
      <c r="K52" s="868">
        <v>192</v>
      </c>
      <c r="L52" s="867" t="s">
        <v>457</v>
      </c>
      <c r="M52" s="868">
        <v>164</v>
      </c>
      <c r="N52" s="867" t="s">
        <v>457</v>
      </c>
      <c r="O52" s="868">
        <v>142</v>
      </c>
      <c r="P52" s="867" t="s">
        <v>457</v>
      </c>
      <c r="Q52" s="868">
        <v>155</v>
      </c>
      <c r="R52" s="867" t="s">
        <v>457</v>
      </c>
      <c r="S52" s="868">
        <v>150</v>
      </c>
      <c r="T52" s="867" t="s">
        <v>457</v>
      </c>
      <c r="U52" s="868">
        <v>123</v>
      </c>
      <c r="V52" s="869">
        <f>B52+D52</f>
        <v>280</v>
      </c>
      <c r="W52" s="869">
        <f t="shared" si="27"/>
        <v>1614</v>
      </c>
      <c r="X52" s="870">
        <f t="shared" si="28"/>
        <v>5.7642857142857142</v>
      </c>
      <c r="Y52" s="831"/>
    </row>
    <row r="53" spans="1:25" ht="16.5" customHeight="1" x14ac:dyDescent="0.25">
      <c r="A53" s="863" t="s">
        <v>560</v>
      </c>
      <c r="B53" s="864">
        <f t="shared" ref="B53:E53" si="29">SUM(B48:B52)</f>
        <v>645</v>
      </c>
      <c r="C53" s="864">
        <f t="shared" si="29"/>
        <v>702</v>
      </c>
      <c r="D53" s="864">
        <f t="shared" si="29"/>
        <v>645</v>
      </c>
      <c r="E53" s="864">
        <f t="shared" si="29"/>
        <v>626</v>
      </c>
      <c r="F53" s="864"/>
      <c r="G53" s="864">
        <f t="shared" ref="G53" si="30">SUM(G48:G52)</f>
        <v>627</v>
      </c>
      <c r="H53" s="864"/>
      <c r="I53" s="864">
        <f>SUM(I48:I52)</f>
        <v>698</v>
      </c>
      <c r="J53" s="864"/>
      <c r="K53" s="864">
        <f>SUM(K48:K52)</f>
        <v>722</v>
      </c>
      <c r="L53" s="864"/>
      <c r="M53" s="864">
        <f>SUM(M48:M52)</f>
        <v>682</v>
      </c>
      <c r="N53" s="864"/>
      <c r="O53" s="864">
        <f>SUM(O48:O52)</f>
        <v>630</v>
      </c>
      <c r="P53" s="864"/>
      <c r="Q53" s="864">
        <f>SUM(Q48:Q52)</f>
        <v>642</v>
      </c>
      <c r="R53" s="864"/>
      <c r="S53" s="864">
        <f>SUM(S48:S52)</f>
        <v>790</v>
      </c>
      <c r="T53" s="864"/>
      <c r="U53" s="864">
        <f>SUM(U48:U52)</f>
        <v>661</v>
      </c>
      <c r="V53" s="864">
        <f>SUM(V48:V52)</f>
        <v>1290</v>
      </c>
      <c r="W53" s="864">
        <f>SUM(W48:W52)</f>
        <v>6780</v>
      </c>
      <c r="X53" s="865">
        <f>IF(V53=0,"-",W53/V53)</f>
        <v>5.2558139534883717</v>
      </c>
    </row>
    <row r="54" spans="1:25" x14ac:dyDescent="0.25">
      <c r="A54" s="942" t="str">
        <f>'Pque N Mundo I'!$A$37</f>
        <v>Nota: as metas apresentadas serão ajustadas na avaliação do CTA com os descontos de déficits de vagas e ausênsias legais.</v>
      </c>
      <c r="V54" s="833"/>
      <c r="W54" s="833"/>
    </row>
    <row r="55" spans="1:25" x14ac:dyDescent="0.25">
      <c r="A55" s="942" t="s">
        <v>688</v>
      </c>
      <c r="V55" s="833"/>
      <c r="W55" s="833"/>
    </row>
    <row r="56" spans="1:25" x14ac:dyDescent="0.25">
      <c r="A56" s="826" t="s">
        <v>678</v>
      </c>
      <c r="V56" s="833"/>
      <c r="W56" s="833"/>
    </row>
    <row r="57" spans="1:25" x14ac:dyDescent="0.25">
      <c r="A57" s="825"/>
      <c r="V57" s="833"/>
      <c r="W57" s="833"/>
    </row>
    <row r="58" spans="1:25" x14ac:dyDescent="0.25">
      <c r="V58" s="833"/>
      <c r="W58" s="833"/>
    </row>
    <row r="59" spans="1:25" x14ac:dyDescent="0.25">
      <c r="V59" s="833"/>
      <c r="W59" s="833"/>
    </row>
    <row r="60" spans="1:25" x14ac:dyDescent="0.25">
      <c r="V60" s="833"/>
      <c r="W60" s="833"/>
    </row>
    <row r="61" spans="1:25" x14ac:dyDescent="0.25">
      <c r="V61" s="833"/>
      <c r="W61" s="833"/>
    </row>
    <row r="62" spans="1:25" x14ac:dyDescent="0.25">
      <c r="V62" s="833"/>
      <c r="W62" s="833"/>
    </row>
    <row r="63" spans="1:25" x14ac:dyDescent="0.25">
      <c r="V63" s="833"/>
      <c r="W63" s="833"/>
    </row>
    <row r="64" spans="1:25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  <row r="251" spans="22:23" x14ac:dyDescent="0.25">
      <c r="V251" s="833"/>
      <c r="W251" s="833"/>
    </row>
    <row r="252" spans="22:23" x14ac:dyDescent="0.25">
      <c r="V252" s="833"/>
      <c r="W252" s="833"/>
    </row>
    <row r="253" spans="22:23" x14ac:dyDescent="0.25">
      <c r="V253" s="833"/>
      <c r="W253" s="833"/>
    </row>
    <row r="254" spans="22:23" x14ac:dyDescent="0.25">
      <c r="V254" s="833"/>
      <c r="W254" s="833"/>
    </row>
    <row r="255" spans="22:23" x14ac:dyDescent="0.25">
      <c r="V255" s="833"/>
      <c r="W255" s="833"/>
    </row>
    <row r="256" spans="22:23" x14ac:dyDescent="0.25">
      <c r="V256" s="833"/>
      <c r="W256" s="833"/>
    </row>
    <row r="257" spans="22:23" x14ac:dyDescent="0.25">
      <c r="V257" s="833"/>
      <c r="W257" s="833"/>
    </row>
    <row r="258" spans="22:23" x14ac:dyDescent="0.25">
      <c r="V258" s="833"/>
      <c r="W258" s="833"/>
    </row>
    <row r="259" spans="22:23" x14ac:dyDescent="0.25">
      <c r="V259" s="833"/>
      <c r="W259" s="833"/>
    </row>
    <row r="260" spans="22:23" x14ac:dyDescent="0.25">
      <c r="V260" s="833"/>
      <c r="W260" s="833"/>
    </row>
  </sheetData>
  <mergeCells count="52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P7:Q7"/>
    <mergeCell ref="J7:K7"/>
    <mergeCell ref="N7:O7"/>
    <mergeCell ref="L7:M7"/>
    <mergeCell ref="R7:S7"/>
    <mergeCell ref="T7:U7"/>
    <mergeCell ref="V39:X39"/>
    <mergeCell ref="A46:A47"/>
    <mergeCell ref="V46:X46"/>
    <mergeCell ref="A28:A29"/>
    <mergeCell ref="A39:A40"/>
    <mergeCell ref="V28:X28"/>
    <mergeCell ref="L28:M28"/>
    <mergeCell ref="N28:O28"/>
    <mergeCell ref="P28:Q28"/>
    <mergeCell ref="B28:C28"/>
    <mergeCell ref="D28:E28"/>
    <mergeCell ref="F28:G28"/>
    <mergeCell ref="H28:I28"/>
    <mergeCell ref="J28:K28"/>
    <mergeCell ref="N39:O39"/>
    <mergeCell ref="P39:Q39"/>
    <mergeCell ref="L46:M46"/>
    <mergeCell ref="N46:O46"/>
    <mergeCell ref="P46:Q46"/>
    <mergeCell ref="L39:M39"/>
    <mergeCell ref="B39:C39"/>
    <mergeCell ref="D39:E39"/>
    <mergeCell ref="F39:G39"/>
    <mergeCell ref="H39:I39"/>
    <mergeCell ref="J39:K39"/>
    <mergeCell ref="B46:C46"/>
    <mergeCell ref="D46:E46"/>
    <mergeCell ref="F46:G46"/>
    <mergeCell ref="H46:I46"/>
    <mergeCell ref="J46:K46"/>
    <mergeCell ref="T28:U28"/>
    <mergeCell ref="T39:U39"/>
    <mergeCell ref="T46:U46"/>
    <mergeCell ref="R28:S28"/>
    <mergeCell ref="R39:S39"/>
    <mergeCell ref="R46:S46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3" orientation="landscape" r:id="rId1"/>
  <headerFooter>
    <oddFooter>&amp;R&amp;14pag. &amp;P</oddFooter>
  </headerFooter>
  <ignoredErrors>
    <ignoredError sqref="Q18" unlockedFormula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1C53-ED38-4713-9130-0C33E0E7912B}">
  <sheetPr>
    <tabColor rgb="FFFFFF00"/>
    <pageSetUpPr fitToPage="1"/>
  </sheetPr>
  <dimension ref="A1:Y220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51.4257812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10.42578125" customWidth="1"/>
    <col min="21" max="21" width="9.28515625" customWidth="1"/>
    <col min="22" max="22" width="9.42578125" customWidth="1"/>
    <col min="23" max="23" width="8" customWidth="1"/>
    <col min="24" max="24" width="8.8554687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15.75" x14ac:dyDescent="0.25">
      <c r="A6" s="969" t="s">
        <v>647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87"/>
      <c r="W6" s="987"/>
      <c r="X6" s="969"/>
    </row>
    <row r="7" spans="1:24" ht="19.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86" t="s">
        <v>487</v>
      </c>
      <c r="W7" s="972"/>
      <c r="X7" s="973"/>
    </row>
    <row r="8" spans="1:24" ht="18" customHeight="1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812" t="s">
        <v>489</v>
      </c>
      <c r="W8" s="812" t="s">
        <v>488</v>
      </c>
      <c r="X8" s="812" t="s">
        <v>1</v>
      </c>
    </row>
    <row r="9" spans="1:24" ht="18.75" customHeight="1" x14ac:dyDescent="0.25">
      <c r="A9" s="808" t="s">
        <v>555</v>
      </c>
      <c r="B9" s="864">
        <v>170</v>
      </c>
      <c r="C9" s="830">
        <v>172</v>
      </c>
      <c r="D9" s="864">
        <v>170</v>
      </c>
      <c r="E9" s="830">
        <v>166</v>
      </c>
      <c r="F9" s="864" t="s">
        <v>457</v>
      </c>
      <c r="G9" s="830">
        <v>199</v>
      </c>
      <c r="H9" s="864" t="s">
        <v>457</v>
      </c>
      <c r="I9" s="830">
        <v>209</v>
      </c>
      <c r="J9" s="864" t="s">
        <v>457</v>
      </c>
      <c r="K9" s="830">
        <v>230</v>
      </c>
      <c r="L9" s="864" t="s">
        <v>457</v>
      </c>
      <c r="M9" s="830">
        <v>210</v>
      </c>
      <c r="N9" s="864" t="s">
        <v>457</v>
      </c>
      <c r="O9" s="830">
        <v>281</v>
      </c>
      <c r="P9" s="864" t="s">
        <v>457</v>
      </c>
      <c r="Q9" s="830">
        <v>226</v>
      </c>
      <c r="R9" s="864" t="s">
        <v>457</v>
      </c>
      <c r="S9" s="830">
        <v>222</v>
      </c>
      <c r="T9" s="864" t="s">
        <v>457</v>
      </c>
      <c r="U9" s="830">
        <v>211</v>
      </c>
      <c r="V9" s="836">
        <f>B9+D9</f>
        <v>340</v>
      </c>
      <c r="W9" s="836">
        <f>C9+E9+G9+I9+K9+M9+O9+Q9+S9+U9</f>
        <v>2126</v>
      </c>
      <c r="X9" s="824">
        <f>IF(V9=0,"-",W9/V9)</f>
        <v>6.2529411764705882</v>
      </c>
    </row>
    <row r="10" spans="1:24" ht="18.75" customHeight="1" x14ac:dyDescent="0.25">
      <c r="A10" s="808" t="s">
        <v>556</v>
      </c>
      <c r="B10" s="822">
        <v>160</v>
      </c>
      <c r="C10" s="823">
        <v>162</v>
      </c>
      <c r="D10" s="822">
        <v>160</v>
      </c>
      <c r="E10" s="823">
        <v>92</v>
      </c>
      <c r="F10" s="822" t="s">
        <v>457</v>
      </c>
      <c r="G10" s="823">
        <v>118</v>
      </c>
      <c r="H10" s="822" t="s">
        <v>457</v>
      </c>
      <c r="I10" s="823">
        <v>156</v>
      </c>
      <c r="J10" s="822" t="s">
        <v>457</v>
      </c>
      <c r="K10" s="823">
        <v>177</v>
      </c>
      <c r="L10" s="822" t="s">
        <v>457</v>
      </c>
      <c r="M10" s="823">
        <v>103</v>
      </c>
      <c r="N10" s="822" t="s">
        <v>457</v>
      </c>
      <c r="O10" s="823">
        <v>503</v>
      </c>
      <c r="P10" s="822" t="s">
        <v>457</v>
      </c>
      <c r="Q10" s="823">
        <v>179</v>
      </c>
      <c r="R10" s="822" t="s">
        <v>457</v>
      </c>
      <c r="S10" s="830">
        <v>188</v>
      </c>
      <c r="T10" s="822" t="s">
        <v>457</v>
      </c>
      <c r="U10" s="830">
        <v>195</v>
      </c>
      <c r="V10" s="836">
        <f>B10+D10</f>
        <v>320</v>
      </c>
      <c r="W10" s="836">
        <f t="shared" ref="W10:W15" si="0">C10+E10+G10+I10+K10+M10+O10+Q10+S10+U10</f>
        <v>1873</v>
      </c>
      <c r="X10" s="824">
        <f t="shared" ref="X10:X14" si="1">IF(V10=0,"-",W10/V10)</f>
        <v>5.8531250000000004</v>
      </c>
    </row>
    <row r="11" spans="1:24" ht="18.75" customHeight="1" x14ac:dyDescent="0.25">
      <c r="A11" s="808" t="s">
        <v>569</v>
      </c>
      <c r="B11" s="822">
        <v>210</v>
      </c>
      <c r="C11" s="823">
        <v>225</v>
      </c>
      <c r="D11" s="822">
        <v>210</v>
      </c>
      <c r="E11" s="823">
        <v>62</v>
      </c>
      <c r="F11" s="822" t="s">
        <v>457</v>
      </c>
      <c r="G11" s="823">
        <v>189</v>
      </c>
      <c r="H11" s="822" t="s">
        <v>457</v>
      </c>
      <c r="I11" s="823">
        <v>192</v>
      </c>
      <c r="J11" s="822" t="s">
        <v>457</v>
      </c>
      <c r="K11" s="823">
        <v>217</v>
      </c>
      <c r="L11" s="822" t="s">
        <v>457</v>
      </c>
      <c r="M11" s="823">
        <v>215</v>
      </c>
      <c r="N11" s="822" t="s">
        <v>457</v>
      </c>
      <c r="O11" s="823">
        <v>205</v>
      </c>
      <c r="P11" s="822" t="s">
        <v>457</v>
      </c>
      <c r="Q11" s="823">
        <v>221</v>
      </c>
      <c r="R11" s="822" t="s">
        <v>457</v>
      </c>
      <c r="S11" s="830">
        <v>252</v>
      </c>
      <c r="T11" s="822" t="s">
        <v>457</v>
      </c>
      <c r="U11" s="830">
        <v>220</v>
      </c>
      <c r="V11" s="836">
        <f t="shared" ref="V11:V13" si="2">B11+D11</f>
        <v>420</v>
      </c>
      <c r="W11" s="836">
        <f t="shared" si="0"/>
        <v>1998</v>
      </c>
      <c r="X11" s="824">
        <f t="shared" si="1"/>
        <v>4.7571428571428571</v>
      </c>
    </row>
    <row r="12" spans="1:24" ht="18.75" customHeight="1" x14ac:dyDescent="0.25">
      <c r="A12" s="808" t="s">
        <v>557</v>
      </c>
      <c r="B12" s="822">
        <v>350</v>
      </c>
      <c r="C12" s="823">
        <v>220</v>
      </c>
      <c r="D12" s="822">
        <v>350</v>
      </c>
      <c r="E12" s="823">
        <v>193</v>
      </c>
      <c r="F12" s="822" t="s">
        <v>457</v>
      </c>
      <c r="G12" s="823">
        <v>385</v>
      </c>
      <c r="H12" s="822" t="s">
        <v>457</v>
      </c>
      <c r="I12" s="823">
        <v>206</v>
      </c>
      <c r="J12" s="822" t="s">
        <v>457</v>
      </c>
      <c r="K12" s="823">
        <v>433</v>
      </c>
      <c r="L12" s="822" t="s">
        <v>457</v>
      </c>
      <c r="M12" s="823">
        <v>417</v>
      </c>
      <c r="N12" s="822" t="s">
        <v>457</v>
      </c>
      <c r="O12" s="823">
        <v>480</v>
      </c>
      <c r="P12" s="822" t="s">
        <v>457</v>
      </c>
      <c r="Q12" s="823">
        <v>439</v>
      </c>
      <c r="R12" s="822" t="s">
        <v>457</v>
      </c>
      <c r="S12" s="830">
        <v>429</v>
      </c>
      <c r="T12" s="822" t="s">
        <v>457</v>
      </c>
      <c r="U12" s="830">
        <v>451</v>
      </c>
      <c r="V12" s="836">
        <f t="shared" si="2"/>
        <v>700</v>
      </c>
      <c r="W12" s="836">
        <f t="shared" si="0"/>
        <v>3653</v>
      </c>
      <c r="X12" s="824">
        <f t="shared" si="1"/>
        <v>5.2185714285714289</v>
      </c>
    </row>
    <row r="13" spans="1:24" ht="18.75" customHeight="1" x14ac:dyDescent="0.25">
      <c r="A13" s="808" t="s">
        <v>558</v>
      </c>
      <c r="B13" s="822">
        <v>220</v>
      </c>
      <c r="C13" s="823">
        <v>304</v>
      </c>
      <c r="D13" s="822">
        <v>220</v>
      </c>
      <c r="E13" s="823">
        <v>290</v>
      </c>
      <c r="F13" s="822" t="s">
        <v>457</v>
      </c>
      <c r="G13" s="823">
        <v>364</v>
      </c>
      <c r="H13" s="822" t="s">
        <v>457</v>
      </c>
      <c r="I13" s="823">
        <v>325</v>
      </c>
      <c r="J13" s="822" t="s">
        <v>457</v>
      </c>
      <c r="K13" s="823">
        <v>238</v>
      </c>
      <c r="L13" s="822" t="s">
        <v>457</v>
      </c>
      <c r="M13" s="823">
        <v>92</v>
      </c>
      <c r="N13" s="822" t="s">
        <v>457</v>
      </c>
      <c r="O13" s="823">
        <v>209</v>
      </c>
      <c r="P13" s="822" t="s">
        <v>457</v>
      </c>
      <c r="Q13" s="823">
        <v>268</v>
      </c>
      <c r="R13" s="822" t="s">
        <v>457</v>
      </c>
      <c r="S13" s="830">
        <v>126</v>
      </c>
      <c r="T13" s="822" t="s">
        <v>457</v>
      </c>
      <c r="U13" s="830">
        <v>192</v>
      </c>
      <c r="V13" s="836">
        <f t="shared" si="2"/>
        <v>440</v>
      </c>
      <c r="W13" s="836">
        <f t="shared" si="0"/>
        <v>2408</v>
      </c>
      <c r="X13" s="824">
        <f t="shared" si="1"/>
        <v>5.4727272727272727</v>
      </c>
    </row>
    <row r="14" spans="1:24" ht="18.75" customHeight="1" x14ac:dyDescent="0.25">
      <c r="A14" s="808" t="s">
        <v>559</v>
      </c>
      <c r="B14" s="822">
        <v>220</v>
      </c>
      <c r="C14" s="823">
        <v>356</v>
      </c>
      <c r="D14" s="822">
        <v>220</v>
      </c>
      <c r="E14" s="823">
        <v>309</v>
      </c>
      <c r="F14" s="822" t="s">
        <v>457</v>
      </c>
      <c r="G14" s="823">
        <v>321</v>
      </c>
      <c r="H14" s="822" t="s">
        <v>457</v>
      </c>
      <c r="I14" s="823">
        <v>202</v>
      </c>
      <c r="J14" s="822" t="s">
        <v>457</v>
      </c>
      <c r="K14" s="823">
        <v>362</v>
      </c>
      <c r="L14" s="822" t="s">
        <v>457</v>
      </c>
      <c r="M14" s="823">
        <v>278</v>
      </c>
      <c r="N14" s="822" t="s">
        <v>457</v>
      </c>
      <c r="O14" s="823">
        <v>335</v>
      </c>
      <c r="P14" s="822" t="s">
        <v>457</v>
      </c>
      <c r="Q14" s="823">
        <v>287</v>
      </c>
      <c r="R14" s="822" t="s">
        <v>457</v>
      </c>
      <c r="S14" s="830">
        <v>320</v>
      </c>
      <c r="T14" s="822" t="s">
        <v>457</v>
      </c>
      <c r="U14" s="830">
        <v>171</v>
      </c>
      <c r="V14" s="836">
        <f>B14+D14</f>
        <v>440</v>
      </c>
      <c r="W14" s="836">
        <f t="shared" si="0"/>
        <v>2941</v>
      </c>
      <c r="X14" s="824">
        <f t="shared" si="1"/>
        <v>6.6840909090909095</v>
      </c>
    </row>
    <row r="15" spans="1:24" ht="21" customHeight="1" thickBot="1" x14ac:dyDescent="0.3">
      <c r="A15" s="904" t="s">
        <v>415</v>
      </c>
      <c r="B15" s="867" t="s">
        <v>457</v>
      </c>
      <c r="C15" s="868">
        <v>495</v>
      </c>
      <c r="D15" s="867" t="s">
        <v>457</v>
      </c>
      <c r="E15" s="868">
        <v>512</v>
      </c>
      <c r="F15" s="867" t="s">
        <v>457</v>
      </c>
      <c r="G15" s="868">
        <v>477</v>
      </c>
      <c r="H15" s="867" t="s">
        <v>457</v>
      </c>
      <c r="I15" s="868">
        <v>439</v>
      </c>
      <c r="J15" s="867" t="s">
        <v>457</v>
      </c>
      <c r="K15" s="868">
        <v>564</v>
      </c>
      <c r="L15" s="867" t="s">
        <v>457</v>
      </c>
      <c r="M15" s="868">
        <v>518</v>
      </c>
      <c r="N15" s="867" t="s">
        <v>457</v>
      </c>
      <c r="O15" s="868">
        <v>493</v>
      </c>
      <c r="P15" s="867" t="s">
        <v>457</v>
      </c>
      <c r="Q15" s="868">
        <v>531</v>
      </c>
      <c r="R15" s="867" t="s">
        <v>457</v>
      </c>
      <c r="S15" s="868">
        <v>650</v>
      </c>
      <c r="T15" s="867" t="s">
        <v>457</v>
      </c>
      <c r="U15" s="868">
        <v>541</v>
      </c>
      <c r="V15" s="869" t="str">
        <f t="shared" ref="V15" si="3">B15</f>
        <v>s/ meta</v>
      </c>
      <c r="W15" s="869">
        <f t="shared" si="0"/>
        <v>5220</v>
      </c>
      <c r="X15" s="870" t="s">
        <v>186</v>
      </c>
    </row>
    <row r="16" spans="1:24" s="831" customFormat="1" ht="20.25" customHeight="1" x14ac:dyDescent="0.25">
      <c r="A16" s="863" t="s">
        <v>561</v>
      </c>
      <c r="B16" s="864">
        <f t="shared" ref="B16" si="4">SUM(B9:B15)</f>
        <v>1330</v>
      </c>
      <c r="C16" s="864">
        <f t="shared" ref="C16:G16" si="5">SUM(C9:C15)</f>
        <v>1934</v>
      </c>
      <c r="D16" s="864">
        <f t="shared" si="5"/>
        <v>1330</v>
      </c>
      <c r="E16" s="864">
        <f t="shared" si="5"/>
        <v>1624</v>
      </c>
      <c r="F16" s="864"/>
      <c r="G16" s="864">
        <f t="shared" si="5"/>
        <v>2053</v>
      </c>
      <c r="H16" s="864"/>
      <c r="I16" s="864">
        <f t="shared" ref="I16" si="6">SUM(I9:I15)</f>
        <v>1729</v>
      </c>
      <c r="J16" s="864"/>
      <c r="K16" s="864">
        <f>SUM(K9:K15)</f>
        <v>2221</v>
      </c>
      <c r="L16" s="864"/>
      <c r="M16" s="864">
        <f>SUM(M9:M15)</f>
        <v>1833</v>
      </c>
      <c r="N16" s="864"/>
      <c r="O16" s="864">
        <f>SUM(O9:O15)</f>
        <v>2506</v>
      </c>
      <c r="P16" s="864"/>
      <c r="Q16" s="864">
        <f>SUM(Q9:Q15)</f>
        <v>2151</v>
      </c>
      <c r="R16" s="864"/>
      <c r="S16" s="864">
        <f>SUM(S9:S15)</f>
        <v>2187</v>
      </c>
      <c r="T16" s="864"/>
      <c r="U16" s="864">
        <f>SUM(U9:U15)</f>
        <v>1981</v>
      </c>
      <c r="V16" s="864">
        <f>SUM(V9:V15)</f>
        <v>2660</v>
      </c>
      <c r="W16" s="864">
        <f>SUM(W9:W15)</f>
        <v>20219</v>
      </c>
      <c r="X16" s="865">
        <f>IF(V16=0,"-",W16/V16)</f>
        <v>7.6011278195488723</v>
      </c>
    </row>
    <row r="17" spans="1:25" ht="21" customHeight="1" x14ac:dyDescent="0.25">
      <c r="V17" s="833"/>
      <c r="W17" s="833"/>
    </row>
    <row r="18" spans="1:25" ht="15.75" x14ac:dyDescent="0.25">
      <c r="A18" s="969" t="s">
        <v>648</v>
      </c>
      <c r="B18" s="969"/>
      <c r="C18" s="969"/>
      <c r="D18" s="971"/>
      <c r="E18" s="971"/>
      <c r="F18" s="971"/>
      <c r="G18" s="971"/>
      <c r="H18" s="971"/>
      <c r="I18" s="971"/>
      <c r="J18" s="971"/>
      <c r="K18" s="971"/>
      <c r="L18" s="971"/>
      <c r="M18" s="971"/>
      <c r="N18" s="971"/>
      <c r="O18" s="971"/>
      <c r="P18" s="971"/>
      <c r="Q18" s="971"/>
      <c r="R18" s="971"/>
      <c r="S18" s="971"/>
      <c r="T18" s="971"/>
      <c r="U18" s="971"/>
      <c r="V18" s="985"/>
      <c r="W18" s="985"/>
      <c r="X18" s="969"/>
    </row>
    <row r="19" spans="1:25" x14ac:dyDescent="0.25">
      <c r="A19" s="982" t="s">
        <v>14</v>
      </c>
      <c r="B19" s="976" t="s">
        <v>486</v>
      </c>
      <c r="C19" s="976"/>
      <c r="D19" s="976" t="s">
        <v>681</v>
      </c>
      <c r="E19" s="976"/>
      <c r="F19" s="976" t="s">
        <v>682</v>
      </c>
      <c r="G19" s="976"/>
      <c r="H19" s="976" t="s">
        <v>683</v>
      </c>
      <c r="I19" s="976"/>
      <c r="J19" s="976" t="s">
        <v>686</v>
      </c>
      <c r="K19" s="976"/>
      <c r="L19" s="976" t="s">
        <v>687</v>
      </c>
      <c r="M19" s="976"/>
      <c r="N19" s="976" t="s">
        <v>689</v>
      </c>
      <c r="O19" s="976"/>
      <c r="P19" s="976" t="s">
        <v>690</v>
      </c>
      <c r="Q19" s="976"/>
      <c r="R19" s="976" t="s">
        <v>691</v>
      </c>
      <c r="S19" s="976"/>
      <c r="T19" s="976" t="s">
        <v>692</v>
      </c>
      <c r="U19" s="976"/>
      <c r="V19" s="986" t="s">
        <v>487</v>
      </c>
      <c r="W19" s="972"/>
      <c r="X19" s="973"/>
    </row>
    <row r="20" spans="1:25" x14ac:dyDescent="0.25">
      <c r="A20" s="983"/>
      <c r="B20" s="907" t="s">
        <v>489</v>
      </c>
      <c r="C20" s="871" t="s">
        <v>488</v>
      </c>
      <c r="D20" s="907" t="s">
        <v>489</v>
      </c>
      <c r="E20" s="871" t="s">
        <v>488</v>
      </c>
      <c r="F20" s="907" t="s">
        <v>489</v>
      </c>
      <c r="G20" s="871" t="s">
        <v>488</v>
      </c>
      <c r="H20" s="907" t="s">
        <v>489</v>
      </c>
      <c r="I20" s="871" t="s">
        <v>488</v>
      </c>
      <c r="J20" s="907" t="s">
        <v>489</v>
      </c>
      <c r="K20" s="871" t="s">
        <v>488</v>
      </c>
      <c r="L20" s="907" t="s">
        <v>489</v>
      </c>
      <c r="M20" s="871" t="s">
        <v>488</v>
      </c>
      <c r="N20" s="907" t="s">
        <v>489</v>
      </c>
      <c r="O20" s="871" t="s">
        <v>488</v>
      </c>
      <c r="P20" s="907" t="s">
        <v>489</v>
      </c>
      <c r="Q20" s="871" t="s">
        <v>488</v>
      </c>
      <c r="R20" s="907" t="s">
        <v>489</v>
      </c>
      <c r="S20" s="871" t="s">
        <v>488</v>
      </c>
      <c r="T20" s="907" t="s">
        <v>489</v>
      </c>
      <c r="U20" s="871" t="s">
        <v>488</v>
      </c>
      <c r="V20" s="812" t="s">
        <v>489</v>
      </c>
      <c r="W20" s="812" t="s">
        <v>488</v>
      </c>
      <c r="X20" s="812" t="s">
        <v>1</v>
      </c>
    </row>
    <row r="21" spans="1:25" ht="21" customHeight="1" x14ac:dyDescent="0.25">
      <c r="A21" s="856" t="s">
        <v>415</v>
      </c>
      <c r="B21" s="832" t="s">
        <v>457</v>
      </c>
      <c r="C21" s="823">
        <v>919</v>
      </c>
      <c r="D21" s="832" t="s">
        <v>457</v>
      </c>
      <c r="E21" s="823">
        <v>898</v>
      </c>
      <c r="F21" s="864" t="s">
        <v>457</v>
      </c>
      <c r="G21" s="823">
        <v>706</v>
      </c>
      <c r="H21" s="864" t="s">
        <v>457</v>
      </c>
      <c r="I21" s="823">
        <v>860</v>
      </c>
      <c r="J21" s="864" t="s">
        <v>457</v>
      </c>
      <c r="K21" s="823">
        <v>838</v>
      </c>
      <c r="L21" s="864" t="s">
        <v>457</v>
      </c>
      <c r="M21" s="823">
        <v>604</v>
      </c>
      <c r="N21" s="864" t="s">
        <v>457</v>
      </c>
      <c r="O21" s="823">
        <v>874</v>
      </c>
      <c r="P21" s="864" t="s">
        <v>457</v>
      </c>
      <c r="Q21" s="823">
        <v>848</v>
      </c>
      <c r="R21" s="864" t="s">
        <v>457</v>
      </c>
      <c r="S21" s="823">
        <v>950</v>
      </c>
      <c r="T21" s="864" t="s">
        <v>457</v>
      </c>
      <c r="U21" s="823">
        <v>811</v>
      </c>
      <c r="V21" s="836" t="str">
        <f>B21</f>
        <v>s/ meta</v>
      </c>
      <c r="W21" s="836">
        <f>C21+E21+G21+I21+K21+M21+O21+Q21+S21+U21</f>
        <v>8308</v>
      </c>
      <c r="X21" s="824" t="s">
        <v>186</v>
      </c>
    </row>
    <row r="22" spans="1:25" ht="21" customHeight="1" x14ac:dyDescent="0.25">
      <c r="A22" s="821" t="s">
        <v>407</v>
      </c>
      <c r="B22" s="822">
        <v>420</v>
      </c>
      <c r="C22" s="823">
        <v>430</v>
      </c>
      <c r="D22" s="822">
        <v>420</v>
      </c>
      <c r="E22" s="823">
        <v>439</v>
      </c>
      <c r="F22" s="864" t="s">
        <v>457</v>
      </c>
      <c r="G22" s="823">
        <v>312</v>
      </c>
      <c r="H22" s="864" t="s">
        <v>457</v>
      </c>
      <c r="I22" s="823">
        <v>433</v>
      </c>
      <c r="J22" s="864" t="s">
        <v>457</v>
      </c>
      <c r="K22" s="823">
        <v>516</v>
      </c>
      <c r="L22" s="864" t="s">
        <v>457</v>
      </c>
      <c r="M22" s="823">
        <v>499</v>
      </c>
      <c r="N22" s="864" t="s">
        <v>457</v>
      </c>
      <c r="O22" s="823">
        <v>454</v>
      </c>
      <c r="P22" s="864" t="s">
        <v>457</v>
      </c>
      <c r="Q22" s="823">
        <v>444</v>
      </c>
      <c r="R22" s="864" t="s">
        <v>457</v>
      </c>
      <c r="S22" s="823">
        <v>543</v>
      </c>
      <c r="T22" s="864" t="s">
        <v>457</v>
      </c>
      <c r="U22" s="823">
        <v>514</v>
      </c>
      <c r="V22" s="836">
        <f>B22+D22</f>
        <v>840</v>
      </c>
      <c r="W22" s="836">
        <f t="shared" ref="W22:W27" si="7">C22+E22+G22+I22+K22+M22+O22+Q22+S22+U22</f>
        <v>4584</v>
      </c>
      <c r="X22" s="824">
        <f t="shared" ref="X22:X27" si="8">IF(V22=0,"-",W22/V22)</f>
        <v>5.4571428571428573</v>
      </c>
    </row>
    <row r="23" spans="1:25" ht="21" customHeight="1" x14ac:dyDescent="0.25">
      <c r="A23" s="821" t="s">
        <v>408</v>
      </c>
      <c r="B23" s="822">
        <v>44</v>
      </c>
      <c r="C23" s="823">
        <v>47</v>
      </c>
      <c r="D23" s="822">
        <v>44</v>
      </c>
      <c r="E23" s="823">
        <v>66</v>
      </c>
      <c r="F23" s="864" t="s">
        <v>457</v>
      </c>
      <c r="G23" s="823">
        <v>50</v>
      </c>
      <c r="H23" s="864" t="s">
        <v>457</v>
      </c>
      <c r="I23" s="823">
        <v>69</v>
      </c>
      <c r="J23" s="864" t="s">
        <v>457</v>
      </c>
      <c r="K23" s="823">
        <v>98</v>
      </c>
      <c r="L23" s="864" t="s">
        <v>457</v>
      </c>
      <c r="M23" s="823">
        <v>87</v>
      </c>
      <c r="N23" s="864" t="s">
        <v>457</v>
      </c>
      <c r="O23" s="823">
        <v>79</v>
      </c>
      <c r="P23" s="864" t="s">
        <v>457</v>
      </c>
      <c r="Q23" s="823">
        <v>41</v>
      </c>
      <c r="R23" s="864" t="s">
        <v>457</v>
      </c>
      <c r="S23" s="823">
        <v>84</v>
      </c>
      <c r="T23" s="864" t="s">
        <v>457</v>
      </c>
      <c r="U23" s="823">
        <v>52</v>
      </c>
      <c r="V23" s="836">
        <f>B23+D23</f>
        <v>88</v>
      </c>
      <c r="W23" s="836">
        <f t="shared" si="7"/>
        <v>673</v>
      </c>
      <c r="X23" s="824">
        <f t="shared" si="8"/>
        <v>7.6477272727272725</v>
      </c>
    </row>
    <row r="24" spans="1:25" ht="21" customHeight="1" x14ac:dyDescent="0.25">
      <c r="A24" s="821" t="s">
        <v>409</v>
      </c>
      <c r="B24" s="822">
        <v>80</v>
      </c>
      <c r="C24" s="823">
        <v>52</v>
      </c>
      <c r="D24" s="822">
        <v>80</v>
      </c>
      <c r="E24" s="823">
        <v>129</v>
      </c>
      <c r="F24" s="864" t="s">
        <v>457</v>
      </c>
      <c r="G24" s="823">
        <v>12</v>
      </c>
      <c r="H24" s="864" t="s">
        <v>457</v>
      </c>
      <c r="I24" s="823">
        <v>181</v>
      </c>
      <c r="J24" s="864" t="s">
        <v>457</v>
      </c>
      <c r="K24" s="823">
        <v>101</v>
      </c>
      <c r="L24" s="864" t="s">
        <v>457</v>
      </c>
      <c r="M24" s="823">
        <v>96</v>
      </c>
      <c r="N24" s="864" t="s">
        <v>457</v>
      </c>
      <c r="O24" s="823">
        <v>138</v>
      </c>
      <c r="P24" s="864" t="s">
        <v>457</v>
      </c>
      <c r="Q24" s="823">
        <v>140</v>
      </c>
      <c r="R24" s="864" t="s">
        <v>457</v>
      </c>
      <c r="S24" s="823">
        <v>134</v>
      </c>
      <c r="T24" s="864" t="s">
        <v>457</v>
      </c>
      <c r="U24" s="823">
        <v>92</v>
      </c>
      <c r="V24" s="836">
        <f t="shared" ref="V24:V26" si="9">B24+D24</f>
        <v>160</v>
      </c>
      <c r="W24" s="836">
        <f t="shared" si="7"/>
        <v>1075</v>
      </c>
      <c r="X24" s="824">
        <f t="shared" si="8"/>
        <v>6.71875</v>
      </c>
    </row>
    <row r="25" spans="1:25" ht="29.25" customHeight="1" x14ac:dyDescent="0.25">
      <c r="A25" s="808" t="s">
        <v>458</v>
      </c>
      <c r="B25" s="822">
        <v>48</v>
      </c>
      <c r="C25" s="823">
        <v>93</v>
      </c>
      <c r="D25" s="822">
        <v>48</v>
      </c>
      <c r="E25" s="823">
        <v>83</v>
      </c>
      <c r="F25" s="864" t="s">
        <v>457</v>
      </c>
      <c r="G25" s="823">
        <v>63</v>
      </c>
      <c r="H25" s="864" t="s">
        <v>457</v>
      </c>
      <c r="I25" s="823">
        <v>125</v>
      </c>
      <c r="J25" s="864" t="s">
        <v>457</v>
      </c>
      <c r="K25" s="823">
        <v>86</v>
      </c>
      <c r="L25" s="864" t="s">
        <v>457</v>
      </c>
      <c r="M25" s="823">
        <v>85</v>
      </c>
      <c r="N25" s="864" t="s">
        <v>457</v>
      </c>
      <c r="O25" s="823">
        <v>106</v>
      </c>
      <c r="P25" s="864" t="s">
        <v>457</v>
      </c>
      <c r="Q25" s="823">
        <v>91</v>
      </c>
      <c r="R25" s="864" t="s">
        <v>457</v>
      </c>
      <c r="S25" s="823">
        <v>92</v>
      </c>
      <c r="T25" s="864" t="s">
        <v>457</v>
      </c>
      <c r="U25" s="823">
        <v>86</v>
      </c>
      <c r="V25" s="836">
        <f>B25+D25</f>
        <v>96</v>
      </c>
      <c r="W25" s="836">
        <f t="shared" si="7"/>
        <v>910</v>
      </c>
      <c r="X25" s="824">
        <f t="shared" si="8"/>
        <v>9.4791666666666661</v>
      </c>
    </row>
    <row r="26" spans="1:25" ht="21" customHeight="1" x14ac:dyDescent="0.25">
      <c r="A26" s="874" t="s">
        <v>410</v>
      </c>
      <c r="B26" s="858">
        <v>75</v>
      </c>
      <c r="C26" s="852">
        <v>77</v>
      </c>
      <c r="D26" s="858">
        <v>75</v>
      </c>
      <c r="E26" s="852">
        <v>62</v>
      </c>
      <c r="F26" s="864" t="s">
        <v>457</v>
      </c>
      <c r="G26" s="852">
        <v>66</v>
      </c>
      <c r="H26" s="864" t="s">
        <v>457</v>
      </c>
      <c r="I26" s="852">
        <v>69</v>
      </c>
      <c r="J26" s="864" t="s">
        <v>457</v>
      </c>
      <c r="K26" s="852">
        <v>52</v>
      </c>
      <c r="L26" s="864" t="s">
        <v>457</v>
      </c>
      <c r="M26" s="852">
        <v>0</v>
      </c>
      <c r="N26" s="864" t="s">
        <v>457</v>
      </c>
      <c r="O26" s="852">
        <v>0</v>
      </c>
      <c r="P26" s="864" t="s">
        <v>457</v>
      </c>
      <c r="Q26" s="852">
        <v>0</v>
      </c>
      <c r="R26" s="864" t="s">
        <v>457</v>
      </c>
      <c r="S26" s="823">
        <v>82</v>
      </c>
      <c r="T26" s="864" t="s">
        <v>457</v>
      </c>
      <c r="U26" s="823">
        <v>110</v>
      </c>
      <c r="V26" s="836">
        <f t="shared" si="9"/>
        <v>150</v>
      </c>
      <c r="W26" s="836">
        <f t="shared" si="7"/>
        <v>518</v>
      </c>
      <c r="X26" s="824">
        <f t="shared" si="8"/>
        <v>3.4533333333333331</v>
      </c>
    </row>
    <row r="27" spans="1:25" ht="21" customHeight="1" thickBot="1" x14ac:dyDescent="0.3">
      <c r="A27" s="894" t="s">
        <v>572</v>
      </c>
      <c r="B27" s="895">
        <v>58</v>
      </c>
      <c r="C27" s="896">
        <v>47</v>
      </c>
      <c r="D27" s="895">
        <v>58</v>
      </c>
      <c r="E27" s="896">
        <v>37</v>
      </c>
      <c r="F27" s="867" t="s">
        <v>457</v>
      </c>
      <c r="G27" s="896">
        <v>38</v>
      </c>
      <c r="H27" s="867" t="s">
        <v>457</v>
      </c>
      <c r="I27" s="896">
        <v>47</v>
      </c>
      <c r="J27" s="867" t="s">
        <v>457</v>
      </c>
      <c r="K27" s="896">
        <v>53</v>
      </c>
      <c r="L27" s="867" t="s">
        <v>457</v>
      </c>
      <c r="M27" s="896">
        <v>26</v>
      </c>
      <c r="N27" s="867" t="s">
        <v>457</v>
      </c>
      <c r="O27" s="896">
        <v>55</v>
      </c>
      <c r="P27" s="867" t="s">
        <v>457</v>
      </c>
      <c r="Q27" s="896">
        <v>46</v>
      </c>
      <c r="R27" s="867" t="s">
        <v>457</v>
      </c>
      <c r="S27" s="868">
        <v>49</v>
      </c>
      <c r="T27" s="867" t="s">
        <v>457</v>
      </c>
      <c r="U27" s="868">
        <v>49</v>
      </c>
      <c r="V27" s="869">
        <f>B27+D27</f>
        <v>116</v>
      </c>
      <c r="W27" s="869">
        <f t="shared" si="7"/>
        <v>447</v>
      </c>
      <c r="X27" s="870">
        <f t="shared" si="8"/>
        <v>3.853448275862069</v>
      </c>
    </row>
    <row r="28" spans="1:25" s="831" customFormat="1" ht="18.75" customHeight="1" x14ac:dyDescent="0.25">
      <c r="A28" s="946" t="s">
        <v>561</v>
      </c>
      <c r="B28" s="949">
        <f>SUM(B21:B27)</f>
        <v>725</v>
      </c>
      <c r="C28" s="949">
        <f t="shared" ref="C28:Q28" si="10">SUM(C21:C27)</f>
        <v>1665</v>
      </c>
      <c r="D28" s="949">
        <f t="shared" si="10"/>
        <v>725</v>
      </c>
      <c r="E28" s="949">
        <f t="shared" si="10"/>
        <v>1714</v>
      </c>
      <c r="F28" s="949">
        <f t="shared" si="10"/>
        <v>0</v>
      </c>
      <c r="G28" s="949">
        <f t="shared" si="10"/>
        <v>1247</v>
      </c>
      <c r="H28" s="949">
        <f t="shared" si="10"/>
        <v>0</v>
      </c>
      <c r="I28" s="949">
        <f t="shared" si="10"/>
        <v>1784</v>
      </c>
      <c r="J28" s="949">
        <f t="shared" si="10"/>
        <v>0</v>
      </c>
      <c r="K28" s="949">
        <f t="shared" si="10"/>
        <v>1744</v>
      </c>
      <c r="L28" s="949">
        <f t="shared" si="10"/>
        <v>0</v>
      </c>
      <c r="M28" s="949">
        <f t="shared" si="10"/>
        <v>1397</v>
      </c>
      <c r="N28" s="949">
        <f t="shared" si="10"/>
        <v>0</v>
      </c>
      <c r="O28" s="949">
        <f t="shared" si="10"/>
        <v>1706</v>
      </c>
      <c r="P28" s="949">
        <f t="shared" si="10"/>
        <v>0</v>
      </c>
      <c r="Q28" s="949">
        <f t="shared" si="10"/>
        <v>1610</v>
      </c>
      <c r="R28" s="949">
        <f t="shared" ref="R28:S28" si="11">SUM(R21:R27)</f>
        <v>0</v>
      </c>
      <c r="S28" s="949">
        <f t="shared" si="11"/>
        <v>1934</v>
      </c>
      <c r="T28" s="949">
        <f t="shared" ref="T28:U28" si="12">SUM(T21:T27)</f>
        <v>0</v>
      </c>
      <c r="U28" s="949">
        <f t="shared" si="12"/>
        <v>1714</v>
      </c>
      <c r="V28" s="947">
        <f>SUM(V21:V27)</f>
        <v>1450</v>
      </c>
      <c r="W28" s="947">
        <f>SUM(W21:W27)</f>
        <v>16515</v>
      </c>
      <c r="X28" s="948">
        <f>IF(V28=0,"-",W28/V28)</f>
        <v>11.389655172413793</v>
      </c>
    </row>
    <row r="29" spans="1:25" s="831" customFormat="1" ht="20.25" customHeight="1" x14ac:dyDescent="0.25">
      <c r="A29" s="945" t="str">
        <f>'Pque N Mundo I'!$A$37</f>
        <v>Nota: as metas apresentadas serão ajustadas na avaliação do CTA com os descontos de déficits de vagas e ausênsias legais.</v>
      </c>
      <c r="B29" s="944"/>
      <c r="C29" s="944"/>
      <c r="D29" s="944"/>
      <c r="E29" s="944"/>
      <c r="F29" s="944"/>
      <c r="G29" s="944"/>
      <c r="H29" s="944"/>
      <c r="I29" s="944"/>
      <c r="J29" s="944"/>
      <c r="K29" s="944"/>
      <c r="L29" s="944"/>
      <c r="M29" s="944"/>
      <c r="N29" s="944"/>
      <c r="O29" s="944"/>
      <c r="P29" s="944"/>
      <c r="Q29" s="944"/>
      <c r="R29" s="944"/>
      <c r="S29" s="944"/>
      <c r="T29" s="944"/>
      <c r="U29" s="944"/>
      <c r="V29" s="944"/>
      <c r="W29" s="944"/>
      <c r="X29" s="944"/>
      <c r="Y29" s="944"/>
    </row>
    <row r="30" spans="1:25" s="831" customFormat="1" ht="18.75" customHeight="1" x14ac:dyDescent="0.25">
      <c r="A30" s="945" t="s">
        <v>685</v>
      </c>
      <c r="B30" s="875"/>
      <c r="C30" s="875"/>
      <c r="D30" s="875"/>
      <c r="E30" s="875"/>
      <c r="F30" s="875"/>
      <c r="G30" s="875"/>
      <c r="H30" s="875"/>
      <c r="I30" s="875"/>
      <c r="J30" s="875"/>
      <c r="K30" s="875"/>
      <c r="L30" s="875"/>
      <c r="M30" s="875"/>
      <c r="N30" s="875"/>
      <c r="O30" s="875"/>
      <c r="P30" s="875"/>
      <c r="Q30" s="875"/>
      <c r="R30" s="875"/>
      <c r="S30" s="875"/>
      <c r="T30" s="875"/>
      <c r="U30" s="875"/>
      <c r="V30" s="875"/>
      <c r="W30" s="875"/>
      <c r="X30" s="876"/>
    </row>
    <row r="31" spans="1:25" x14ac:dyDescent="0.25">
      <c r="A31" s="826" t="s">
        <v>678</v>
      </c>
      <c r="C31" s="798"/>
      <c r="E31" s="798"/>
      <c r="G31" s="798"/>
      <c r="I31" s="798"/>
      <c r="K31" s="798"/>
      <c r="M31" s="798"/>
      <c r="O31" s="798"/>
      <c r="Q31" s="798"/>
      <c r="S31" s="798"/>
      <c r="U31" s="798"/>
      <c r="V31" s="833"/>
      <c r="W31" s="833"/>
    </row>
    <row r="32" spans="1:25" x14ac:dyDescent="0.25">
      <c r="V32" s="833"/>
      <c r="W32" s="833"/>
    </row>
    <row r="33" spans="22:23" x14ac:dyDescent="0.25">
      <c r="V33" s="833"/>
      <c r="W33" s="833"/>
    </row>
    <row r="34" spans="22:23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ht="21.75" customHeight="1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</sheetData>
  <mergeCells count="29">
    <mergeCell ref="A2:C2"/>
    <mergeCell ref="A3:C3"/>
    <mergeCell ref="A5:X5"/>
    <mergeCell ref="A18:X18"/>
    <mergeCell ref="A19:A20"/>
    <mergeCell ref="V19:X19"/>
    <mergeCell ref="A6:X6"/>
    <mergeCell ref="A7:A8"/>
    <mergeCell ref="V7:X7"/>
    <mergeCell ref="L7:M7"/>
    <mergeCell ref="N7:O7"/>
    <mergeCell ref="P7:Q7"/>
    <mergeCell ref="B19:C19"/>
    <mergeCell ref="D19:E19"/>
    <mergeCell ref="F19:G19"/>
    <mergeCell ref="H19:I19"/>
    <mergeCell ref="B7:C7"/>
    <mergeCell ref="D7:E7"/>
    <mergeCell ref="F7:G7"/>
    <mergeCell ref="H7:I7"/>
    <mergeCell ref="J7:K7"/>
    <mergeCell ref="T7:U7"/>
    <mergeCell ref="T19:U19"/>
    <mergeCell ref="R7:S7"/>
    <mergeCell ref="R19:S19"/>
    <mergeCell ref="J19:K19"/>
    <mergeCell ref="L19:M19"/>
    <mergeCell ref="N19:O19"/>
    <mergeCell ref="P19:Q19"/>
  </mergeCells>
  <printOptions horizontalCentered="1"/>
  <pageMargins left="0.35433070866141736" right="0.23622047244094491" top="0.27559055118110237" bottom="0.35433070866141736" header="0.19685039370078741" footer="0.11811023622047245"/>
  <pageSetup paperSize="9" scale="51" orientation="landscape" r:id="rId1"/>
  <headerFooter>
    <oddFooter>&amp;R&amp;14pag.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  <pageSetUpPr fitToPage="1"/>
  </sheetPr>
  <dimension ref="A1:X549"/>
  <sheetViews>
    <sheetView showGridLines="0" zoomScaleNormal="100" zoomScaleSheetLayoutView="90" workbookViewId="0">
      <selection activeCell="U178" sqref="U178"/>
    </sheetView>
  </sheetViews>
  <sheetFormatPr defaultColWidth="8.85546875" defaultRowHeight="15" x14ac:dyDescent="0.25"/>
  <cols>
    <col min="1" max="1" width="52.85546875" style="846" customWidth="1"/>
    <col min="2" max="2" width="8.5703125" style="930" customWidth="1"/>
    <col min="3" max="3" width="7.140625" style="842" bestFit="1" customWidth="1"/>
    <col min="4" max="4" width="8.42578125" style="842" customWidth="1"/>
    <col min="5" max="5" width="7.140625" style="842" customWidth="1"/>
    <col min="6" max="6" width="8.5703125" style="842" customWidth="1"/>
    <col min="7" max="7" width="7.140625" style="842" customWidth="1"/>
    <col min="8" max="8" width="8.5703125" style="842" customWidth="1"/>
    <col min="9" max="9" width="7.140625" style="842" customWidth="1"/>
    <col min="10" max="10" width="8.85546875" style="842" customWidth="1"/>
    <col min="11" max="11" width="7.140625" style="842" customWidth="1"/>
    <col min="12" max="12" width="9.5703125" style="842" customWidth="1"/>
    <col min="13" max="13" width="7.140625" style="842" customWidth="1"/>
    <col min="14" max="14" width="8.28515625" style="842" customWidth="1"/>
    <col min="15" max="15" width="7.140625" style="842" customWidth="1"/>
    <col min="16" max="16" width="8.42578125" style="842" customWidth="1"/>
    <col min="17" max="17" width="7.140625" style="842" customWidth="1"/>
    <col min="18" max="18" width="8.42578125" style="842" customWidth="1"/>
    <col min="19" max="19" width="7.140625" style="842" customWidth="1"/>
    <col min="20" max="20" width="8.42578125" style="842" customWidth="1"/>
    <col min="21" max="21" width="7.140625" style="842" customWidth="1"/>
    <col min="22" max="22" width="10" style="591" bestFit="1" customWidth="1"/>
    <col min="23" max="23" width="8.85546875" style="591" bestFit="1" customWidth="1"/>
    <col min="24" max="24" width="9.140625" style="916" customWidth="1"/>
  </cols>
  <sheetData>
    <row r="1" spans="1:24" ht="18" x14ac:dyDescent="0.35">
      <c r="A1" s="968" t="s">
        <v>649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  <c r="S1" s="968"/>
      <c r="T1" s="968"/>
      <c r="U1" s="968"/>
      <c r="V1" s="968"/>
      <c r="W1" s="968"/>
      <c r="X1" s="968"/>
    </row>
    <row r="2" spans="1:24" ht="18" x14ac:dyDescent="0.35">
      <c r="A2" s="968" t="s">
        <v>184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968"/>
      <c r="X2" s="968"/>
    </row>
    <row r="3" spans="1:24" x14ac:dyDescent="0.25">
      <c r="A3" s="841"/>
    </row>
    <row r="4" spans="1:24" ht="15.75" x14ac:dyDescent="0.25">
      <c r="A4" s="990" t="s">
        <v>650</v>
      </c>
      <c r="B4" s="991"/>
      <c r="C4" s="991"/>
      <c r="D4" s="992"/>
      <c r="E4" s="992"/>
      <c r="F4" s="992"/>
      <c r="G4" s="992"/>
      <c r="H4" s="992"/>
      <c r="I4" s="992"/>
      <c r="J4" s="992"/>
      <c r="K4" s="992"/>
      <c r="L4" s="992"/>
      <c r="M4" s="992"/>
      <c r="N4" s="992"/>
      <c r="O4" s="992"/>
      <c r="P4" s="992"/>
      <c r="Q4" s="992"/>
      <c r="R4" s="992"/>
      <c r="S4" s="992"/>
      <c r="T4" s="992"/>
      <c r="U4" s="992"/>
      <c r="V4" s="991"/>
      <c r="W4" s="991"/>
      <c r="X4" s="991"/>
    </row>
    <row r="5" spans="1:24" x14ac:dyDescent="0.25">
      <c r="A5" s="914"/>
      <c r="B5" s="976" t="s">
        <v>486</v>
      </c>
      <c r="C5" s="976"/>
      <c r="D5" s="976" t="s">
        <v>681</v>
      </c>
      <c r="E5" s="976"/>
      <c r="F5" s="976" t="s">
        <v>682</v>
      </c>
      <c r="G5" s="976"/>
      <c r="H5" s="976" t="s">
        <v>683</v>
      </c>
      <c r="I5" s="976"/>
      <c r="J5" s="976" t="s">
        <v>686</v>
      </c>
      <c r="K5" s="976"/>
      <c r="L5" s="976" t="s">
        <v>687</v>
      </c>
      <c r="M5" s="976"/>
      <c r="N5" s="976" t="s">
        <v>689</v>
      </c>
      <c r="O5" s="976"/>
      <c r="P5" s="976" t="s">
        <v>690</v>
      </c>
      <c r="Q5" s="976"/>
      <c r="R5" s="976" t="s">
        <v>691</v>
      </c>
      <c r="S5" s="976"/>
      <c r="T5" s="976" t="s">
        <v>692</v>
      </c>
      <c r="U5" s="976"/>
      <c r="V5" s="989" t="s">
        <v>487</v>
      </c>
      <c r="W5" s="989"/>
      <c r="X5" s="989"/>
    </row>
    <row r="6" spans="1:24" ht="15.75" thickBot="1" x14ac:dyDescent="0.3">
      <c r="A6" s="843" t="s">
        <v>14</v>
      </c>
      <c r="B6" s="931" t="s">
        <v>489</v>
      </c>
      <c r="C6" s="849" t="s">
        <v>488</v>
      </c>
      <c r="D6" s="915" t="s">
        <v>489</v>
      </c>
      <c r="E6" s="849" t="s">
        <v>488</v>
      </c>
      <c r="F6" s="915" t="s">
        <v>489</v>
      </c>
      <c r="G6" s="849" t="s">
        <v>488</v>
      </c>
      <c r="H6" s="915" t="s">
        <v>489</v>
      </c>
      <c r="I6" s="849" t="s">
        <v>488</v>
      </c>
      <c r="J6" s="915" t="s">
        <v>489</v>
      </c>
      <c r="K6" s="849" t="s">
        <v>488</v>
      </c>
      <c r="L6" s="915" t="s">
        <v>489</v>
      </c>
      <c r="M6" s="849" t="s">
        <v>488</v>
      </c>
      <c r="N6" s="915" t="s">
        <v>489</v>
      </c>
      <c r="O6" s="849" t="s">
        <v>488</v>
      </c>
      <c r="P6" s="915" t="s">
        <v>489</v>
      </c>
      <c r="Q6" s="849" t="s">
        <v>488</v>
      </c>
      <c r="R6" s="915" t="s">
        <v>489</v>
      </c>
      <c r="S6" s="849" t="s">
        <v>488</v>
      </c>
      <c r="T6" s="915" t="s">
        <v>489</v>
      </c>
      <c r="U6" s="849" t="s">
        <v>488</v>
      </c>
      <c r="V6" s="849" t="s">
        <v>679</v>
      </c>
      <c r="W6" s="849" t="s">
        <v>680</v>
      </c>
      <c r="X6" s="917" t="s">
        <v>1</v>
      </c>
    </row>
    <row r="7" spans="1:24" ht="15.75" thickTop="1" x14ac:dyDescent="0.25">
      <c r="A7" s="844" t="str">
        <f>'Pque N Mundo I'!A9</f>
        <v>ACS (Visita Domiciliar) - ESF - 40hrs</v>
      </c>
      <c r="B7" s="932">
        <f>'Pque N Mundo I'!B9</f>
        <v>7200</v>
      </c>
      <c r="C7" s="201">
        <f>'Pque N Mundo I'!C9</f>
        <v>5015</v>
      </c>
      <c r="D7" s="201">
        <f>'Pque N Mundo I'!D9</f>
        <v>7200</v>
      </c>
      <c r="E7" s="201">
        <f>'Pque N Mundo I'!E9</f>
        <v>6694</v>
      </c>
      <c r="F7" s="201">
        <f>'Pque N Mundo I'!F9</f>
        <v>7200</v>
      </c>
      <c r="G7" s="201">
        <f>'Pque N Mundo I'!G9</f>
        <v>6823</v>
      </c>
      <c r="H7" s="201">
        <f>'Pque N Mundo I'!H9</f>
        <v>7200</v>
      </c>
      <c r="I7" s="201">
        <f>'Pque N Mundo I'!I9</f>
        <v>7130</v>
      </c>
      <c r="J7" s="201">
        <f>'Pque N Mundo I'!J9</f>
        <v>7200</v>
      </c>
      <c r="K7" s="201">
        <f>'Pque N Mundo I'!K9</f>
        <v>6618</v>
      </c>
      <c r="L7" s="201">
        <f>'Pque N Mundo I'!L9</f>
        <v>7200</v>
      </c>
      <c r="M7" s="201">
        <f>'Pque N Mundo I'!M9</f>
        <v>7163</v>
      </c>
      <c r="N7" s="201">
        <f>'Pque N Mundo I'!N9</f>
        <v>7200</v>
      </c>
      <c r="O7" s="201">
        <f>'Pque N Mundo I'!O9</f>
        <v>7336</v>
      </c>
      <c r="P7" s="201">
        <f>'Pque N Mundo I'!P9</f>
        <v>7200</v>
      </c>
      <c r="Q7" s="201">
        <f>'Pque N Mundo I'!Q9</f>
        <v>6916</v>
      </c>
      <c r="R7" s="201">
        <f>'Pque N Mundo I'!R9</f>
        <v>7200</v>
      </c>
      <c r="S7" s="201">
        <f>'Pque N Mundo I'!S9</f>
        <v>6536</v>
      </c>
      <c r="T7" s="201">
        <f>'Pque N Mundo I'!T9</f>
        <v>7200</v>
      </c>
      <c r="U7" s="201">
        <f>'Pque N Mundo I'!U9</f>
        <v>6681</v>
      </c>
      <c r="V7" s="201">
        <f>'Pque N Mundo I'!V9</f>
        <v>72000</v>
      </c>
      <c r="W7" s="201">
        <f>'Pque N Mundo I'!W9</f>
        <v>66912</v>
      </c>
      <c r="X7" s="918">
        <f>'Pque N Mundo I'!X9</f>
        <v>0.92933333333333334</v>
      </c>
    </row>
    <row r="8" spans="1:24" x14ac:dyDescent="0.25">
      <c r="A8" s="908" t="str">
        <f>'Pque N Mundo I'!A10</f>
        <v>Médico Generelista (consulta) - ESF - 40hrs</v>
      </c>
      <c r="B8" s="933">
        <f>'Pque N Mundo I'!B10</f>
        <v>2496</v>
      </c>
      <c r="C8" s="913">
        <f>'Pque N Mundo I'!C10</f>
        <v>2661</v>
      </c>
      <c r="D8" s="913">
        <f>'Pque N Mundo I'!D10</f>
        <v>2496</v>
      </c>
      <c r="E8" s="913">
        <f>'Pque N Mundo I'!E10</f>
        <v>2106</v>
      </c>
      <c r="F8" s="913">
        <f>'Pque N Mundo I'!F10</f>
        <v>2496</v>
      </c>
      <c r="G8" s="913">
        <f>'Pque N Mundo I'!G10</f>
        <v>1766</v>
      </c>
      <c r="H8" s="913">
        <f>'Pque N Mundo I'!H10</f>
        <v>2496</v>
      </c>
      <c r="I8" s="913">
        <f>'Pque N Mundo I'!I10</f>
        <v>2398</v>
      </c>
      <c r="J8" s="913">
        <f>'Pque N Mundo I'!J10</f>
        <v>2496</v>
      </c>
      <c r="K8" s="913">
        <f>'Pque N Mundo I'!K10</f>
        <v>2145</v>
      </c>
      <c r="L8" s="913">
        <f>'Pque N Mundo I'!L10</f>
        <v>2496</v>
      </c>
      <c r="M8" s="913">
        <f>'Pque N Mundo I'!M10</f>
        <v>2219</v>
      </c>
      <c r="N8" s="913">
        <f>'Pque N Mundo I'!N10</f>
        <v>2496</v>
      </c>
      <c r="O8" s="913">
        <f>'Pque N Mundo I'!O10</f>
        <v>2557</v>
      </c>
      <c r="P8" s="913">
        <f>'Pque N Mundo I'!P10</f>
        <v>2496</v>
      </c>
      <c r="Q8" s="913">
        <f>'Pque N Mundo I'!Q10</f>
        <v>2103</v>
      </c>
      <c r="R8" s="913">
        <f>'Pque N Mundo I'!R10</f>
        <v>2496</v>
      </c>
      <c r="S8" s="913">
        <f>'Pque N Mundo I'!S10</f>
        <v>2319</v>
      </c>
      <c r="T8" s="913">
        <f>'Pque N Mundo I'!T10</f>
        <v>2496</v>
      </c>
      <c r="U8" s="913">
        <f>'Pque N Mundo I'!U10</f>
        <v>2661</v>
      </c>
      <c r="V8" s="913">
        <f>'Pque N Mundo I'!V10</f>
        <v>24960</v>
      </c>
      <c r="W8" s="913">
        <f>'Pque N Mundo I'!W10</f>
        <v>22935</v>
      </c>
      <c r="X8" s="919">
        <f>'Pque N Mundo I'!X10</f>
        <v>0.91887019230769229</v>
      </c>
    </row>
    <row r="9" spans="1:24" x14ac:dyDescent="0.25">
      <c r="A9" s="908" t="str">
        <f>'Pque N Mundo I'!A11</f>
        <v xml:space="preserve">Médico Generelista (VD) - ESF </v>
      </c>
      <c r="B9" s="933">
        <f>'Pque N Mundo I'!B11</f>
        <v>96</v>
      </c>
      <c r="C9" s="913">
        <f>'Pque N Mundo I'!C11</f>
        <v>109</v>
      </c>
      <c r="D9" s="913">
        <f>'Pque N Mundo I'!D11</f>
        <v>96</v>
      </c>
      <c r="E9" s="913">
        <f>'Pque N Mundo I'!E11</f>
        <v>70</v>
      </c>
      <c r="F9" s="913">
        <f>'Pque N Mundo I'!F11</f>
        <v>96</v>
      </c>
      <c r="G9" s="913">
        <f>'Pque N Mundo I'!G11</f>
        <v>64</v>
      </c>
      <c r="H9" s="913">
        <f>'Pque N Mundo I'!H11</f>
        <v>96</v>
      </c>
      <c r="I9" s="913">
        <f>'Pque N Mundo I'!I11</f>
        <v>82</v>
      </c>
      <c r="J9" s="913">
        <f>'Pque N Mundo I'!J11</f>
        <v>96</v>
      </c>
      <c r="K9" s="913">
        <f>'Pque N Mundo I'!K11</f>
        <v>79</v>
      </c>
      <c r="L9" s="913">
        <f>'Pque N Mundo I'!L11</f>
        <v>96</v>
      </c>
      <c r="M9" s="913">
        <f>'Pque N Mundo I'!M11</f>
        <v>70</v>
      </c>
      <c r="N9" s="913">
        <f>'Pque N Mundo I'!N11</f>
        <v>96</v>
      </c>
      <c r="O9" s="913">
        <f>'Pque N Mundo I'!O11</f>
        <v>86</v>
      </c>
      <c r="P9" s="913">
        <f>'Pque N Mundo I'!P11</f>
        <v>96</v>
      </c>
      <c r="Q9" s="913">
        <f>'Pque N Mundo I'!Q11</f>
        <v>64</v>
      </c>
      <c r="R9" s="913">
        <f>'Pque N Mundo I'!R11</f>
        <v>96</v>
      </c>
      <c r="S9" s="913">
        <f>'Pque N Mundo I'!S11</f>
        <v>70</v>
      </c>
      <c r="T9" s="913">
        <f>'Pque N Mundo I'!T11</f>
        <v>96</v>
      </c>
      <c r="U9" s="913">
        <f>'Pque N Mundo I'!U11</f>
        <v>115</v>
      </c>
      <c r="V9" s="913">
        <f>'Pque N Mundo I'!V11</f>
        <v>960</v>
      </c>
      <c r="W9" s="913">
        <f>'Pque N Mundo I'!W11</f>
        <v>809</v>
      </c>
      <c r="X9" s="919">
        <f>'Pque N Mundo I'!X11</f>
        <v>0.84270833333333328</v>
      </c>
    </row>
    <row r="10" spans="1:24" x14ac:dyDescent="0.25">
      <c r="A10" s="889" t="str">
        <f>'Pque N Mundo I'!A12</f>
        <v>Enfermeiro (consulta) - ESF - 40hrs</v>
      </c>
      <c r="B10" s="934">
        <f>'Pque N Mundo I'!B12</f>
        <v>1080</v>
      </c>
      <c r="C10" s="789">
        <f>'Pque N Mundo I'!C12</f>
        <v>1000</v>
      </c>
      <c r="D10" s="789">
        <f>'Pque N Mundo I'!D12</f>
        <v>1080</v>
      </c>
      <c r="E10" s="789">
        <f>'Pque N Mundo I'!E12</f>
        <v>916</v>
      </c>
      <c r="F10" s="789">
        <f>'Pque N Mundo I'!F12</f>
        <v>1080</v>
      </c>
      <c r="G10" s="789">
        <f>'Pque N Mundo I'!G12</f>
        <v>941</v>
      </c>
      <c r="H10" s="789">
        <f>'Pque N Mundo I'!H12</f>
        <v>1080</v>
      </c>
      <c r="I10" s="789">
        <f>'Pque N Mundo I'!I12</f>
        <v>1064</v>
      </c>
      <c r="J10" s="789">
        <f>'Pque N Mundo I'!J12</f>
        <v>1080</v>
      </c>
      <c r="K10" s="789">
        <f>'Pque N Mundo I'!K12</f>
        <v>934</v>
      </c>
      <c r="L10" s="789">
        <f>'Pque N Mundo I'!L12</f>
        <v>1080</v>
      </c>
      <c r="M10" s="789">
        <f>'Pque N Mundo I'!M12</f>
        <v>1157</v>
      </c>
      <c r="N10" s="789">
        <f>'Pque N Mundo I'!N12</f>
        <v>1080</v>
      </c>
      <c r="O10" s="789">
        <f>'Pque N Mundo I'!O12</f>
        <v>1012</v>
      </c>
      <c r="P10" s="789">
        <f>'Pque N Mundo I'!P12</f>
        <v>1080</v>
      </c>
      <c r="Q10" s="789">
        <f>'Pque N Mundo I'!Q12</f>
        <v>1127</v>
      </c>
      <c r="R10" s="789">
        <f>'Pque N Mundo I'!R12</f>
        <v>1080</v>
      </c>
      <c r="S10" s="789">
        <f>'Pque N Mundo I'!S12</f>
        <v>1190</v>
      </c>
      <c r="T10" s="789">
        <f>'Pque N Mundo I'!T12</f>
        <v>1080</v>
      </c>
      <c r="U10" s="789">
        <f>'Pque N Mundo I'!U12</f>
        <v>1218</v>
      </c>
      <c r="V10" s="789">
        <f>'Pque N Mundo I'!V12</f>
        <v>10800</v>
      </c>
      <c r="W10" s="789">
        <f>'Pque N Mundo I'!W12</f>
        <v>10559</v>
      </c>
      <c r="X10" s="920">
        <f>'Pque N Mundo I'!X12</f>
        <v>0.97768518518518521</v>
      </c>
    </row>
    <row r="11" spans="1:24" x14ac:dyDescent="0.25">
      <c r="A11" s="889" t="str">
        <f>'Pque N Mundo I'!A13</f>
        <v>Enfermeiro (VD) - ESF</v>
      </c>
      <c r="B11" s="935">
        <f>'Pque N Mundo I'!B13</f>
        <v>96</v>
      </c>
      <c r="C11" s="848">
        <f>'Pque N Mundo I'!C13</f>
        <v>84</v>
      </c>
      <c r="D11" s="848">
        <f>'Pque N Mundo I'!D13</f>
        <v>96</v>
      </c>
      <c r="E11" s="848">
        <f>'Pque N Mundo I'!E13</f>
        <v>86</v>
      </c>
      <c r="F11" s="848">
        <f>'Pque N Mundo I'!F13</f>
        <v>96</v>
      </c>
      <c r="G11" s="848">
        <f>'Pque N Mundo I'!G13</f>
        <v>108</v>
      </c>
      <c r="H11" s="848">
        <f>'Pque N Mundo I'!H13</f>
        <v>96</v>
      </c>
      <c r="I11" s="848">
        <f>'Pque N Mundo I'!I13</f>
        <v>107</v>
      </c>
      <c r="J11" s="848">
        <f>'Pque N Mundo I'!J13</f>
        <v>96</v>
      </c>
      <c r="K11" s="848">
        <f>'Pque N Mundo I'!K13</f>
        <v>117</v>
      </c>
      <c r="L11" s="848">
        <f>'Pque N Mundo I'!L13</f>
        <v>96</v>
      </c>
      <c r="M11" s="848">
        <f>'Pque N Mundo I'!M13</f>
        <v>100</v>
      </c>
      <c r="N11" s="848">
        <f>'Pque N Mundo I'!N13</f>
        <v>96</v>
      </c>
      <c r="O11" s="848">
        <f>'Pque N Mundo I'!O13</f>
        <v>101</v>
      </c>
      <c r="P11" s="848">
        <f>'Pque N Mundo I'!P13</f>
        <v>96</v>
      </c>
      <c r="Q11" s="848">
        <f>'Pque N Mundo I'!Q13</f>
        <v>108</v>
      </c>
      <c r="R11" s="848">
        <f>'Pque N Mundo I'!R13</f>
        <v>96</v>
      </c>
      <c r="S11" s="848">
        <f>'Pque N Mundo I'!S13</f>
        <v>109</v>
      </c>
      <c r="T11" s="848">
        <f>'Pque N Mundo I'!T13</f>
        <v>96</v>
      </c>
      <c r="U11" s="848">
        <f>'Pque N Mundo I'!U13</f>
        <v>148</v>
      </c>
      <c r="V11" s="848">
        <f>'Pque N Mundo I'!V13</f>
        <v>960</v>
      </c>
      <c r="W11" s="848">
        <f>'Pque N Mundo I'!W13</f>
        <v>1068</v>
      </c>
      <c r="X11" s="921">
        <f>'Pque N Mundo I'!X13</f>
        <v>1.1125</v>
      </c>
    </row>
    <row r="12" spans="1:24" x14ac:dyDescent="0.25">
      <c r="A12" s="889" t="str">
        <f>'Pque N Mundo I'!A14</f>
        <v>Cirurgião Dentista (consulta/ atendimento) - ESF - 40hrs</v>
      </c>
      <c r="B12" s="935">
        <f>'Pque N Mundo I'!B14</f>
        <v>576</v>
      </c>
      <c r="C12" s="848">
        <f>'Pque N Mundo I'!C14</f>
        <v>415</v>
      </c>
      <c r="D12" s="848">
        <f>'Pque N Mundo I'!D14</f>
        <v>576</v>
      </c>
      <c r="E12" s="848">
        <f>'Pque N Mundo I'!E14</f>
        <v>545</v>
      </c>
      <c r="F12" s="848">
        <f>'Pque N Mundo I'!F14</f>
        <v>576</v>
      </c>
      <c r="G12" s="848">
        <f>'Pque N Mundo I'!G14</f>
        <v>521</v>
      </c>
      <c r="H12" s="848">
        <f>'Pque N Mundo I'!H14</f>
        <v>576</v>
      </c>
      <c r="I12" s="848">
        <f>'Pque N Mundo I'!I14</f>
        <v>415</v>
      </c>
      <c r="J12" s="848">
        <f>'Pque N Mundo I'!J14</f>
        <v>576</v>
      </c>
      <c r="K12" s="848">
        <f>'Pque N Mundo I'!K14</f>
        <v>520</v>
      </c>
      <c r="L12" s="848">
        <f>'Pque N Mundo I'!L14</f>
        <v>576</v>
      </c>
      <c r="M12" s="848">
        <f>'Pque N Mundo I'!M14</f>
        <v>398</v>
      </c>
      <c r="N12" s="848">
        <f>'Pque N Mundo I'!N14</f>
        <v>576</v>
      </c>
      <c r="O12" s="848">
        <f>'Pque N Mundo I'!O14</f>
        <v>400</v>
      </c>
      <c r="P12" s="848">
        <f>'Pque N Mundo I'!P14</f>
        <v>576</v>
      </c>
      <c r="Q12" s="848">
        <f>'Pque N Mundo I'!Q14</f>
        <v>454</v>
      </c>
      <c r="R12" s="848">
        <f>'Pque N Mundo I'!R14</f>
        <v>576</v>
      </c>
      <c r="S12" s="848">
        <f>'Pque N Mundo I'!S14</f>
        <v>549</v>
      </c>
      <c r="T12" s="848">
        <f>'Pque N Mundo I'!T14</f>
        <v>576</v>
      </c>
      <c r="U12" s="848">
        <f>'Pque N Mundo I'!U14</f>
        <v>604</v>
      </c>
      <c r="V12" s="848">
        <f>'Pque N Mundo I'!V14</f>
        <v>5760</v>
      </c>
      <c r="W12" s="848">
        <f>'Pque N Mundo I'!W14</f>
        <v>4821</v>
      </c>
      <c r="X12" s="921">
        <f>'Pque N Mundo I'!X14</f>
        <v>0.83697916666666672</v>
      </c>
    </row>
    <row r="13" spans="1:24" x14ac:dyDescent="0.25">
      <c r="A13" s="889" t="str">
        <f>'Pque N Mundo I'!A15</f>
        <v>Cirurgião Dentista (TI clínico restaurador) - ESF - 40hrs</v>
      </c>
      <c r="B13" s="935">
        <f>'Pque N Mundo I'!B15</f>
        <v>87</v>
      </c>
      <c r="C13" s="848">
        <f>'Pque N Mundo I'!C15</f>
        <v>121</v>
      </c>
      <c r="D13" s="848">
        <f>'Pque N Mundo I'!D15</f>
        <v>87</v>
      </c>
      <c r="E13" s="848">
        <f>'Pque N Mundo I'!E15</f>
        <v>158</v>
      </c>
      <c r="F13" s="848">
        <f>'Pque N Mundo I'!F15</f>
        <v>87</v>
      </c>
      <c r="G13" s="848">
        <f>'Pque N Mundo I'!G15</f>
        <v>104</v>
      </c>
      <c r="H13" s="848">
        <f>'Pque N Mundo I'!H15</f>
        <v>87</v>
      </c>
      <c r="I13" s="848">
        <f>'Pque N Mundo I'!I15</f>
        <v>107</v>
      </c>
      <c r="J13" s="848">
        <f>'Pque N Mundo I'!J15</f>
        <v>87</v>
      </c>
      <c r="K13" s="848">
        <f>'Pque N Mundo I'!K15</f>
        <v>108</v>
      </c>
      <c r="L13" s="848">
        <f>'Pque N Mundo I'!L15</f>
        <v>87</v>
      </c>
      <c r="M13" s="848">
        <f>'Pque N Mundo I'!M15</f>
        <v>98</v>
      </c>
      <c r="N13" s="848">
        <f>'Pque N Mundo I'!N15</f>
        <v>87</v>
      </c>
      <c r="O13" s="848">
        <f>'Pque N Mundo I'!O15</f>
        <v>74</v>
      </c>
      <c r="P13" s="848">
        <f>'Pque N Mundo I'!P15</f>
        <v>87</v>
      </c>
      <c r="Q13" s="848">
        <f>'Pque N Mundo I'!Q15</f>
        <v>101</v>
      </c>
      <c r="R13" s="848">
        <f>'Pque N Mundo I'!R15</f>
        <v>87</v>
      </c>
      <c r="S13" s="848">
        <f>'Pque N Mundo I'!S15</f>
        <v>127</v>
      </c>
      <c r="T13" s="848">
        <f>'Pque N Mundo I'!T15</f>
        <v>87</v>
      </c>
      <c r="U13" s="848">
        <f>'Pque N Mundo I'!U15</f>
        <v>170</v>
      </c>
      <c r="V13" s="848">
        <f>'Pque N Mundo I'!V15</f>
        <v>870</v>
      </c>
      <c r="W13" s="848">
        <f>'Pque N Mundo I'!W15</f>
        <v>1168</v>
      </c>
      <c r="X13" s="921">
        <f>'Pque N Mundo I'!X15</f>
        <v>1.342528735632184</v>
      </c>
    </row>
    <row r="14" spans="1:24" x14ac:dyDescent="0.25">
      <c r="A14" s="889" t="str">
        <f>'Pque N Mundo I'!A16</f>
        <v>Cirurgião Dentista (TI prótese) ESF - 40hrs</v>
      </c>
      <c r="B14" s="935">
        <f>'Pque N Mundo I'!B16</f>
        <v>24</v>
      </c>
      <c r="C14" s="848">
        <f>'Pque N Mundo I'!C16</f>
        <v>16</v>
      </c>
      <c r="D14" s="848">
        <f>'Pque N Mundo I'!D16</f>
        <v>24</v>
      </c>
      <c r="E14" s="848">
        <f>'Pque N Mundo I'!E16</f>
        <v>18</v>
      </c>
      <c r="F14" s="848">
        <f>'Pque N Mundo I'!F16</f>
        <v>24</v>
      </c>
      <c r="G14" s="848">
        <f>'Pque N Mundo I'!G16</f>
        <v>25</v>
      </c>
      <c r="H14" s="848">
        <f>'Pque N Mundo I'!H16</f>
        <v>24</v>
      </c>
      <c r="I14" s="848">
        <f>'Pque N Mundo I'!I16</f>
        <v>25</v>
      </c>
      <c r="J14" s="848">
        <f>'Pque N Mundo I'!J16</f>
        <v>24</v>
      </c>
      <c r="K14" s="848">
        <f>'Pque N Mundo I'!K16</f>
        <v>24</v>
      </c>
      <c r="L14" s="848">
        <f>'Pque N Mundo I'!L16</f>
        <v>24</v>
      </c>
      <c r="M14" s="848">
        <f>'Pque N Mundo I'!M16</f>
        <v>21</v>
      </c>
      <c r="N14" s="848">
        <f>'Pque N Mundo I'!N16</f>
        <v>24</v>
      </c>
      <c r="O14" s="848">
        <f>'Pque N Mundo I'!O16</f>
        <v>10</v>
      </c>
      <c r="P14" s="848">
        <f>'Pque N Mundo I'!P16</f>
        <v>24</v>
      </c>
      <c r="Q14" s="848">
        <f>'Pque N Mundo I'!Q16</f>
        <v>17</v>
      </c>
      <c r="R14" s="848">
        <f>'Pque N Mundo I'!R16</f>
        <v>24</v>
      </c>
      <c r="S14" s="848">
        <f>'Pque N Mundo I'!S16</f>
        <v>22</v>
      </c>
      <c r="T14" s="848">
        <f>'Pque N Mundo I'!T16</f>
        <v>24</v>
      </c>
      <c r="U14" s="848">
        <f>'Pque N Mundo I'!U16</f>
        <v>26</v>
      </c>
      <c r="V14" s="848">
        <f>'Pque N Mundo I'!V16</f>
        <v>240</v>
      </c>
      <c r="W14" s="848">
        <f>'Pque N Mundo I'!W16</f>
        <v>204</v>
      </c>
      <c r="X14" s="921">
        <f>'Pque N Mundo I'!X16</f>
        <v>0.85</v>
      </c>
    </row>
    <row r="15" spans="1:24" x14ac:dyDescent="0.25">
      <c r="A15" s="889" t="str">
        <f>'Pque N Mundo I'!A17</f>
        <v>Cirurgião Dentista (consulta/ atendimento) - 20hrs</v>
      </c>
      <c r="B15" s="935">
        <f>'Pque N Mundo I'!B17</f>
        <v>261</v>
      </c>
      <c r="C15" s="848">
        <f>'Pque N Mundo I'!C17</f>
        <v>278</v>
      </c>
      <c r="D15" s="848">
        <f>'Pque N Mundo I'!D17</f>
        <v>261</v>
      </c>
      <c r="E15" s="848">
        <f>'Pque N Mundo I'!E17</f>
        <v>148</v>
      </c>
      <c r="F15" s="848">
        <f>'Pque N Mundo I'!F17</f>
        <v>261</v>
      </c>
      <c r="G15" s="848">
        <f>'Pque N Mundo I'!G17</f>
        <v>204</v>
      </c>
      <c r="H15" s="848">
        <f>'Pque N Mundo I'!H17</f>
        <v>261</v>
      </c>
      <c r="I15" s="848">
        <f>'Pque N Mundo I'!I17</f>
        <v>134</v>
      </c>
      <c r="J15" s="848">
        <f>'Pque N Mundo I'!J17</f>
        <v>261</v>
      </c>
      <c r="K15" s="848">
        <f>'Pque N Mundo I'!K17</f>
        <v>248</v>
      </c>
      <c r="L15" s="848">
        <f>'Pque N Mundo I'!L17</f>
        <v>261</v>
      </c>
      <c r="M15" s="848">
        <f>'Pque N Mundo I'!M17</f>
        <v>234</v>
      </c>
      <c r="N15" s="848">
        <f>'Pque N Mundo I'!N17</f>
        <v>261</v>
      </c>
      <c r="O15" s="848">
        <f>'Pque N Mundo I'!O17</f>
        <v>305</v>
      </c>
      <c r="P15" s="848">
        <f>'Pque N Mundo I'!P17</f>
        <v>261</v>
      </c>
      <c r="Q15" s="848">
        <f>'Pque N Mundo I'!Q17</f>
        <v>218</v>
      </c>
      <c r="R15" s="848">
        <f>'Pque N Mundo I'!R17</f>
        <v>261</v>
      </c>
      <c r="S15" s="848">
        <f>'Pque N Mundo I'!S17</f>
        <v>214</v>
      </c>
      <c r="T15" s="848">
        <f>'Pque N Mundo I'!T17</f>
        <v>261</v>
      </c>
      <c r="U15" s="848">
        <f>'Pque N Mundo I'!U17</f>
        <v>222</v>
      </c>
      <c r="V15" s="848">
        <f>'Pque N Mundo I'!V17</f>
        <v>2610</v>
      </c>
      <c r="W15" s="848">
        <f>'Pque N Mundo I'!W17</f>
        <v>2205</v>
      </c>
      <c r="X15" s="921">
        <f>'Pque N Mundo I'!X17</f>
        <v>0.84482758620689657</v>
      </c>
    </row>
    <row r="16" spans="1:24" x14ac:dyDescent="0.25">
      <c r="A16" s="889" t="str">
        <f>'Pque N Mundo I'!A18</f>
        <v>Cirurgião Dentista (TI clínico restaurador) - 20hrs</v>
      </c>
      <c r="B16" s="935">
        <f>'Pque N Mundo I'!B18</f>
        <v>39</v>
      </c>
      <c r="C16" s="848">
        <f>'Pque N Mundo I'!C18</f>
        <v>84</v>
      </c>
      <c r="D16" s="848">
        <f>'Pque N Mundo I'!D18</f>
        <v>39</v>
      </c>
      <c r="E16" s="848">
        <f>'Pque N Mundo I'!E18</f>
        <v>42</v>
      </c>
      <c r="F16" s="848">
        <f>'Pque N Mundo I'!F18</f>
        <v>39</v>
      </c>
      <c r="G16" s="848">
        <f>'Pque N Mundo I'!G18</f>
        <v>48</v>
      </c>
      <c r="H16" s="848">
        <f>'Pque N Mundo I'!H18</f>
        <v>39</v>
      </c>
      <c r="I16" s="848">
        <f>'Pque N Mundo I'!I18</f>
        <v>28</v>
      </c>
      <c r="J16" s="848">
        <f>'Pque N Mundo I'!J18</f>
        <v>39</v>
      </c>
      <c r="K16" s="848">
        <f>'Pque N Mundo I'!K18</f>
        <v>54</v>
      </c>
      <c r="L16" s="848">
        <f>'Pque N Mundo I'!L18</f>
        <v>39</v>
      </c>
      <c r="M16" s="848">
        <f>'Pque N Mundo I'!M18</f>
        <v>52</v>
      </c>
      <c r="N16" s="848">
        <f>'Pque N Mundo I'!N18</f>
        <v>39</v>
      </c>
      <c r="O16" s="848">
        <f>'Pque N Mundo I'!O18</f>
        <v>69</v>
      </c>
      <c r="P16" s="848">
        <f>'Pque N Mundo I'!P18</f>
        <v>39</v>
      </c>
      <c r="Q16" s="848">
        <f>'Pque N Mundo I'!Q18</f>
        <v>54</v>
      </c>
      <c r="R16" s="848">
        <f>'Pque N Mundo I'!R18</f>
        <v>39</v>
      </c>
      <c r="S16" s="848">
        <f>'Pque N Mundo I'!S18</f>
        <v>57</v>
      </c>
      <c r="T16" s="848">
        <f>'Pque N Mundo I'!T18</f>
        <v>39</v>
      </c>
      <c r="U16" s="848">
        <f>'Pque N Mundo I'!U18</f>
        <v>67</v>
      </c>
      <c r="V16" s="848">
        <f>'Pque N Mundo I'!V18</f>
        <v>390</v>
      </c>
      <c r="W16" s="848">
        <f>'Pque N Mundo I'!W18</f>
        <v>555</v>
      </c>
      <c r="X16" s="921">
        <f>'Pque N Mundo I'!X18</f>
        <v>1.4230769230769231</v>
      </c>
    </row>
    <row r="17" spans="1:24" x14ac:dyDescent="0.25">
      <c r="A17" s="889" t="str">
        <f>'Pque N Mundo I'!A19</f>
        <v>Cirurgião Dentista (TI prótese) - 20hrs</v>
      </c>
      <c r="B17" s="935">
        <f>'Pque N Mundo I'!B19</f>
        <v>12</v>
      </c>
      <c r="C17" s="848">
        <f>'Pque N Mundo I'!C19</f>
        <v>7</v>
      </c>
      <c r="D17" s="848">
        <f>'Pque N Mundo I'!D19</f>
        <v>12</v>
      </c>
      <c r="E17" s="848">
        <f>'Pque N Mundo I'!E19</f>
        <v>8</v>
      </c>
      <c r="F17" s="848">
        <f>'Pque N Mundo I'!F19</f>
        <v>12</v>
      </c>
      <c r="G17" s="848">
        <f>'Pque N Mundo I'!G19</f>
        <v>8</v>
      </c>
      <c r="H17" s="848">
        <f>'Pque N Mundo I'!H19</f>
        <v>12</v>
      </c>
      <c r="I17" s="848">
        <f>'Pque N Mundo I'!I19</f>
        <v>8</v>
      </c>
      <c r="J17" s="848">
        <f>'Pque N Mundo I'!J19</f>
        <v>12</v>
      </c>
      <c r="K17" s="848">
        <f>'Pque N Mundo I'!K19</f>
        <v>13</v>
      </c>
      <c r="L17" s="848">
        <f>'Pque N Mundo I'!L19</f>
        <v>12</v>
      </c>
      <c r="M17" s="848">
        <f>'Pque N Mundo I'!M19</f>
        <v>14</v>
      </c>
      <c r="N17" s="848">
        <f>'Pque N Mundo I'!N19</f>
        <v>12</v>
      </c>
      <c r="O17" s="848">
        <f>'Pque N Mundo I'!O19</f>
        <v>12</v>
      </c>
      <c r="P17" s="848">
        <f>'Pque N Mundo I'!P19</f>
        <v>12</v>
      </c>
      <c r="Q17" s="848">
        <f>'Pque N Mundo I'!Q19</f>
        <v>12</v>
      </c>
      <c r="R17" s="848">
        <f>'Pque N Mundo I'!R19</f>
        <v>12</v>
      </c>
      <c r="S17" s="848">
        <f>'Pque N Mundo I'!S19</f>
        <v>8</v>
      </c>
      <c r="T17" s="848">
        <f>'Pque N Mundo I'!T19</f>
        <v>12</v>
      </c>
      <c r="U17" s="848">
        <f>'Pque N Mundo I'!U19</f>
        <v>9</v>
      </c>
      <c r="V17" s="848">
        <f>'Pque N Mundo I'!V19</f>
        <v>120</v>
      </c>
      <c r="W17" s="848">
        <f>'Pque N Mundo I'!W19</f>
        <v>99</v>
      </c>
      <c r="X17" s="921">
        <f>'Pque N Mundo I'!X19</f>
        <v>0.82499999999999996</v>
      </c>
    </row>
    <row r="18" spans="1:24" x14ac:dyDescent="0.25">
      <c r="A18" s="889" t="str">
        <f>'Pque N Mundo I'!A20</f>
        <v>Médico Clínico (consulta) - 20hrs</v>
      </c>
      <c r="B18" s="935">
        <f>'Pque N Mundo I'!B20</f>
        <v>528</v>
      </c>
      <c r="C18" s="848">
        <f>'Pque N Mundo I'!C20</f>
        <v>616</v>
      </c>
      <c r="D18" s="848">
        <f>'Pque N Mundo I'!D20</f>
        <v>528</v>
      </c>
      <c r="E18" s="848">
        <f>'Pque N Mundo I'!E20</f>
        <v>587</v>
      </c>
      <c r="F18" s="848">
        <f>'Pque N Mundo I'!F20</f>
        <v>528</v>
      </c>
      <c r="G18" s="848">
        <f>'Pque N Mundo I'!G20</f>
        <v>547</v>
      </c>
      <c r="H18" s="848">
        <f>'Pque N Mundo I'!H20</f>
        <v>528</v>
      </c>
      <c r="I18" s="848">
        <f>'Pque N Mundo I'!I20</f>
        <v>559</v>
      </c>
      <c r="J18" s="848">
        <f>'Pque N Mundo I'!J20</f>
        <v>528</v>
      </c>
      <c r="K18" s="848">
        <f>'Pque N Mundo I'!K20</f>
        <v>302</v>
      </c>
      <c r="L18" s="848">
        <f>'Pque N Mundo I'!L20</f>
        <v>528</v>
      </c>
      <c r="M18" s="848">
        <f>'Pque N Mundo I'!M20</f>
        <v>253</v>
      </c>
      <c r="N18" s="848">
        <f>'Pque N Mundo I'!N20</f>
        <v>528</v>
      </c>
      <c r="O18" s="848">
        <f>'Pque N Mundo I'!O20</f>
        <v>328</v>
      </c>
      <c r="P18" s="848">
        <f>'Pque N Mundo I'!P20</f>
        <v>528</v>
      </c>
      <c r="Q18" s="848">
        <f>'Pque N Mundo I'!Q20</f>
        <v>580</v>
      </c>
      <c r="R18" s="848">
        <f>'Pque N Mundo I'!R20</f>
        <v>528</v>
      </c>
      <c r="S18" s="848">
        <f>'Pque N Mundo I'!S20</f>
        <v>637</v>
      </c>
      <c r="T18" s="848">
        <f>'Pque N Mundo I'!T20</f>
        <v>528</v>
      </c>
      <c r="U18" s="848">
        <f>'Pque N Mundo I'!U20</f>
        <v>523</v>
      </c>
      <c r="V18" s="848">
        <f>'Pque N Mundo I'!V20</f>
        <v>5280</v>
      </c>
      <c r="W18" s="848">
        <f>'Pque N Mundo I'!W20</f>
        <v>4932</v>
      </c>
      <c r="X18" s="921">
        <f>'Pque N Mundo I'!X20</f>
        <v>0.93409090909090908</v>
      </c>
    </row>
    <row r="19" spans="1:24" x14ac:dyDescent="0.25">
      <c r="A19" s="889" t="str">
        <f>'Pque N Mundo I'!A21</f>
        <v>Médico Pediatra (consulta) - 20hrs</v>
      </c>
      <c r="B19" s="935">
        <f>'Pque N Mundo I'!B21</f>
        <v>264</v>
      </c>
      <c r="C19" s="848">
        <f>'Pque N Mundo I'!C21</f>
        <v>79</v>
      </c>
      <c r="D19" s="848">
        <f>'Pque N Mundo I'!D21</f>
        <v>264</v>
      </c>
      <c r="E19" s="848">
        <f>'Pque N Mundo I'!E21</f>
        <v>238</v>
      </c>
      <c r="F19" s="848">
        <f>'Pque N Mundo I'!F21</f>
        <v>264</v>
      </c>
      <c r="G19" s="848">
        <f>'Pque N Mundo I'!G21</f>
        <v>216</v>
      </c>
      <c r="H19" s="848">
        <f>'Pque N Mundo I'!H21</f>
        <v>264</v>
      </c>
      <c r="I19" s="848">
        <f>'Pque N Mundo I'!I21</f>
        <v>250</v>
      </c>
      <c r="J19" s="848">
        <f>'Pque N Mundo I'!J21</f>
        <v>264</v>
      </c>
      <c r="K19" s="848">
        <f>'Pque N Mundo I'!K21</f>
        <v>171</v>
      </c>
      <c r="L19" s="848">
        <f>'Pque N Mundo I'!L21</f>
        <v>264</v>
      </c>
      <c r="M19" s="848">
        <f>'Pque N Mundo I'!M21</f>
        <v>153</v>
      </c>
      <c r="N19" s="848">
        <f>'Pque N Mundo I'!N21</f>
        <v>264</v>
      </c>
      <c r="O19" s="848">
        <f>'Pque N Mundo I'!O21</f>
        <v>236</v>
      </c>
      <c r="P19" s="848">
        <f>'Pque N Mundo I'!P21</f>
        <v>264</v>
      </c>
      <c r="Q19" s="848">
        <f>'Pque N Mundo I'!Q21</f>
        <v>222</v>
      </c>
      <c r="R19" s="848">
        <f>'Pque N Mundo I'!R21</f>
        <v>264</v>
      </c>
      <c r="S19" s="848">
        <f>'Pque N Mundo I'!S21</f>
        <v>264</v>
      </c>
      <c r="T19" s="848">
        <f>'Pque N Mundo I'!T21</f>
        <v>264</v>
      </c>
      <c r="U19" s="848">
        <f>'Pque N Mundo I'!U21</f>
        <v>228</v>
      </c>
      <c r="V19" s="848">
        <f>'Pque N Mundo I'!V21</f>
        <v>2640</v>
      </c>
      <c r="W19" s="848">
        <f>'Pque N Mundo I'!W21</f>
        <v>2057</v>
      </c>
      <c r="X19" s="921">
        <f>'Pque N Mundo I'!X21</f>
        <v>0.77916666666666667</v>
      </c>
    </row>
    <row r="20" spans="1:24" x14ac:dyDescent="0.25">
      <c r="A20" s="214" t="str">
        <f>'Pque N Mundo I'!A22</f>
        <v>Médico Psiquiatra (consulta) - 20hrs</v>
      </c>
      <c r="B20" s="926">
        <f>'Pque N Mundo I'!B22</f>
        <v>320</v>
      </c>
      <c r="C20" s="92">
        <f>'Pque N Mundo I'!C22</f>
        <v>140</v>
      </c>
      <c r="D20" s="92">
        <f>'Pque N Mundo I'!D22</f>
        <v>320</v>
      </c>
      <c r="E20" s="92">
        <f>'Pque N Mundo I'!E22</f>
        <v>140</v>
      </c>
      <c r="F20" s="92">
        <f>'Pque N Mundo I'!F22</f>
        <v>320</v>
      </c>
      <c r="G20" s="92">
        <f>'Pque N Mundo I'!G22</f>
        <v>118</v>
      </c>
      <c r="H20" s="92">
        <f>'Pque N Mundo I'!H22</f>
        <v>320</v>
      </c>
      <c r="I20" s="92">
        <f>'Pque N Mundo I'!I22</f>
        <v>147</v>
      </c>
      <c r="J20" s="92">
        <f>'Pque N Mundo I'!J22</f>
        <v>320</v>
      </c>
      <c r="K20" s="92">
        <f>'Pque N Mundo I'!K22</f>
        <v>155</v>
      </c>
      <c r="L20" s="92">
        <f>'Pque N Mundo I'!L22</f>
        <v>320</v>
      </c>
      <c r="M20" s="92">
        <f>'Pque N Mundo I'!M22</f>
        <v>141</v>
      </c>
      <c r="N20" s="92">
        <f>'Pque N Mundo I'!N22</f>
        <v>320</v>
      </c>
      <c r="O20" s="92">
        <f>'Pque N Mundo I'!O22</f>
        <v>169</v>
      </c>
      <c r="P20" s="92">
        <f>'Pque N Mundo I'!P22</f>
        <v>320</v>
      </c>
      <c r="Q20" s="92">
        <f>'Pque N Mundo I'!Q22</f>
        <v>142</v>
      </c>
      <c r="R20" s="92">
        <f>'Pque N Mundo I'!R22</f>
        <v>320</v>
      </c>
      <c r="S20" s="92">
        <f>'Pque N Mundo I'!S22</f>
        <v>178</v>
      </c>
      <c r="T20" s="92">
        <f>'Pque N Mundo I'!T22</f>
        <v>320</v>
      </c>
      <c r="U20" s="92">
        <f>'Pque N Mundo I'!U22</f>
        <v>109</v>
      </c>
      <c r="V20" s="92">
        <f>'Pque N Mundo I'!V22</f>
        <v>3200</v>
      </c>
      <c r="W20" s="92">
        <f>'Pque N Mundo I'!W22</f>
        <v>1439</v>
      </c>
      <c r="X20" s="922">
        <f>'Pque N Mundo I'!X22</f>
        <v>0.44968750000000002</v>
      </c>
    </row>
    <row r="21" spans="1:24" x14ac:dyDescent="0.25">
      <c r="A21" s="214" t="str">
        <f>'Pque N Mundo I'!A23</f>
        <v>Médico Ginecologista (consulta) - 20hrs</v>
      </c>
      <c r="B21" s="926">
        <f>'Pque N Mundo I'!B23</f>
        <v>396</v>
      </c>
      <c r="C21" s="92">
        <f>'Pque N Mundo I'!C23</f>
        <v>314</v>
      </c>
      <c r="D21" s="92">
        <f>'Pque N Mundo I'!D23</f>
        <v>396</v>
      </c>
      <c r="E21" s="92">
        <f>'Pque N Mundo I'!E23</f>
        <v>320</v>
      </c>
      <c r="F21" s="92">
        <f>'Pque N Mundo I'!F23</f>
        <v>396</v>
      </c>
      <c r="G21" s="92">
        <f>'Pque N Mundo I'!G23</f>
        <v>340</v>
      </c>
      <c r="H21" s="92">
        <f>'Pque N Mundo I'!H23</f>
        <v>396</v>
      </c>
      <c r="I21" s="92">
        <f>'Pque N Mundo I'!I23</f>
        <v>276</v>
      </c>
      <c r="J21" s="92">
        <f>'Pque N Mundo I'!J23</f>
        <v>396</v>
      </c>
      <c r="K21" s="92">
        <f>'Pque N Mundo I'!K23</f>
        <v>165</v>
      </c>
      <c r="L21" s="92">
        <f>'Pque N Mundo I'!L23</f>
        <v>396</v>
      </c>
      <c r="M21" s="92">
        <f>'Pque N Mundo I'!M23</f>
        <v>210</v>
      </c>
      <c r="N21" s="92">
        <f>'Pque N Mundo I'!N23</f>
        <v>396</v>
      </c>
      <c r="O21" s="92">
        <f>'Pque N Mundo I'!O23</f>
        <v>237</v>
      </c>
      <c r="P21" s="92">
        <f>'Pque N Mundo I'!P23</f>
        <v>396</v>
      </c>
      <c r="Q21" s="92">
        <f>'Pque N Mundo I'!Q23</f>
        <v>298</v>
      </c>
      <c r="R21" s="92">
        <f>'Pque N Mundo I'!R23</f>
        <v>396</v>
      </c>
      <c r="S21" s="92">
        <f>'Pque N Mundo I'!S23</f>
        <v>140</v>
      </c>
      <c r="T21" s="92">
        <f>'Pque N Mundo I'!T23</f>
        <v>396</v>
      </c>
      <c r="U21" s="92">
        <f>'Pque N Mundo I'!U23</f>
        <v>277</v>
      </c>
      <c r="V21" s="92">
        <f>'Pque N Mundo I'!V23</f>
        <v>3960</v>
      </c>
      <c r="W21" s="92">
        <f>'Pque N Mundo I'!W23</f>
        <v>2577</v>
      </c>
      <c r="X21" s="922">
        <f>'Pque N Mundo I'!X23</f>
        <v>0.65075757575757576</v>
      </c>
    </row>
    <row r="22" spans="1:24" x14ac:dyDescent="0.25">
      <c r="A22" s="214" t="str">
        <f>'Pque N Mundo I'!A24</f>
        <v>Enfermeiro (consulta) - 30hrs</v>
      </c>
      <c r="B22" s="926">
        <f>'Pque N Mundo I'!B24</f>
        <v>540</v>
      </c>
      <c r="C22" s="92">
        <f>'Pque N Mundo I'!C24</f>
        <v>522</v>
      </c>
      <c r="D22" s="92">
        <f>'Pque N Mundo I'!D24</f>
        <v>540</v>
      </c>
      <c r="E22" s="92">
        <f>'Pque N Mundo I'!E24</f>
        <v>667</v>
      </c>
      <c r="F22" s="92">
        <f>'Pque N Mundo I'!F24</f>
        <v>540</v>
      </c>
      <c r="G22" s="92">
        <f>'Pque N Mundo I'!G24</f>
        <v>634</v>
      </c>
      <c r="H22" s="92">
        <f>'Pque N Mundo I'!H24</f>
        <v>540</v>
      </c>
      <c r="I22" s="92">
        <f>'Pque N Mundo I'!I24</f>
        <v>676</v>
      </c>
      <c r="J22" s="92">
        <f>'Pque N Mundo I'!J24</f>
        <v>540</v>
      </c>
      <c r="K22" s="92">
        <f>'Pque N Mundo I'!K24</f>
        <v>661</v>
      </c>
      <c r="L22" s="92">
        <f>'Pque N Mundo I'!L24</f>
        <v>540</v>
      </c>
      <c r="M22" s="92">
        <f>'Pque N Mundo I'!M24</f>
        <v>532</v>
      </c>
      <c r="N22" s="92">
        <f>'Pque N Mundo I'!N24</f>
        <v>540</v>
      </c>
      <c r="O22" s="92">
        <f>'Pque N Mundo I'!O24</f>
        <v>699</v>
      </c>
      <c r="P22" s="92">
        <f>'Pque N Mundo I'!P24</f>
        <v>540</v>
      </c>
      <c r="Q22" s="92">
        <f>'Pque N Mundo I'!Q24</f>
        <v>641</v>
      </c>
      <c r="R22" s="92">
        <f>'Pque N Mundo I'!R24</f>
        <v>540</v>
      </c>
      <c r="S22" s="92">
        <f>'Pque N Mundo I'!S24</f>
        <v>669</v>
      </c>
      <c r="T22" s="92">
        <f>'Pque N Mundo I'!T24</f>
        <v>540</v>
      </c>
      <c r="U22" s="92">
        <f>'Pque N Mundo I'!U24</f>
        <v>784</v>
      </c>
      <c r="V22" s="92">
        <f>'Pque N Mundo I'!V24</f>
        <v>5400</v>
      </c>
      <c r="W22" s="92">
        <f>'Pque N Mundo I'!W24</f>
        <v>6485</v>
      </c>
      <c r="X22" s="922">
        <f>'Pque N Mundo I'!X24</f>
        <v>1.200925925925926</v>
      </c>
    </row>
    <row r="23" spans="1:24" x14ac:dyDescent="0.25">
      <c r="A23" s="214" t="str">
        <f>'Pque N Mundo I'!A25</f>
        <v>Enfermeiro (visita) - 30hrs</v>
      </c>
      <c r="B23" s="926">
        <f>'Pque N Mundo I'!B25</f>
        <v>30</v>
      </c>
      <c r="C23" s="92">
        <f>'Pque N Mundo I'!C25</f>
        <v>42</v>
      </c>
      <c r="D23" s="92">
        <f>'Pque N Mundo I'!D25</f>
        <v>30</v>
      </c>
      <c r="E23" s="92">
        <f>'Pque N Mundo I'!E25</f>
        <v>30</v>
      </c>
      <c r="F23" s="92">
        <f>'Pque N Mundo I'!F25</f>
        <v>30</v>
      </c>
      <c r="G23" s="92">
        <f>'Pque N Mundo I'!G25</f>
        <v>30</v>
      </c>
      <c r="H23" s="92">
        <f>'Pque N Mundo I'!H25</f>
        <v>30</v>
      </c>
      <c r="I23" s="92">
        <f>'Pque N Mundo I'!I25</f>
        <v>51</v>
      </c>
      <c r="J23" s="92">
        <f>'Pque N Mundo I'!J25</f>
        <v>30</v>
      </c>
      <c r="K23" s="92">
        <f>'Pque N Mundo I'!K25</f>
        <v>83</v>
      </c>
      <c r="L23" s="92">
        <f>'Pque N Mundo I'!L25</f>
        <v>30</v>
      </c>
      <c r="M23" s="92">
        <f>'Pque N Mundo I'!M25</f>
        <v>27</v>
      </c>
      <c r="N23" s="92">
        <f>'Pque N Mundo I'!N25</f>
        <v>30</v>
      </c>
      <c r="O23" s="92">
        <f>'Pque N Mundo I'!O25</f>
        <v>54</v>
      </c>
      <c r="P23" s="92">
        <f>'Pque N Mundo I'!P25</f>
        <v>30</v>
      </c>
      <c r="Q23" s="92">
        <f>'Pque N Mundo I'!Q25</f>
        <v>63</v>
      </c>
      <c r="R23" s="92">
        <f>'Pque N Mundo I'!R25</f>
        <v>30</v>
      </c>
      <c r="S23" s="92">
        <f>'Pque N Mundo I'!S25</f>
        <v>43</v>
      </c>
      <c r="T23" s="92">
        <f>'Pque N Mundo I'!T25</f>
        <v>30</v>
      </c>
      <c r="U23" s="92">
        <f>'Pque N Mundo I'!U25</f>
        <v>66</v>
      </c>
      <c r="V23" s="92">
        <f>'Pque N Mundo I'!V25</f>
        <v>300</v>
      </c>
      <c r="W23" s="92">
        <f>'Pque N Mundo I'!W25</f>
        <v>489</v>
      </c>
      <c r="X23" s="922">
        <f>'Pque N Mundo I'!X25</f>
        <v>1.63</v>
      </c>
    </row>
    <row r="24" spans="1:24" x14ac:dyDescent="0.25">
      <c r="A24" s="214" t="str">
        <f>'Pque N Mundo I'!A26</f>
        <v>Assistente Social (consulta/ VD) - 30hrs</v>
      </c>
      <c r="B24" s="926">
        <f>'Pque N Mundo I'!B26</f>
        <v>122</v>
      </c>
      <c r="C24" s="92">
        <f>'Pque N Mundo I'!C26</f>
        <v>120</v>
      </c>
      <c r="D24" s="92">
        <f>'Pque N Mundo I'!D26</f>
        <v>122</v>
      </c>
      <c r="E24" s="92">
        <f>'Pque N Mundo I'!E26</f>
        <v>168</v>
      </c>
      <c r="F24" s="92">
        <f>'Pque N Mundo I'!F26</f>
        <v>122</v>
      </c>
      <c r="G24" s="92">
        <f>'Pque N Mundo I'!G26</f>
        <v>188</v>
      </c>
      <c r="H24" s="92">
        <f>'Pque N Mundo I'!H26</f>
        <v>122</v>
      </c>
      <c r="I24" s="92">
        <f>'Pque N Mundo I'!I26</f>
        <v>152</v>
      </c>
      <c r="J24" s="92">
        <f>'Pque N Mundo I'!J26</f>
        <v>122</v>
      </c>
      <c r="K24" s="92">
        <f>'Pque N Mundo I'!K26</f>
        <v>199</v>
      </c>
      <c r="L24" s="92">
        <f>'Pque N Mundo I'!L26</f>
        <v>122</v>
      </c>
      <c r="M24" s="92">
        <f>'Pque N Mundo I'!M26</f>
        <v>373</v>
      </c>
      <c r="N24" s="92">
        <f>'Pque N Mundo I'!N26</f>
        <v>122</v>
      </c>
      <c r="O24" s="92">
        <f>'Pque N Mundo I'!O26</f>
        <v>229</v>
      </c>
      <c r="P24" s="92">
        <f>'Pque N Mundo I'!P26</f>
        <v>122</v>
      </c>
      <c r="Q24" s="92">
        <f>'Pque N Mundo I'!Q26</f>
        <v>145</v>
      </c>
      <c r="R24" s="92">
        <f>'Pque N Mundo I'!R26</f>
        <v>122</v>
      </c>
      <c r="S24" s="92">
        <f>'Pque N Mundo I'!S26</f>
        <v>179</v>
      </c>
      <c r="T24" s="92">
        <f>'Pque N Mundo I'!T26</f>
        <v>122</v>
      </c>
      <c r="U24" s="92">
        <f>'Pque N Mundo I'!U26</f>
        <v>229</v>
      </c>
      <c r="V24" s="92">
        <f>'Pque N Mundo I'!V26</f>
        <v>1220</v>
      </c>
      <c r="W24" s="92">
        <f>'Pque N Mundo I'!W26</f>
        <v>1982</v>
      </c>
      <c r="X24" s="922">
        <f>'Pque N Mundo I'!X26</f>
        <v>1.6245901639344262</v>
      </c>
    </row>
    <row r="25" spans="1:24" x14ac:dyDescent="0.25">
      <c r="A25" s="214" t="str">
        <f>'Pque N Mundo I'!A27</f>
        <v>Assistente Social (nº grupos)</v>
      </c>
      <c r="B25" s="926">
        <f>'Pque N Mundo I'!B27</f>
        <v>30</v>
      </c>
      <c r="C25" s="92">
        <f>'Pque N Mundo I'!C27</f>
        <v>29</v>
      </c>
      <c r="D25" s="92">
        <f>'Pque N Mundo I'!D27</f>
        <v>30</v>
      </c>
      <c r="E25" s="92">
        <f>'Pque N Mundo I'!E27</f>
        <v>40</v>
      </c>
      <c r="F25" s="92">
        <f>'Pque N Mundo I'!F27</f>
        <v>30</v>
      </c>
      <c r="G25" s="92">
        <f>'Pque N Mundo I'!G27</f>
        <v>50</v>
      </c>
      <c r="H25" s="92">
        <f>'Pque N Mundo I'!H27</f>
        <v>30</v>
      </c>
      <c r="I25" s="92">
        <f>'Pque N Mundo I'!I27</f>
        <v>35</v>
      </c>
      <c r="J25" s="92">
        <f>'Pque N Mundo I'!J27</f>
        <v>30</v>
      </c>
      <c r="K25" s="92">
        <f>'Pque N Mundo I'!K27</f>
        <v>54</v>
      </c>
      <c r="L25" s="92">
        <f>'Pque N Mundo I'!L27</f>
        <v>30</v>
      </c>
      <c r="M25" s="92">
        <f>'Pque N Mundo I'!M27</f>
        <v>50</v>
      </c>
      <c r="N25" s="92">
        <f>'Pque N Mundo I'!N27</f>
        <v>30</v>
      </c>
      <c r="O25" s="92">
        <f>'Pque N Mundo I'!O27</f>
        <v>47</v>
      </c>
      <c r="P25" s="92">
        <f>'Pque N Mundo I'!P27</f>
        <v>30</v>
      </c>
      <c r="Q25" s="92">
        <f>'Pque N Mundo I'!Q27</f>
        <v>50</v>
      </c>
      <c r="R25" s="92">
        <f>'Pque N Mundo I'!R27</f>
        <v>30</v>
      </c>
      <c r="S25" s="92">
        <f>'Pque N Mundo I'!S27</f>
        <v>54</v>
      </c>
      <c r="T25" s="92">
        <f>'Pque N Mundo I'!T27</f>
        <v>30</v>
      </c>
      <c r="U25" s="92">
        <f>'Pque N Mundo I'!U27</f>
        <v>46</v>
      </c>
      <c r="V25" s="92">
        <f>'Pque N Mundo I'!V27</f>
        <v>300</v>
      </c>
      <c r="W25" s="92">
        <f>'Pque N Mundo I'!W27</f>
        <v>455</v>
      </c>
      <c r="X25" s="922">
        <f>'Pque N Mundo I'!X27</f>
        <v>1.5166666666666666</v>
      </c>
    </row>
    <row r="26" spans="1:24" x14ac:dyDescent="0.25">
      <c r="A26" s="214" t="str">
        <f>'Pque N Mundo I'!A28</f>
        <v>Psicólogo (consulta/ VD)* - 30hrs</v>
      </c>
      <c r="B26" s="926">
        <f>'Pque N Mundo I'!B28</f>
        <v>46</v>
      </c>
      <c r="C26" s="92">
        <f>'Pque N Mundo I'!C28</f>
        <v>66</v>
      </c>
      <c r="D26" s="92">
        <f>'Pque N Mundo I'!D28</f>
        <v>46</v>
      </c>
      <c r="E26" s="92">
        <f>'Pque N Mundo I'!E28</f>
        <v>117</v>
      </c>
      <c r="F26" s="92">
        <f>'Pque N Mundo I'!F28</f>
        <v>46</v>
      </c>
      <c r="G26" s="92">
        <f>'Pque N Mundo I'!G28</f>
        <v>170</v>
      </c>
      <c r="H26" s="92">
        <f>'Pque N Mundo I'!H28</f>
        <v>46</v>
      </c>
      <c r="I26" s="92">
        <f>'Pque N Mundo I'!I28</f>
        <v>115</v>
      </c>
      <c r="J26" s="92">
        <f>'Pque N Mundo I'!J28</f>
        <v>46</v>
      </c>
      <c r="K26" s="92">
        <f>'Pque N Mundo I'!K28</f>
        <v>155</v>
      </c>
      <c r="L26" s="92">
        <f>'Pque N Mundo I'!L28</f>
        <v>46</v>
      </c>
      <c r="M26" s="92">
        <f>'Pque N Mundo I'!M28</f>
        <v>91</v>
      </c>
      <c r="N26" s="92">
        <f>'Pque N Mundo I'!N28</f>
        <v>46</v>
      </c>
      <c r="O26" s="92">
        <f>'Pque N Mundo I'!O28</f>
        <v>81</v>
      </c>
      <c r="P26" s="92">
        <f>'Pque N Mundo I'!P28</f>
        <v>46</v>
      </c>
      <c r="Q26" s="92">
        <f>'Pque N Mundo I'!Q28</f>
        <v>64</v>
      </c>
      <c r="R26" s="92">
        <f>'Pque N Mundo I'!R28</f>
        <v>46</v>
      </c>
      <c r="S26" s="92">
        <f>'Pque N Mundo I'!S28</f>
        <v>59</v>
      </c>
      <c r="T26" s="92">
        <f>'Pque N Mundo I'!T28</f>
        <v>46</v>
      </c>
      <c r="U26" s="92">
        <f>'Pque N Mundo I'!U28</f>
        <v>58</v>
      </c>
      <c r="V26" s="92">
        <f>'Pque N Mundo I'!V28</f>
        <v>460</v>
      </c>
      <c r="W26" s="92">
        <f>'Pque N Mundo I'!W28</f>
        <v>976</v>
      </c>
      <c r="X26" s="922">
        <f>'Pque N Mundo I'!X28</f>
        <v>2.1217391304347828</v>
      </c>
    </row>
    <row r="27" spans="1:24" x14ac:dyDescent="0.25">
      <c r="A27" s="214" t="str">
        <f>'Pque N Mundo I'!A29</f>
        <v>Psicólogo (nº grupos)</v>
      </c>
      <c r="B27" s="926">
        <f>'Pque N Mundo I'!B29</f>
        <v>30</v>
      </c>
      <c r="C27" s="92">
        <f>'Pque N Mundo I'!C29</f>
        <v>37</v>
      </c>
      <c r="D27" s="92">
        <f>'Pque N Mundo I'!D29</f>
        <v>30</v>
      </c>
      <c r="E27" s="92">
        <f>'Pque N Mundo I'!E29</f>
        <v>83</v>
      </c>
      <c r="F27" s="92">
        <f>'Pque N Mundo I'!F29</f>
        <v>30</v>
      </c>
      <c r="G27" s="92">
        <f>'Pque N Mundo I'!G29</f>
        <v>83</v>
      </c>
      <c r="H27" s="92">
        <f>'Pque N Mundo I'!H29</f>
        <v>30</v>
      </c>
      <c r="I27" s="92">
        <f>'Pque N Mundo I'!I29</f>
        <v>88</v>
      </c>
      <c r="J27" s="92">
        <f>'Pque N Mundo I'!J29</f>
        <v>30</v>
      </c>
      <c r="K27" s="92">
        <f>'Pque N Mundo I'!K29</f>
        <v>81</v>
      </c>
      <c r="L27" s="92">
        <f>'Pque N Mundo I'!L29</f>
        <v>30</v>
      </c>
      <c r="M27" s="92">
        <f>'Pque N Mundo I'!M29</f>
        <v>57</v>
      </c>
      <c r="N27" s="92">
        <f>'Pque N Mundo I'!N29</f>
        <v>30</v>
      </c>
      <c r="O27" s="92">
        <f>'Pque N Mundo I'!O29</f>
        <v>57</v>
      </c>
      <c r="P27" s="92">
        <f>'Pque N Mundo I'!P29</f>
        <v>30</v>
      </c>
      <c r="Q27" s="92">
        <f>'Pque N Mundo I'!Q29</f>
        <v>54</v>
      </c>
      <c r="R27" s="92">
        <f>'Pque N Mundo I'!R29</f>
        <v>30</v>
      </c>
      <c r="S27" s="92">
        <f>'Pque N Mundo I'!S29</f>
        <v>64</v>
      </c>
      <c r="T27" s="92">
        <f>'Pque N Mundo I'!T29</f>
        <v>30</v>
      </c>
      <c r="U27" s="92">
        <f>'Pque N Mundo I'!U29</f>
        <v>44</v>
      </c>
      <c r="V27" s="92">
        <f>'Pque N Mundo I'!V29</f>
        <v>300</v>
      </c>
      <c r="W27" s="92">
        <f>'Pque N Mundo I'!W29</f>
        <v>648</v>
      </c>
      <c r="X27" s="922">
        <f>'Pque N Mundo I'!X29</f>
        <v>2.16</v>
      </c>
    </row>
    <row r="28" spans="1:24" x14ac:dyDescent="0.25">
      <c r="A28" s="214" t="str">
        <f>'Pque N Mundo I'!A30</f>
        <v>Farmacêutico (consulta/ VD) - 40hrs</v>
      </c>
      <c r="B28" s="926">
        <f>'Pque N Mundo I'!B30</f>
        <v>96</v>
      </c>
      <c r="C28" s="92">
        <f>'Pque N Mundo I'!C30</f>
        <v>32</v>
      </c>
      <c r="D28" s="92">
        <f>'Pque N Mundo I'!D30</f>
        <v>96</v>
      </c>
      <c r="E28" s="92">
        <f>'Pque N Mundo I'!E30</f>
        <v>92</v>
      </c>
      <c r="F28" s="92">
        <f>'Pque N Mundo I'!F30</f>
        <v>96</v>
      </c>
      <c r="G28" s="92">
        <f>'Pque N Mundo I'!G30</f>
        <v>48</v>
      </c>
      <c r="H28" s="92">
        <f>'Pque N Mundo I'!H30</f>
        <v>96</v>
      </c>
      <c r="I28" s="92">
        <f>'Pque N Mundo I'!I30</f>
        <v>55</v>
      </c>
      <c r="J28" s="92">
        <f>'Pque N Mundo I'!J30</f>
        <v>96</v>
      </c>
      <c r="K28" s="92">
        <f>'Pque N Mundo I'!K30</f>
        <v>70</v>
      </c>
      <c r="L28" s="92">
        <f>'Pque N Mundo I'!L30</f>
        <v>96</v>
      </c>
      <c r="M28" s="92">
        <f>'Pque N Mundo I'!M30</f>
        <v>84</v>
      </c>
      <c r="N28" s="92">
        <f>'Pque N Mundo I'!N30</f>
        <v>96</v>
      </c>
      <c r="O28" s="92">
        <f>'Pque N Mundo I'!O30</f>
        <v>85</v>
      </c>
      <c r="P28" s="92">
        <f>'Pque N Mundo I'!P30</f>
        <v>96</v>
      </c>
      <c r="Q28" s="92">
        <f>'Pque N Mundo I'!Q30</f>
        <v>30</v>
      </c>
      <c r="R28" s="92">
        <f>'Pque N Mundo I'!R30</f>
        <v>96</v>
      </c>
      <c r="S28" s="92">
        <f>'Pque N Mundo I'!S30</f>
        <v>90</v>
      </c>
      <c r="T28" s="92">
        <f>'Pque N Mundo I'!T30</f>
        <v>96</v>
      </c>
      <c r="U28" s="92">
        <f>'Pque N Mundo I'!U30</f>
        <v>97</v>
      </c>
      <c r="V28" s="92">
        <f>'Pque N Mundo I'!V30</f>
        <v>960</v>
      </c>
      <c r="W28" s="92">
        <f>'Pque N Mundo I'!W30</f>
        <v>683</v>
      </c>
      <c r="X28" s="922">
        <f>'Pque N Mundo I'!X30</f>
        <v>0.7114583333333333</v>
      </c>
    </row>
    <row r="29" spans="1:24" x14ac:dyDescent="0.25">
      <c r="A29" s="214" t="str">
        <f>'Pque N Mundo I'!A31</f>
        <v>Farmacêutico (nº grupos)</v>
      </c>
      <c r="B29" s="926">
        <f>'Pque N Mundo I'!B31</f>
        <v>16</v>
      </c>
      <c r="C29" s="92">
        <f>'Pque N Mundo I'!C31</f>
        <v>16</v>
      </c>
      <c r="D29" s="92">
        <f>'Pque N Mundo I'!D31</f>
        <v>16</v>
      </c>
      <c r="E29" s="92">
        <f>'Pque N Mundo I'!E31</f>
        <v>19</v>
      </c>
      <c r="F29" s="92">
        <f>'Pque N Mundo I'!F31</f>
        <v>16</v>
      </c>
      <c r="G29" s="92">
        <f>'Pque N Mundo I'!G31</f>
        <v>9</v>
      </c>
      <c r="H29" s="92">
        <f>'Pque N Mundo I'!H31</f>
        <v>16</v>
      </c>
      <c r="I29" s="92">
        <f>'Pque N Mundo I'!I31</f>
        <v>15</v>
      </c>
      <c r="J29" s="92">
        <f>'Pque N Mundo I'!J31</f>
        <v>16</v>
      </c>
      <c r="K29" s="92">
        <f>'Pque N Mundo I'!K31</f>
        <v>13</v>
      </c>
      <c r="L29" s="92">
        <f>'Pque N Mundo I'!L31</f>
        <v>16</v>
      </c>
      <c r="M29" s="92">
        <f>'Pque N Mundo I'!M31</f>
        <v>11</v>
      </c>
      <c r="N29" s="92">
        <f>'Pque N Mundo I'!N31</f>
        <v>16</v>
      </c>
      <c r="O29" s="92">
        <f>'Pque N Mundo I'!O31</f>
        <v>12</v>
      </c>
      <c r="P29" s="92">
        <f>'Pque N Mundo I'!P31</f>
        <v>16</v>
      </c>
      <c r="Q29" s="92">
        <f>'Pque N Mundo I'!Q31</f>
        <v>0</v>
      </c>
      <c r="R29" s="92">
        <f>'Pque N Mundo I'!R31</f>
        <v>16</v>
      </c>
      <c r="S29" s="92">
        <f>'Pque N Mundo I'!S31</f>
        <v>14</v>
      </c>
      <c r="T29" s="92">
        <f>'Pque N Mundo I'!T31</f>
        <v>16</v>
      </c>
      <c r="U29" s="92">
        <f>'Pque N Mundo I'!U31</f>
        <v>14</v>
      </c>
      <c r="V29" s="92">
        <f>'Pque N Mundo I'!V31</f>
        <v>160</v>
      </c>
      <c r="W29" s="92">
        <f>'Pque N Mundo I'!W31</f>
        <v>123</v>
      </c>
      <c r="X29" s="922">
        <f>'Pque N Mundo I'!X31</f>
        <v>0.76875000000000004</v>
      </c>
    </row>
    <row r="30" spans="1:24" x14ac:dyDescent="0.25">
      <c r="A30" s="214" t="str">
        <f>'Pque N Mundo I'!A32</f>
        <v>Técnico de Enfermagem (Visitas) - 30hrs</v>
      </c>
      <c r="B30" s="926">
        <f>'Pque N Mundo I'!B32</f>
        <v>120</v>
      </c>
      <c r="C30" s="92">
        <f>'Pque N Mundo I'!C32</f>
        <v>96</v>
      </c>
      <c r="D30" s="92">
        <f>'Pque N Mundo I'!D32</f>
        <v>120</v>
      </c>
      <c r="E30" s="92">
        <f>'Pque N Mundo I'!E32</f>
        <v>107</v>
      </c>
      <c r="F30" s="92">
        <f>'Pque N Mundo I'!F32</f>
        <v>120</v>
      </c>
      <c r="G30" s="92">
        <f>'Pque N Mundo I'!G32</f>
        <v>130</v>
      </c>
      <c r="H30" s="92">
        <f>'Pque N Mundo I'!H32</f>
        <v>120</v>
      </c>
      <c r="I30" s="92">
        <f>'Pque N Mundo I'!I32</f>
        <v>131</v>
      </c>
      <c r="J30" s="92">
        <f>'Pque N Mundo I'!J32</f>
        <v>120</v>
      </c>
      <c r="K30" s="92">
        <f>'Pque N Mundo I'!K32</f>
        <v>169</v>
      </c>
      <c r="L30" s="92">
        <f>'Pque N Mundo I'!L32</f>
        <v>120</v>
      </c>
      <c r="M30" s="92">
        <f>'Pque N Mundo I'!M32</f>
        <v>118</v>
      </c>
      <c r="N30" s="92">
        <f>'Pque N Mundo I'!N32</f>
        <v>120</v>
      </c>
      <c r="O30" s="92">
        <f>'Pque N Mundo I'!O32</f>
        <v>115</v>
      </c>
      <c r="P30" s="92">
        <f>'Pque N Mundo I'!P32</f>
        <v>120</v>
      </c>
      <c r="Q30" s="92">
        <f>'Pque N Mundo I'!Q32</f>
        <v>118</v>
      </c>
      <c r="R30" s="92">
        <f>'Pque N Mundo I'!R32</f>
        <v>120</v>
      </c>
      <c r="S30" s="92">
        <f>'Pque N Mundo I'!S32</f>
        <v>110</v>
      </c>
      <c r="T30" s="92">
        <f>'Pque N Mundo I'!T32</f>
        <v>120</v>
      </c>
      <c r="U30" s="92">
        <f>'Pque N Mundo I'!U32</f>
        <v>94</v>
      </c>
      <c r="V30" s="92">
        <f>'Pque N Mundo I'!V32</f>
        <v>1200</v>
      </c>
      <c r="W30" s="92">
        <f>'Pque N Mundo I'!W32</f>
        <v>1188</v>
      </c>
      <c r="X30" s="922">
        <f>'Pque N Mundo I'!X32</f>
        <v>0.99</v>
      </c>
    </row>
    <row r="31" spans="1:24" x14ac:dyDescent="0.25">
      <c r="A31" s="214" t="str">
        <f>'Pque N Mundo I'!A33</f>
        <v>Técnico de Enfermagem (Visitas) - 40hrs</v>
      </c>
      <c r="B31" s="926">
        <f>'Pque N Mundo I'!B33</f>
        <v>384</v>
      </c>
      <c r="C31" s="92">
        <f>'Pque N Mundo I'!C33</f>
        <v>444</v>
      </c>
      <c r="D31" s="92">
        <f>'Pque N Mundo I'!D33</f>
        <v>384</v>
      </c>
      <c r="E31" s="92">
        <f>'Pque N Mundo I'!E33</f>
        <v>428</v>
      </c>
      <c r="F31" s="92">
        <f>'Pque N Mundo I'!F33</f>
        <v>384</v>
      </c>
      <c r="G31" s="92">
        <f>'Pque N Mundo I'!G33</f>
        <v>393</v>
      </c>
      <c r="H31" s="92">
        <f>'Pque N Mundo I'!H33</f>
        <v>384</v>
      </c>
      <c r="I31" s="92">
        <f>'Pque N Mundo I'!I33</f>
        <v>482</v>
      </c>
      <c r="J31" s="92">
        <f>'Pque N Mundo I'!J33</f>
        <v>384</v>
      </c>
      <c r="K31" s="92">
        <f>'Pque N Mundo I'!K33</f>
        <v>434</v>
      </c>
      <c r="L31" s="92">
        <f>'Pque N Mundo I'!L33</f>
        <v>384</v>
      </c>
      <c r="M31" s="92">
        <f>'Pque N Mundo I'!M33</f>
        <v>418</v>
      </c>
      <c r="N31" s="92">
        <f>'Pque N Mundo I'!N33</f>
        <v>384</v>
      </c>
      <c r="O31" s="92">
        <f>'Pque N Mundo I'!O33</f>
        <v>433</v>
      </c>
      <c r="P31" s="92">
        <f>'Pque N Mundo I'!P33</f>
        <v>384</v>
      </c>
      <c r="Q31" s="92">
        <f>'Pque N Mundo I'!Q33</f>
        <v>424</v>
      </c>
      <c r="R31" s="92">
        <f>'Pque N Mundo I'!R33</f>
        <v>384</v>
      </c>
      <c r="S31" s="92">
        <f>'Pque N Mundo I'!S33</f>
        <v>419</v>
      </c>
      <c r="T31" s="92">
        <f>'Pque N Mundo I'!T33</f>
        <v>384</v>
      </c>
      <c r="U31" s="92">
        <f>'Pque N Mundo I'!U33</f>
        <v>427</v>
      </c>
      <c r="V31" s="92">
        <f>'Pque N Mundo I'!V33</f>
        <v>3840</v>
      </c>
      <c r="W31" s="92">
        <f>'Pque N Mundo I'!W33</f>
        <v>4302</v>
      </c>
      <c r="X31" s="922">
        <f>'Pque N Mundo I'!X33</f>
        <v>1.1203125</v>
      </c>
    </row>
    <row r="32" spans="1:24" x14ac:dyDescent="0.25">
      <c r="A32" s="214" t="str">
        <f>'Pque N Mundo I'!A34</f>
        <v>PICS - Atividades Coletivas</v>
      </c>
      <c r="B32" s="926">
        <f>'Pque N Mundo I'!B34</f>
        <v>40</v>
      </c>
      <c r="C32" s="92">
        <f>'Pque N Mundo I'!C34</f>
        <v>27</v>
      </c>
      <c r="D32" s="92">
        <f>'Pque N Mundo I'!D34</f>
        <v>40</v>
      </c>
      <c r="E32" s="92">
        <f>'Pque N Mundo I'!E34</f>
        <v>38</v>
      </c>
      <c r="F32" s="92">
        <f>'Pque N Mundo I'!F34</f>
        <v>40</v>
      </c>
      <c r="G32" s="92">
        <f>'Pque N Mundo I'!G34</f>
        <v>45</v>
      </c>
      <c r="H32" s="92">
        <f>'Pque N Mundo I'!H34</f>
        <v>40</v>
      </c>
      <c r="I32" s="92">
        <f>'Pque N Mundo I'!I34</f>
        <v>44</v>
      </c>
      <c r="J32" s="92">
        <f>'Pque N Mundo I'!J34</f>
        <v>40</v>
      </c>
      <c r="K32" s="92">
        <f>'Pque N Mundo I'!K34</f>
        <v>52</v>
      </c>
      <c r="L32" s="92">
        <f>'Pque N Mundo I'!L34</f>
        <v>40</v>
      </c>
      <c r="M32" s="92">
        <f>'Pque N Mundo I'!M34</f>
        <v>40</v>
      </c>
      <c r="N32" s="92">
        <f>'Pque N Mundo I'!N34</f>
        <v>40</v>
      </c>
      <c r="O32" s="92">
        <f>'Pque N Mundo I'!O34</f>
        <v>31</v>
      </c>
      <c r="P32" s="92">
        <f>'Pque N Mundo I'!P34</f>
        <v>40</v>
      </c>
      <c r="Q32" s="92">
        <f>'Pque N Mundo I'!Q34</f>
        <v>31</v>
      </c>
      <c r="R32" s="92">
        <f>'Pque N Mundo I'!R34</f>
        <v>40</v>
      </c>
      <c r="S32" s="92">
        <f>'Pque N Mundo I'!S34</f>
        <v>61</v>
      </c>
      <c r="T32" s="92">
        <f>'Pque N Mundo I'!T34</f>
        <v>40</v>
      </c>
      <c r="U32" s="92">
        <f>'Pque N Mundo I'!U34</f>
        <v>21</v>
      </c>
      <c r="V32" s="92">
        <f>'Pque N Mundo I'!V34</f>
        <v>400</v>
      </c>
      <c r="W32" s="92">
        <f>'Pque N Mundo I'!W34</f>
        <v>390</v>
      </c>
      <c r="X32" s="922">
        <f>'Pque N Mundo I'!X34</f>
        <v>0.97499999999999998</v>
      </c>
    </row>
    <row r="33" spans="1:24" ht="15.75" thickBot="1" x14ac:dyDescent="0.3">
      <c r="A33" s="214" t="str">
        <f>'Pque N Mundo I'!A35</f>
        <v>PICS - Atividades Individuais</v>
      </c>
      <c r="B33" s="926">
        <f>'Pque N Mundo I'!B35</f>
        <v>60</v>
      </c>
      <c r="C33" s="92">
        <f>'Pque N Mundo I'!C35</f>
        <v>67</v>
      </c>
      <c r="D33" s="92">
        <f>'Pque N Mundo I'!D35</f>
        <v>60</v>
      </c>
      <c r="E33" s="92">
        <f>'Pque N Mundo I'!E35</f>
        <v>110</v>
      </c>
      <c r="F33" s="92">
        <f>'Pque N Mundo I'!F35</f>
        <v>60</v>
      </c>
      <c r="G33" s="92">
        <f>'Pque N Mundo I'!G35</f>
        <v>184</v>
      </c>
      <c r="H33" s="92">
        <f>'Pque N Mundo I'!H35</f>
        <v>60</v>
      </c>
      <c r="I33" s="92">
        <f>'Pque N Mundo I'!I35</f>
        <v>91</v>
      </c>
      <c r="J33" s="92">
        <f>'Pque N Mundo I'!J35</f>
        <v>60</v>
      </c>
      <c r="K33" s="92">
        <f>'Pque N Mundo I'!K35</f>
        <v>143</v>
      </c>
      <c r="L33" s="92">
        <f>'Pque N Mundo I'!L35</f>
        <v>60</v>
      </c>
      <c r="M33" s="92">
        <f>'Pque N Mundo I'!M35</f>
        <v>84</v>
      </c>
      <c r="N33" s="92">
        <f>'Pque N Mundo I'!N35</f>
        <v>60</v>
      </c>
      <c r="O33" s="92">
        <f>'Pque N Mundo I'!O35</f>
        <v>41</v>
      </c>
      <c r="P33" s="92">
        <f>'Pque N Mundo I'!P35</f>
        <v>60</v>
      </c>
      <c r="Q33" s="92">
        <f>'Pque N Mundo I'!Q35</f>
        <v>68</v>
      </c>
      <c r="R33" s="92">
        <f>'Pque N Mundo I'!R35</f>
        <v>60</v>
      </c>
      <c r="S33" s="92">
        <f>'Pque N Mundo I'!S35</f>
        <v>82</v>
      </c>
      <c r="T33" s="92">
        <f>'Pque N Mundo I'!T35</f>
        <v>60</v>
      </c>
      <c r="U33" s="92">
        <f>'Pque N Mundo I'!U35</f>
        <v>140</v>
      </c>
      <c r="V33" s="92">
        <f>'Pque N Mundo I'!V35</f>
        <v>600</v>
      </c>
      <c r="W33" s="92">
        <f>'Pque N Mundo I'!W35</f>
        <v>1010</v>
      </c>
      <c r="X33" s="922">
        <f>'Pque N Mundo I'!X35</f>
        <v>1.6833333333333333</v>
      </c>
    </row>
    <row r="34" spans="1:24" ht="15.75" thickBot="1" x14ac:dyDescent="0.3">
      <c r="A34" s="845" t="str">
        <f>'Pque N Mundo I'!A36</f>
        <v>TOTAL</v>
      </c>
      <c r="B34" s="943">
        <f>'Pque N Mundo I'!B36</f>
        <v>14989</v>
      </c>
      <c r="C34" s="847">
        <f>'Pque N Mundo I'!C36</f>
        <v>12437</v>
      </c>
      <c r="D34" s="847">
        <f>'Pque N Mundo I'!D36</f>
        <v>14989</v>
      </c>
      <c r="E34" s="847">
        <f>'Pque N Mundo I'!E36</f>
        <v>13975</v>
      </c>
      <c r="F34" s="847">
        <f>'Pque N Mundo I'!F36</f>
        <v>14989</v>
      </c>
      <c r="G34" s="847">
        <f>'Pque N Mundo I'!G36</f>
        <v>13797</v>
      </c>
      <c r="H34" s="847">
        <f>'Pque N Mundo I'!H36</f>
        <v>14989</v>
      </c>
      <c r="I34" s="847">
        <f>'Pque N Mundo I'!I36</f>
        <v>14665</v>
      </c>
      <c r="J34" s="847">
        <f>'Pque N Mundo I'!J36</f>
        <v>14989</v>
      </c>
      <c r="K34" s="847">
        <f>'Pque N Mundo I'!K36</f>
        <v>13767</v>
      </c>
      <c r="L34" s="847">
        <f>'Pque N Mundo I'!L36</f>
        <v>14989</v>
      </c>
      <c r="M34" s="847">
        <f>'Pque N Mundo I'!M36</f>
        <v>14168</v>
      </c>
      <c r="N34" s="847">
        <f>'Pque N Mundo I'!N36</f>
        <v>14989</v>
      </c>
      <c r="O34" s="847">
        <f>'Pque N Mundo I'!O36</f>
        <v>14816</v>
      </c>
      <c r="P34" s="847">
        <f>'Pque N Mundo I'!P36</f>
        <v>14989</v>
      </c>
      <c r="Q34" s="847">
        <f>'Pque N Mundo I'!Q36</f>
        <v>14104</v>
      </c>
      <c r="R34" s="847">
        <f>'Pque N Mundo I'!R36</f>
        <v>14989</v>
      </c>
      <c r="S34" s="847">
        <f>'Pque N Mundo I'!S36</f>
        <v>14264</v>
      </c>
      <c r="T34" s="847">
        <f>'Pque N Mundo I'!T36</f>
        <v>14989</v>
      </c>
      <c r="U34" s="847">
        <f>'Pque N Mundo I'!U36</f>
        <v>15078</v>
      </c>
      <c r="V34" s="847">
        <f>'Pque N Mundo I'!V36</f>
        <v>149890</v>
      </c>
      <c r="W34" s="847">
        <f>'Pque N Mundo I'!W36</f>
        <v>141071</v>
      </c>
      <c r="X34" s="923">
        <f>'Pque N Mundo I'!X36</f>
        <v>0.94116351991460401</v>
      </c>
    </row>
    <row r="36" spans="1:24" ht="15.75" x14ac:dyDescent="0.25">
      <c r="A36" s="927" t="s">
        <v>651</v>
      </c>
      <c r="B36" s="937"/>
      <c r="C36" s="928"/>
      <c r="D36" s="928"/>
      <c r="E36" s="928"/>
      <c r="F36" s="928"/>
      <c r="G36" s="928"/>
      <c r="H36" s="928"/>
      <c r="I36" s="928"/>
      <c r="J36" s="928"/>
      <c r="K36" s="928"/>
      <c r="L36" s="928"/>
      <c r="M36" s="928"/>
      <c r="N36" s="928"/>
      <c r="O36" s="928"/>
      <c r="P36" s="928"/>
      <c r="Q36" s="928"/>
      <c r="R36" s="928"/>
      <c r="S36" s="928"/>
      <c r="T36" s="928"/>
      <c r="U36" s="928"/>
      <c r="V36" s="928"/>
      <c r="W36" s="928"/>
      <c r="X36" s="928"/>
    </row>
    <row r="37" spans="1:24" x14ac:dyDescent="0.25">
      <c r="A37" s="914"/>
      <c r="B37" s="976" t="s">
        <v>486</v>
      </c>
      <c r="C37" s="976"/>
      <c r="D37" s="976" t="s">
        <v>681</v>
      </c>
      <c r="E37" s="976"/>
      <c r="F37" s="976" t="s">
        <v>682</v>
      </c>
      <c r="G37" s="976"/>
      <c r="H37" s="976" t="s">
        <v>683</v>
      </c>
      <c r="I37" s="976"/>
      <c r="J37" s="976" t="s">
        <v>686</v>
      </c>
      <c r="K37" s="976"/>
      <c r="L37" s="976" t="s">
        <v>687</v>
      </c>
      <c r="M37" s="976"/>
      <c r="N37" s="976" t="s">
        <v>689</v>
      </c>
      <c r="O37" s="976"/>
      <c r="P37" s="976" t="s">
        <v>690</v>
      </c>
      <c r="Q37" s="976"/>
      <c r="R37" s="976" t="s">
        <v>691</v>
      </c>
      <c r="S37" s="976"/>
      <c r="T37" s="976" t="s">
        <v>692</v>
      </c>
      <c r="U37" s="976"/>
      <c r="V37" s="989" t="s">
        <v>487</v>
      </c>
      <c r="W37" s="989"/>
      <c r="X37" s="989"/>
    </row>
    <row r="38" spans="1:24" ht="15.75" thickBot="1" x14ac:dyDescent="0.3">
      <c r="A38" s="843" t="s">
        <v>14</v>
      </c>
      <c r="B38" s="931" t="s">
        <v>489</v>
      </c>
      <c r="C38" s="849" t="s">
        <v>488</v>
      </c>
      <c r="D38" s="915" t="s">
        <v>489</v>
      </c>
      <c r="E38" s="849" t="s">
        <v>488</v>
      </c>
      <c r="F38" s="915" t="s">
        <v>489</v>
      </c>
      <c r="G38" s="849" t="s">
        <v>488</v>
      </c>
      <c r="H38" s="915" t="s">
        <v>489</v>
      </c>
      <c r="I38" s="849" t="s">
        <v>488</v>
      </c>
      <c r="J38" s="915" t="s">
        <v>489</v>
      </c>
      <c r="K38" s="849" t="s">
        <v>488</v>
      </c>
      <c r="L38" s="915" t="s">
        <v>489</v>
      </c>
      <c r="M38" s="849" t="s">
        <v>488</v>
      </c>
      <c r="N38" s="915" t="s">
        <v>489</v>
      </c>
      <c r="O38" s="849" t="s">
        <v>488</v>
      </c>
      <c r="P38" s="915" t="s">
        <v>489</v>
      </c>
      <c r="Q38" s="849" t="s">
        <v>488</v>
      </c>
      <c r="R38" s="915" t="s">
        <v>489</v>
      </c>
      <c r="S38" s="849" t="s">
        <v>488</v>
      </c>
      <c r="T38" s="915" t="s">
        <v>489</v>
      </c>
      <c r="U38" s="849" t="s">
        <v>488</v>
      </c>
      <c r="V38" s="849" t="s">
        <v>679</v>
      </c>
      <c r="W38" s="849" t="s">
        <v>680</v>
      </c>
      <c r="X38" s="917" t="s">
        <v>1</v>
      </c>
    </row>
    <row r="39" spans="1:24" ht="15.75" thickTop="1" x14ac:dyDescent="0.25">
      <c r="A39" s="214" t="str">
        <f>'Pque N Mundo II'!A9</f>
        <v>ACS (Visita Domiciliar) - ESF - 40hrs</v>
      </c>
      <c r="B39" s="926">
        <f>'Pque N Mundo II'!B9</f>
        <v>6000</v>
      </c>
      <c r="C39" s="92">
        <f>'Pque N Mundo II'!C9</f>
        <v>6289</v>
      </c>
      <c r="D39" s="92">
        <f>'Pque N Mundo II'!D9</f>
        <v>6000</v>
      </c>
      <c r="E39" s="92">
        <f>'Pque N Mundo II'!E9</f>
        <v>6380</v>
      </c>
      <c r="F39" s="92">
        <f>'Pque N Mundo II'!F9</f>
        <v>6000</v>
      </c>
      <c r="G39" s="92">
        <f>'Pque N Mundo II'!G9</f>
        <v>5199</v>
      </c>
      <c r="H39" s="92">
        <f>'Pque N Mundo II'!H9</f>
        <v>6000</v>
      </c>
      <c r="I39" s="92">
        <f>'Pque N Mundo II'!I9</f>
        <v>5026</v>
      </c>
      <c r="J39" s="92">
        <f>'Pque N Mundo II'!J9</f>
        <v>6000</v>
      </c>
      <c r="K39" s="92">
        <f>'Pque N Mundo II'!K9</f>
        <v>5104</v>
      </c>
      <c r="L39" s="92">
        <f>'Pque N Mundo II'!L9</f>
        <v>6000</v>
      </c>
      <c r="M39" s="92">
        <f>'Pque N Mundo II'!M9</f>
        <v>5009</v>
      </c>
      <c r="N39" s="92">
        <f>'Pque N Mundo II'!N9</f>
        <v>6000</v>
      </c>
      <c r="O39" s="92">
        <f>'Pque N Mundo II'!O9</f>
        <v>4791</v>
      </c>
      <c r="P39" s="92">
        <f>'Pque N Mundo II'!P9</f>
        <v>6000</v>
      </c>
      <c r="Q39" s="92">
        <f>'Pque N Mundo II'!Q9</f>
        <v>4662</v>
      </c>
      <c r="R39" s="92">
        <f>'Pque N Mundo II'!R9</f>
        <v>6000</v>
      </c>
      <c r="S39" s="92">
        <f>'Pque N Mundo II'!S9</f>
        <v>5064</v>
      </c>
      <c r="T39" s="92">
        <f>'Pque N Mundo II'!T9</f>
        <v>6000</v>
      </c>
      <c r="U39" s="92">
        <f>'Pque N Mundo II'!U9</f>
        <v>5026</v>
      </c>
      <c r="V39" s="92">
        <f>'Pque N Mundo II'!V9</f>
        <v>60000</v>
      </c>
      <c r="W39" s="92">
        <f>'Pque N Mundo II'!W9</f>
        <v>52550</v>
      </c>
      <c r="X39" s="922">
        <f>'Pque N Mundo II'!X9</f>
        <v>0.87583333333333335</v>
      </c>
    </row>
    <row r="40" spans="1:24" x14ac:dyDescent="0.25">
      <c r="A40" s="214" t="str">
        <f>'Pque N Mundo II'!A10</f>
        <v>Médico Generelista (consulta) - ESF - 40hrs</v>
      </c>
      <c r="B40" s="926">
        <f>'Pque N Mundo II'!B10</f>
        <v>2080</v>
      </c>
      <c r="C40" s="92">
        <f>'Pque N Mundo II'!C10</f>
        <v>1716</v>
      </c>
      <c r="D40" s="92">
        <f>'Pque N Mundo II'!D10</f>
        <v>2080</v>
      </c>
      <c r="E40" s="92">
        <f>'Pque N Mundo II'!E10</f>
        <v>1367</v>
      </c>
      <c r="F40" s="92">
        <f>'Pque N Mundo II'!F10</f>
        <v>2080</v>
      </c>
      <c r="G40" s="92">
        <f>'Pque N Mundo II'!G10</f>
        <v>1589</v>
      </c>
      <c r="H40" s="92">
        <f>'Pque N Mundo II'!H10</f>
        <v>2080</v>
      </c>
      <c r="I40" s="92">
        <f>'Pque N Mundo II'!I10</f>
        <v>1793</v>
      </c>
      <c r="J40" s="92">
        <f>'Pque N Mundo II'!J10</f>
        <v>2080</v>
      </c>
      <c r="K40" s="92">
        <f>'Pque N Mundo II'!K10</f>
        <v>1890</v>
      </c>
      <c r="L40" s="92">
        <f>'Pque N Mundo II'!L10</f>
        <v>2080</v>
      </c>
      <c r="M40" s="92">
        <f>'Pque N Mundo II'!M10</f>
        <v>1530</v>
      </c>
      <c r="N40" s="92">
        <f>'Pque N Mundo II'!N10</f>
        <v>2080</v>
      </c>
      <c r="O40" s="92">
        <f>'Pque N Mundo II'!O10</f>
        <v>1696</v>
      </c>
      <c r="P40" s="92">
        <f>'Pque N Mundo II'!P10</f>
        <v>2080</v>
      </c>
      <c r="Q40" s="92">
        <f>'Pque N Mundo II'!Q10</f>
        <v>1726</v>
      </c>
      <c r="R40" s="92">
        <f>'Pque N Mundo II'!R10</f>
        <v>2080</v>
      </c>
      <c r="S40" s="92">
        <f>'Pque N Mundo II'!S10</f>
        <v>1947</v>
      </c>
      <c r="T40" s="92">
        <f>'Pque N Mundo II'!T10</f>
        <v>2080</v>
      </c>
      <c r="U40" s="92">
        <f>'Pque N Mundo II'!U10</f>
        <v>1406</v>
      </c>
      <c r="V40" s="92">
        <f>'Pque N Mundo II'!V10</f>
        <v>20800</v>
      </c>
      <c r="W40" s="92">
        <f>'Pque N Mundo II'!W10</f>
        <v>16660</v>
      </c>
      <c r="X40" s="922">
        <f>'Pque N Mundo II'!X10</f>
        <v>0.8009615384615385</v>
      </c>
    </row>
    <row r="41" spans="1:24" x14ac:dyDescent="0.25">
      <c r="A41" s="214" t="str">
        <f>'Pque N Mundo II'!A11</f>
        <v>Médico Generelista (VD) - ESF</v>
      </c>
      <c r="B41" s="926">
        <f>'Pque N Mundo II'!B11</f>
        <v>80</v>
      </c>
      <c r="C41" s="92">
        <f>'Pque N Mundo II'!C11</f>
        <v>44</v>
      </c>
      <c r="D41" s="92">
        <f>'Pque N Mundo II'!D11</f>
        <v>80</v>
      </c>
      <c r="E41" s="92">
        <f>'Pque N Mundo II'!E11</f>
        <v>46</v>
      </c>
      <c r="F41" s="92">
        <f>'Pque N Mundo II'!F11</f>
        <v>80</v>
      </c>
      <c r="G41" s="92">
        <f>'Pque N Mundo II'!G11</f>
        <v>55</v>
      </c>
      <c r="H41" s="92">
        <f>'Pque N Mundo II'!H11</f>
        <v>80</v>
      </c>
      <c r="I41" s="92">
        <f>'Pque N Mundo II'!I11</f>
        <v>92</v>
      </c>
      <c r="J41" s="92">
        <f>'Pque N Mundo II'!J11</f>
        <v>80</v>
      </c>
      <c r="K41" s="92">
        <f>'Pque N Mundo II'!K11</f>
        <v>73</v>
      </c>
      <c r="L41" s="92">
        <f>'Pque N Mundo II'!L11</f>
        <v>80</v>
      </c>
      <c r="M41" s="92">
        <f>'Pque N Mundo II'!M11</f>
        <v>69</v>
      </c>
      <c r="N41" s="92">
        <f>'Pque N Mundo II'!N11</f>
        <v>80</v>
      </c>
      <c r="O41" s="92">
        <f>'Pque N Mundo II'!O11</f>
        <v>77</v>
      </c>
      <c r="P41" s="92">
        <f>'Pque N Mundo II'!P11</f>
        <v>80</v>
      </c>
      <c r="Q41" s="92">
        <f>'Pque N Mundo II'!Q11</f>
        <v>76</v>
      </c>
      <c r="R41" s="92">
        <f>'Pque N Mundo II'!R11</f>
        <v>80</v>
      </c>
      <c r="S41" s="92">
        <f>'Pque N Mundo II'!S11</f>
        <v>61</v>
      </c>
      <c r="T41" s="92">
        <f>'Pque N Mundo II'!T11</f>
        <v>80</v>
      </c>
      <c r="U41" s="92">
        <f>'Pque N Mundo II'!U11</f>
        <v>15</v>
      </c>
      <c r="V41" s="92">
        <f>'Pque N Mundo II'!V11</f>
        <v>800</v>
      </c>
      <c r="W41" s="92">
        <f>'Pque N Mundo II'!W11</f>
        <v>608</v>
      </c>
      <c r="X41" s="922">
        <f>'Pque N Mundo II'!X11</f>
        <v>0.76</v>
      </c>
    </row>
    <row r="42" spans="1:24" x14ac:dyDescent="0.25">
      <c r="A42" s="214" t="str">
        <f>'Pque N Mundo II'!A12</f>
        <v>Enfermeiro (consulta) - ESF - 40hrs</v>
      </c>
      <c r="B42" s="926">
        <f>'Pque N Mundo II'!B12</f>
        <v>900</v>
      </c>
      <c r="C42" s="92">
        <f>'Pque N Mundo II'!C12</f>
        <v>813</v>
      </c>
      <c r="D42" s="92">
        <f>'Pque N Mundo II'!D12</f>
        <v>900</v>
      </c>
      <c r="E42" s="92">
        <f>'Pque N Mundo II'!E12</f>
        <v>983</v>
      </c>
      <c r="F42" s="92">
        <f>'Pque N Mundo II'!F12</f>
        <v>900</v>
      </c>
      <c r="G42" s="92">
        <f>'Pque N Mundo II'!G12</f>
        <v>808</v>
      </c>
      <c r="H42" s="92">
        <f>'Pque N Mundo II'!H12</f>
        <v>900</v>
      </c>
      <c r="I42" s="92">
        <f>'Pque N Mundo II'!I12</f>
        <v>987</v>
      </c>
      <c r="J42" s="92">
        <f>'Pque N Mundo II'!J12</f>
        <v>900</v>
      </c>
      <c r="K42" s="92">
        <f>'Pque N Mundo II'!K12</f>
        <v>841</v>
      </c>
      <c r="L42" s="92">
        <f>'Pque N Mundo II'!L12</f>
        <v>900</v>
      </c>
      <c r="M42" s="92">
        <f>'Pque N Mundo II'!M12</f>
        <v>750</v>
      </c>
      <c r="N42" s="92">
        <f>'Pque N Mundo II'!N12</f>
        <v>900</v>
      </c>
      <c r="O42" s="92">
        <f>'Pque N Mundo II'!O12</f>
        <v>842</v>
      </c>
      <c r="P42" s="92">
        <f>'Pque N Mundo II'!P12</f>
        <v>900</v>
      </c>
      <c r="Q42" s="92">
        <f>'Pque N Mundo II'!Q12</f>
        <v>911</v>
      </c>
      <c r="R42" s="92">
        <f>'Pque N Mundo II'!R12</f>
        <v>900</v>
      </c>
      <c r="S42" s="92">
        <f>'Pque N Mundo II'!S12</f>
        <v>1051</v>
      </c>
      <c r="T42" s="92">
        <f>'Pque N Mundo II'!T12</f>
        <v>900</v>
      </c>
      <c r="U42" s="92">
        <f>'Pque N Mundo II'!U12</f>
        <v>861</v>
      </c>
      <c r="V42" s="92">
        <f>'Pque N Mundo II'!V12</f>
        <v>9000</v>
      </c>
      <c r="W42" s="92">
        <f>'Pque N Mundo II'!W12</f>
        <v>8847</v>
      </c>
      <c r="X42" s="922">
        <f>'Pque N Mundo II'!X12</f>
        <v>0.98299999999999998</v>
      </c>
    </row>
    <row r="43" spans="1:24" x14ac:dyDescent="0.25">
      <c r="A43" s="214" t="str">
        <f>'Pque N Mundo II'!A13</f>
        <v>Enfermeiro (VD) - ESF</v>
      </c>
      <c r="B43" s="926">
        <f>'Pque N Mundo II'!B13</f>
        <v>80</v>
      </c>
      <c r="C43" s="92">
        <f>'Pque N Mundo II'!C13</f>
        <v>90</v>
      </c>
      <c r="D43" s="92">
        <f>'Pque N Mundo II'!D13</f>
        <v>80</v>
      </c>
      <c r="E43" s="92">
        <f>'Pque N Mundo II'!E13</f>
        <v>90</v>
      </c>
      <c r="F43" s="92">
        <f>'Pque N Mundo II'!F13</f>
        <v>80</v>
      </c>
      <c r="G43" s="92">
        <f>'Pque N Mundo II'!G13</f>
        <v>93</v>
      </c>
      <c r="H43" s="92">
        <f>'Pque N Mundo II'!H13</f>
        <v>80</v>
      </c>
      <c r="I43" s="92">
        <f>'Pque N Mundo II'!I13</f>
        <v>85</v>
      </c>
      <c r="J43" s="92">
        <f>'Pque N Mundo II'!J13</f>
        <v>80</v>
      </c>
      <c r="K43" s="92">
        <f>'Pque N Mundo II'!K13</f>
        <v>91</v>
      </c>
      <c r="L43" s="92">
        <f>'Pque N Mundo II'!L13</f>
        <v>80</v>
      </c>
      <c r="M43" s="92">
        <f>'Pque N Mundo II'!M13</f>
        <v>102</v>
      </c>
      <c r="N43" s="92">
        <f>'Pque N Mundo II'!N13</f>
        <v>80</v>
      </c>
      <c r="O43" s="92">
        <f>'Pque N Mundo II'!O13</f>
        <v>93</v>
      </c>
      <c r="P43" s="92">
        <f>'Pque N Mundo II'!P13</f>
        <v>80</v>
      </c>
      <c r="Q43" s="92">
        <f>'Pque N Mundo II'!Q13</f>
        <v>70</v>
      </c>
      <c r="R43" s="92">
        <f>'Pque N Mundo II'!R13</f>
        <v>80</v>
      </c>
      <c r="S43" s="92">
        <f>'Pque N Mundo II'!S13</f>
        <v>55</v>
      </c>
      <c r="T43" s="92">
        <f>'Pque N Mundo II'!T13</f>
        <v>80</v>
      </c>
      <c r="U43" s="92">
        <f>'Pque N Mundo II'!U13</f>
        <v>55</v>
      </c>
      <c r="V43" s="92">
        <f>'Pque N Mundo II'!V13</f>
        <v>800</v>
      </c>
      <c r="W43" s="92">
        <f>'Pque N Mundo II'!W13</f>
        <v>824</v>
      </c>
      <c r="X43" s="922">
        <f>'Pque N Mundo II'!X13</f>
        <v>1.03</v>
      </c>
    </row>
    <row r="44" spans="1:24" x14ac:dyDescent="0.25">
      <c r="A44" s="214" t="str">
        <f>'Pque N Mundo II'!A14</f>
        <v>Cirurgião Dentista (consulta/ atendimento) - ESF - 40hrs</v>
      </c>
      <c r="B44" s="926">
        <f>'Pque N Mundo II'!B14</f>
        <v>384</v>
      </c>
      <c r="C44" s="92">
        <f>'Pque N Mundo II'!C14</f>
        <v>362</v>
      </c>
      <c r="D44" s="92">
        <f>'Pque N Mundo II'!D14</f>
        <v>384</v>
      </c>
      <c r="E44" s="92">
        <f>'Pque N Mundo II'!E14</f>
        <v>275</v>
      </c>
      <c r="F44" s="92">
        <f>'Pque N Mundo II'!F14</f>
        <v>384</v>
      </c>
      <c r="G44" s="92">
        <f>'Pque N Mundo II'!G14</f>
        <v>296</v>
      </c>
      <c r="H44" s="92">
        <f>'Pque N Mundo II'!H14</f>
        <v>384</v>
      </c>
      <c r="I44" s="92">
        <f>'Pque N Mundo II'!I14</f>
        <v>322</v>
      </c>
      <c r="J44" s="92">
        <f>'Pque N Mundo II'!J14</f>
        <v>384</v>
      </c>
      <c r="K44" s="92">
        <f>'Pque N Mundo II'!K14</f>
        <v>306</v>
      </c>
      <c r="L44" s="92">
        <f>'Pque N Mundo II'!L14</f>
        <v>384</v>
      </c>
      <c r="M44" s="92">
        <f>'Pque N Mundo II'!M14</f>
        <v>278</v>
      </c>
      <c r="N44" s="92">
        <f>'Pque N Mundo II'!N14</f>
        <v>384</v>
      </c>
      <c r="O44" s="92">
        <f>'Pque N Mundo II'!O14</f>
        <v>232</v>
      </c>
      <c r="P44" s="92">
        <f>'Pque N Mundo II'!P14</f>
        <v>384</v>
      </c>
      <c r="Q44" s="92">
        <f>'Pque N Mundo II'!Q14</f>
        <v>330</v>
      </c>
      <c r="R44" s="92">
        <f>'Pque N Mundo II'!R14</f>
        <v>384</v>
      </c>
      <c r="S44" s="92">
        <f>'Pque N Mundo II'!S14</f>
        <v>305</v>
      </c>
      <c r="T44" s="92">
        <f>'Pque N Mundo II'!T14</f>
        <v>384</v>
      </c>
      <c r="U44" s="92">
        <f>'Pque N Mundo II'!U14</f>
        <v>228</v>
      </c>
      <c r="V44" s="92">
        <f>'Pque N Mundo II'!V14</f>
        <v>3840</v>
      </c>
      <c r="W44" s="92">
        <f>'Pque N Mundo II'!W14</f>
        <v>2934</v>
      </c>
      <c r="X44" s="922">
        <f>'Pque N Mundo II'!X14</f>
        <v>0.76406249999999998</v>
      </c>
    </row>
    <row r="45" spans="1:24" x14ac:dyDescent="0.25">
      <c r="A45" s="214" t="str">
        <f>'Pque N Mundo II'!A15</f>
        <v>Cirurgião Dentista (TI clínico restaurador) - ESF - 40hrs</v>
      </c>
      <c r="B45" s="926">
        <f>'Pque N Mundo II'!B15</f>
        <v>58</v>
      </c>
      <c r="C45" s="92">
        <f>'Pque N Mundo II'!C15</f>
        <v>153</v>
      </c>
      <c r="D45" s="92">
        <f>'Pque N Mundo II'!D15</f>
        <v>58</v>
      </c>
      <c r="E45" s="92">
        <f>'Pque N Mundo II'!E15</f>
        <v>74</v>
      </c>
      <c r="F45" s="92">
        <f>'Pque N Mundo II'!F15</f>
        <v>58</v>
      </c>
      <c r="G45" s="92">
        <f>'Pque N Mundo II'!G15</f>
        <v>72</v>
      </c>
      <c r="H45" s="92">
        <f>'Pque N Mundo II'!H15</f>
        <v>58</v>
      </c>
      <c r="I45" s="92">
        <f>'Pque N Mundo II'!I15</f>
        <v>65</v>
      </c>
      <c r="J45" s="92">
        <f>'Pque N Mundo II'!J15</f>
        <v>58</v>
      </c>
      <c r="K45" s="92">
        <f>'Pque N Mundo II'!K15</f>
        <v>68</v>
      </c>
      <c r="L45" s="92">
        <f>'Pque N Mundo II'!L15</f>
        <v>58</v>
      </c>
      <c r="M45" s="92">
        <f>'Pque N Mundo II'!M15</f>
        <v>56</v>
      </c>
      <c r="N45" s="92">
        <f>'Pque N Mundo II'!N15</f>
        <v>58</v>
      </c>
      <c r="O45" s="92">
        <f>'Pque N Mundo II'!O15</f>
        <v>39</v>
      </c>
      <c r="P45" s="92">
        <f>'Pque N Mundo II'!P15</f>
        <v>58</v>
      </c>
      <c r="Q45" s="92">
        <f>'Pque N Mundo II'!Q15</f>
        <v>79</v>
      </c>
      <c r="R45" s="92">
        <f>'Pque N Mundo II'!R15</f>
        <v>58</v>
      </c>
      <c r="S45" s="92">
        <f>'Pque N Mundo II'!S15</f>
        <v>73</v>
      </c>
      <c r="T45" s="92">
        <f>'Pque N Mundo II'!T15</f>
        <v>58</v>
      </c>
      <c r="U45" s="92">
        <f>'Pque N Mundo II'!U15</f>
        <v>53</v>
      </c>
      <c r="V45" s="92">
        <f>'Pque N Mundo II'!V15</f>
        <v>580</v>
      </c>
      <c r="W45" s="92">
        <f>'Pque N Mundo II'!W15</f>
        <v>732</v>
      </c>
      <c r="X45" s="922">
        <f>'Pque N Mundo II'!X15</f>
        <v>1.2620689655172415</v>
      </c>
    </row>
    <row r="46" spans="1:24" x14ac:dyDescent="0.25">
      <c r="A46" s="214" t="str">
        <f>'Pque N Mundo II'!A16</f>
        <v>Cirurgião Dentista (TI prótese) ESF - 40hrs</v>
      </c>
      <c r="B46" s="926">
        <f>'Pque N Mundo II'!B16</f>
        <v>16</v>
      </c>
      <c r="C46" s="92">
        <f>'Pque N Mundo II'!C16</f>
        <v>15</v>
      </c>
      <c r="D46" s="92">
        <f>'Pque N Mundo II'!D16</f>
        <v>16</v>
      </c>
      <c r="E46" s="92">
        <f>'Pque N Mundo II'!E16</f>
        <v>11</v>
      </c>
      <c r="F46" s="92">
        <f>'Pque N Mundo II'!F16</f>
        <v>16</v>
      </c>
      <c r="G46" s="92">
        <f>'Pque N Mundo II'!G16</f>
        <v>14</v>
      </c>
      <c r="H46" s="92">
        <f>'Pque N Mundo II'!H16</f>
        <v>16</v>
      </c>
      <c r="I46" s="92">
        <f>'Pque N Mundo II'!I16</f>
        <v>11</v>
      </c>
      <c r="J46" s="92">
        <f>'Pque N Mundo II'!J16</f>
        <v>16</v>
      </c>
      <c r="K46" s="92">
        <f>'Pque N Mundo II'!K16</f>
        <v>10</v>
      </c>
      <c r="L46" s="92">
        <f>'Pque N Mundo II'!L16</f>
        <v>16</v>
      </c>
      <c r="M46" s="92">
        <f>'Pque N Mundo II'!M16</f>
        <v>14</v>
      </c>
      <c r="N46" s="92">
        <f>'Pque N Mundo II'!N16</f>
        <v>16</v>
      </c>
      <c r="O46" s="92">
        <f>'Pque N Mundo II'!O16</f>
        <v>4</v>
      </c>
      <c r="P46" s="92">
        <f>'Pque N Mundo II'!P16</f>
        <v>16</v>
      </c>
      <c r="Q46" s="92">
        <f>'Pque N Mundo II'!Q16</f>
        <v>8</v>
      </c>
      <c r="R46" s="92">
        <f>'Pque N Mundo II'!R16</f>
        <v>16</v>
      </c>
      <c r="S46" s="92">
        <f>'Pque N Mundo II'!S16</f>
        <v>11</v>
      </c>
      <c r="T46" s="92">
        <f>'Pque N Mundo II'!T16</f>
        <v>16</v>
      </c>
      <c r="U46" s="92">
        <f>'Pque N Mundo II'!U16</f>
        <v>4</v>
      </c>
      <c r="V46" s="92">
        <f>'Pque N Mundo II'!V16</f>
        <v>160</v>
      </c>
      <c r="W46" s="92">
        <f>'Pque N Mundo II'!W16</f>
        <v>102</v>
      </c>
      <c r="X46" s="922">
        <f>'Pque N Mundo II'!X16</f>
        <v>0.63749999999999996</v>
      </c>
    </row>
    <row r="47" spans="1:24" x14ac:dyDescent="0.25">
      <c r="A47" s="214" t="str">
        <f>'Pque N Mundo II'!A17</f>
        <v>Cirurgião Dentista (consulta/ atendimento) - 20hrs</v>
      </c>
      <c r="B47" s="926">
        <f>'Pque N Mundo II'!B17</f>
        <v>174</v>
      </c>
      <c r="C47" s="92">
        <f>'Pque N Mundo II'!C17</f>
        <v>136</v>
      </c>
      <c r="D47" s="92">
        <f>'Pque N Mundo II'!D17</f>
        <v>174</v>
      </c>
      <c r="E47" s="92">
        <f>'Pque N Mundo II'!E17</f>
        <v>156</v>
      </c>
      <c r="F47" s="92">
        <f>'Pque N Mundo II'!F17</f>
        <v>174</v>
      </c>
      <c r="G47" s="92">
        <f>'Pque N Mundo II'!G17</f>
        <v>164</v>
      </c>
      <c r="H47" s="92">
        <f>'Pque N Mundo II'!H17</f>
        <v>174</v>
      </c>
      <c r="I47" s="92">
        <f>'Pque N Mundo II'!I17</f>
        <v>170</v>
      </c>
      <c r="J47" s="92">
        <f>'Pque N Mundo II'!J17</f>
        <v>174</v>
      </c>
      <c r="K47" s="92">
        <f>'Pque N Mundo II'!K17</f>
        <v>135</v>
      </c>
      <c r="L47" s="92">
        <f>'Pque N Mundo II'!L17</f>
        <v>174</v>
      </c>
      <c r="M47" s="92">
        <f>'Pque N Mundo II'!M17</f>
        <v>98</v>
      </c>
      <c r="N47" s="92">
        <f>'Pque N Mundo II'!N17</f>
        <v>174</v>
      </c>
      <c r="O47" s="92">
        <f>'Pque N Mundo II'!O17</f>
        <v>160</v>
      </c>
      <c r="P47" s="92">
        <f>'Pque N Mundo II'!P17</f>
        <v>174</v>
      </c>
      <c r="Q47" s="92">
        <f>'Pque N Mundo II'!Q17</f>
        <v>158</v>
      </c>
      <c r="R47" s="92">
        <f>'Pque N Mundo II'!R17</f>
        <v>174</v>
      </c>
      <c r="S47" s="92">
        <f>'Pque N Mundo II'!S17</f>
        <v>139</v>
      </c>
      <c r="T47" s="92">
        <f>'Pque N Mundo II'!T17</f>
        <v>174</v>
      </c>
      <c r="U47" s="92">
        <f>'Pque N Mundo II'!U17</f>
        <v>217</v>
      </c>
      <c r="V47" s="92">
        <f>'Pque N Mundo II'!V17</f>
        <v>1740</v>
      </c>
      <c r="W47" s="92">
        <f>'Pque N Mundo II'!W17</f>
        <v>1533</v>
      </c>
      <c r="X47" s="922">
        <f>'Pque N Mundo II'!X17</f>
        <v>0.88103448275862073</v>
      </c>
    </row>
    <row r="48" spans="1:24" x14ac:dyDescent="0.25">
      <c r="A48" s="214" t="str">
        <f>'Pque N Mundo II'!A18</f>
        <v>Cirurgião Dentista (TI clínico restaurador) - 20hrs</v>
      </c>
      <c r="B48" s="926">
        <f>'Pque N Mundo II'!B18</f>
        <v>26</v>
      </c>
      <c r="C48" s="92">
        <f>'Pque N Mundo II'!C18</f>
        <v>23</v>
      </c>
      <c r="D48" s="92">
        <f>'Pque N Mundo II'!D18</f>
        <v>26</v>
      </c>
      <c r="E48" s="92">
        <f>'Pque N Mundo II'!E18</f>
        <v>17</v>
      </c>
      <c r="F48" s="92">
        <f>'Pque N Mundo II'!F18</f>
        <v>26</v>
      </c>
      <c r="G48" s="92">
        <f>'Pque N Mundo II'!G18</f>
        <v>43</v>
      </c>
      <c r="H48" s="92">
        <f>'Pque N Mundo II'!H18</f>
        <v>26</v>
      </c>
      <c r="I48" s="92">
        <f>'Pque N Mundo II'!I18</f>
        <v>25</v>
      </c>
      <c r="J48" s="92">
        <f>'Pque N Mundo II'!J18</f>
        <v>26</v>
      </c>
      <c r="K48" s="92">
        <f>'Pque N Mundo II'!K18</f>
        <v>17</v>
      </c>
      <c r="L48" s="92">
        <f>'Pque N Mundo II'!L18</f>
        <v>26</v>
      </c>
      <c r="M48" s="92">
        <f>'Pque N Mundo II'!M18</f>
        <v>10</v>
      </c>
      <c r="N48" s="92">
        <f>'Pque N Mundo II'!N18</f>
        <v>26</v>
      </c>
      <c r="O48" s="92">
        <f>'Pque N Mundo II'!O18</f>
        <v>21</v>
      </c>
      <c r="P48" s="92">
        <f>'Pque N Mundo II'!P18</f>
        <v>26</v>
      </c>
      <c r="Q48" s="92">
        <f>'Pque N Mundo II'!Q18</f>
        <v>20</v>
      </c>
      <c r="R48" s="92">
        <f>'Pque N Mundo II'!R18</f>
        <v>26</v>
      </c>
      <c r="S48" s="92">
        <f>'Pque N Mundo II'!S18</f>
        <v>42</v>
      </c>
      <c r="T48" s="92">
        <f>'Pque N Mundo II'!T18</f>
        <v>26</v>
      </c>
      <c r="U48" s="92">
        <f>'Pque N Mundo II'!U18</f>
        <v>45</v>
      </c>
      <c r="V48" s="92">
        <f>'Pque N Mundo II'!V18</f>
        <v>260</v>
      </c>
      <c r="W48" s="92">
        <f>'Pque N Mundo II'!W18</f>
        <v>263</v>
      </c>
      <c r="X48" s="922">
        <f>'Pque N Mundo II'!X18</f>
        <v>1.0115384615384615</v>
      </c>
    </row>
    <row r="49" spans="1:24" x14ac:dyDescent="0.25">
      <c r="A49" s="214" t="str">
        <f>'Pque N Mundo II'!A19</f>
        <v>Cirurgião Dentista (TI prótese) - 20hrs</v>
      </c>
      <c r="B49" s="926">
        <f>'Pque N Mundo II'!B19</f>
        <v>8</v>
      </c>
      <c r="C49" s="92">
        <f>'Pque N Mundo II'!C19</f>
        <v>2</v>
      </c>
      <c r="D49" s="92">
        <f>'Pque N Mundo II'!D19</f>
        <v>8</v>
      </c>
      <c r="E49" s="92">
        <f>'Pque N Mundo II'!E19</f>
        <v>3</v>
      </c>
      <c r="F49" s="92">
        <f>'Pque N Mundo II'!F19</f>
        <v>8</v>
      </c>
      <c r="G49" s="92">
        <f>'Pque N Mundo II'!G19</f>
        <v>6</v>
      </c>
      <c r="H49" s="92">
        <f>'Pque N Mundo II'!H19</f>
        <v>8</v>
      </c>
      <c r="I49" s="92">
        <f>'Pque N Mundo II'!I19</f>
        <v>11</v>
      </c>
      <c r="J49" s="92">
        <f>'Pque N Mundo II'!J19</f>
        <v>8</v>
      </c>
      <c r="K49" s="92">
        <f>'Pque N Mundo II'!K19</f>
        <v>6</v>
      </c>
      <c r="L49" s="92">
        <f>'Pque N Mundo II'!L19</f>
        <v>8</v>
      </c>
      <c r="M49" s="92">
        <f>'Pque N Mundo II'!M19</f>
        <v>1</v>
      </c>
      <c r="N49" s="92">
        <f>'Pque N Mundo II'!N19</f>
        <v>8</v>
      </c>
      <c r="O49" s="92">
        <f>'Pque N Mundo II'!O19</f>
        <v>3</v>
      </c>
      <c r="P49" s="92">
        <f>'Pque N Mundo II'!P19</f>
        <v>8</v>
      </c>
      <c r="Q49" s="92">
        <f>'Pque N Mundo II'!Q19</f>
        <v>4</v>
      </c>
      <c r="R49" s="92">
        <f>'Pque N Mundo II'!R19</f>
        <v>8</v>
      </c>
      <c r="S49" s="92">
        <f>'Pque N Mundo II'!S19</f>
        <v>7</v>
      </c>
      <c r="T49" s="92">
        <f>'Pque N Mundo II'!T19</f>
        <v>8</v>
      </c>
      <c r="U49" s="92">
        <f>'Pque N Mundo II'!U19</f>
        <v>3</v>
      </c>
      <c r="V49" s="92">
        <f>'Pque N Mundo II'!V19</f>
        <v>80</v>
      </c>
      <c r="W49" s="92">
        <f>'Pque N Mundo II'!W19</f>
        <v>46</v>
      </c>
      <c r="X49" s="922">
        <f>'Pque N Mundo II'!X19</f>
        <v>0.57499999999999996</v>
      </c>
    </row>
    <row r="50" spans="1:24" x14ac:dyDescent="0.25">
      <c r="A50" s="214" t="str">
        <f>'Pque N Mundo II'!A20</f>
        <v>Médico Clínico (consulta) - 20hrs</v>
      </c>
      <c r="B50" s="926">
        <f>'Pque N Mundo II'!B20</f>
        <v>528</v>
      </c>
      <c r="C50" s="92">
        <f>'Pque N Mundo II'!C20</f>
        <v>380</v>
      </c>
      <c r="D50" s="92">
        <f>'Pque N Mundo II'!D20</f>
        <v>528</v>
      </c>
      <c r="E50" s="92">
        <f>'Pque N Mundo II'!E20</f>
        <v>437</v>
      </c>
      <c r="F50" s="92">
        <f>'Pque N Mundo II'!F20</f>
        <v>528</v>
      </c>
      <c r="G50" s="92">
        <f>'Pque N Mundo II'!G20</f>
        <v>358</v>
      </c>
      <c r="H50" s="92">
        <f>'Pque N Mundo II'!H20</f>
        <v>528</v>
      </c>
      <c r="I50" s="92">
        <f>'Pque N Mundo II'!I20</f>
        <v>284</v>
      </c>
      <c r="J50" s="92">
        <f>'Pque N Mundo II'!J20</f>
        <v>528</v>
      </c>
      <c r="K50" s="92">
        <f>'Pque N Mundo II'!K20</f>
        <v>410</v>
      </c>
      <c r="L50" s="92">
        <f>'Pque N Mundo II'!L20</f>
        <v>528</v>
      </c>
      <c r="M50" s="92">
        <f>'Pque N Mundo II'!M20</f>
        <v>415</v>
      </c>
      <c r="N50" s="92">
        <f>'Pque N Mundo II'!N20</f>
        <v>528</v>
      </c>
      <c r="O50" s="92">
        <f>'Pque N Mundo II'!O20</f>
        <v>479</v>
      </c>
      <c r="P50" s="92">
        <f>'Pque N Mundo II'!P20</f>
        <v>528</v>
      </c>
      <c r="Q50" s="92">
        <f>'Pque N Mundo II'!Q20</f>
        <v>584</v>
      </c>
      <c r="R50" s="92">
        <f>'Pque N Mundo II'!R20</f>
        <v>528</v>
      </c>
      <c r="S50" s="92">
        <f>'Pque N Mundo II'!S20</f>
        <v>502</v>
      </c>
      <c r="T50" s="92">
        <f>'Pque N Mundo II'!T20</f>
        <v>528</v>
      </c>
      <c r="U50" s="92">
        <f>'Pque N Mundo II'!U20</f>
        <v>536</v>
      </c>
      <c r="V50" s="92">
        <f>'Pque N Mundo II'!V20</f>
        <v>5280</v>
      </c>
      <c r="W50" s="92">
        <f>'Pque N Mundo II'!W20</f>
        <v>4385</v>
      </c>
      <c r="X50" s="922">
        <f>'Pque N Mundo II'!X20</f>
        <v>0.8304924242424242</v>
      </c>
    </row>
    <row r="51" spans="1:24" x14ac:dyDescent="0.25">
      <c r="A51" s="214" t="str">
        <f>'Pque N Mundo II'!A21</f>
        <v>Médico Pediatra (consulta) - 20hrs</v>
      </c>
      <c r="B51" s="926">
        <f>'Pque N Mundo II'!B21</f>
        <v>264</v>
      </c>
      <c r="C51" s="92">
        <f>'Pque N Mundo II'!C21</f>
        <v>225</v>
      </c>
      <c r="D51" s="92">
        <f>'Pque N Mundo II'!D21</f>
        <v>264</v>
      </c>
      <c r="E51" s="92">
        <f>'Pque N Mundo II'!E21</f>
        <v>184</v>
      </c>
      <c r="F51" s="92">
        <f>'Pque N Mundo II'!F21</f>
        <v>264</v>
      </c>
      <c r="G51" s="92">
        <f>'Pque N Mundo II'!G21</f>
        <v>119</v>
      </c>
      <c r="H51" s="92">
        <f>'Pque N Mundo II'!H21</f>
        <v>264</v>
      </c>
      <c r="I51" s="92">
        <f>'Pque N Mundo II'!I21</f>
        <v>126</v>
      </c>
      <c r="J51" s="92">
        <f>'Pque N Mundo II'!J21</f>
        <v>264</v>
      </c>
      <c r="K51" s="92">
        <f>'Pque N Mundo II'!K21</f>
        <v>166</v>
      </c>
      <c r="L51" s="92">
        <f>'Pque N Mundo II'!L21</f>
        <v>264</v>
      </c>
      <c r="M51" s="92">
        <f>'Pque N Mundo II'!M21</f>
        <v>223</v>
      </c>
      <c r="N51" s="92">
        <f>'Pque N Mundo II'!N21</f>
        <v>264</v>
      </c>
      <c r="O51" s="92">
        <f>'Pque N Mundo II'!O21</f>
        <v>239</v>
      </c>
      <c r="P51" s="92">
        <f>'Pque N Mundo II'!P21</f>
        <v>264</v>
      </c>
      <c r="Q51" s="92">
        <f>'Pque N Mundo II'!Q21</f>
        <v>141</v>
      </c>
      <c r="R51" s="92">
        <f>'Pque N Mundo II'!R21</f>
        <v>264</v>
      </c>
      <c r="S51" s="92">
        <f>'Pque N Mundo II'!S21</f>
        <v>203</v>
      </c>
      <c r="T51" s="92">
        <f>'Pque N Mundo II'!T21</f>
        <v>264</v>
      </c>
      <c r="U51" s="92">
        <f>'Pque N Mundo II'!U21</f>
        <v>198</v>
      </c>
      <c r="V51" s="92">
        <f>'Pque N Mundo II'!V21</f>
        <v>2640</v>
      </c>
      <c r="W51" s="92">
        <f>'Pque N Mundo II'!W21</f>
        <v>1824</v>
      </c>
      <c r="X51" s="922">
        <f>'Pque N Mundo II'!X21</f>
        <v>0.69090909090909092</v>
      </c>
    </row>
    <row r="52" spans="1:24" x14ac:dyDescent="0.25">
      <c r="A52" s="214" t="str">
        <f>'Pque N Mundo II'!A22</f>
        <v>Médico Psiquiatria (consulta) - 20hrs</v>
      </c>
      <c r="B52" s="926">
        <f>'Pque N Mundo II'!B22</f>
        <v>160</v>
      </c>
      <c r="C52" s="92">
        <f>'Pque N Mundo II'!C22</f>
        <v>0</v>
      </c>
      <c r="D52" s="92">
        <f>'Pque N Mundo II'!D22</f>
        <v>160</v>
      </c>
      <c r="E52" s="92">
        <f>'Pque N Mundo II'!E22</f>
        <v>0</v>
      </c>
      <c r="F52" s="92">
        <f>'Pque N Mundo II'!F22</f>
        <v>160</v>
      </c>
      <c r="G52" s="92">
        <f>'Pque N Mundo II'!G22</f>
        <v>0</v>
      </c>
      <c r="H52" s="92">
        <f>'Pque N Mundo II'!H22</f>
        <v>160</v>
      </c>
      <c r="I52" s="92">
        <f>'Pque N Mundo II'!I22</f>
        <v>0</v>
      </c>
      <c r="J52" s="92">
        <f>'Pque N Mundo II'!J22</f>
        <v>160</v>
      </c>
      <c r="K52" s="92">
        <f>'Pque N Mundo II'!K22</f>
        <v>0</v>
      </c>
      <c r="L52" s="92">
        <f>'Pque N Mundo II'!L22</f>
        <v>160</v>
      </c>
      <c r="M52" s="92">
        <f>'Pque N Mundo II'!M22</f>
        <v>0</v>
      </c>
      <c r="N52" s="92">
        <f>'Pque N Mundo II'!N22</f>
        <v>160</v>
      </c>
      <c r="O52" s="92">
        <f>'Pque N Mundo II'!O22</f>
        <v>0</v>
      </c>
      <c r="P52" s="92">
        <f>'Pque N Mundo II'!P22</f>
        <v>160</v>
      </c>
      <c r="Q52" s="92">
        <f>'Pque N Mundo II'!Q22</f>
        <v>0</v>
      </c>
      <c r="R52" s="92">
        <f>'Pque N Mundo II'!R22</f>
        <v>160</v>
      </c>
      <c r="S52" s="92">
        <f>'Pque N Mundo II'!S22</f>
        <v>0</v>
      </c>
      <c r="T52" s="92">
        <f>'Pque N Mundo II'!T22</f>
        <v>160</v>
      </c>
      <c r="U52" s="92">
        <f>'Pque N Mundo II'!U22</f>
        <v>0</v>
      </c>
      <c r="V52" s="92">
        <f>'Pque N Mundo II'!V22</f>
        <v>1600</v>
      </c>
      <c r="W52" s="92">
        <f>'Pque N Mundo II'!W22</f>
        <v>0</v>
      </c>
      <c r="X52" s="922">
        <f>'Pque N Mundo II'!X22</f>
        <v>0</v>
      </c>
    </row>
    <row r="53" spans="1:24" x14ac:dyDescent="0.25">
      <c r="A53" s="214" t="str">
        <f>'Pque N Mundo II'!A23</f>
        <v>Médico Psiquiatria EMULTI (consulta) - 20hrs</v>
      </c>
      <c r="B53" s="926">
        <f>'Pque N Mundo II'!B23</f>
        <v>110</v>
      </c>
      <c r="C53" s="92">
        <f>'Pque N Mundo II'!C23</f>
        <v>164</v>
      </c>
      <c r="D53" s="92">
        <f>'Pque N Mundo II'!D23</f>
        <v>110</v>
      </c>
      <c r="E53" s="92">
        <f>'Pque N Mundo II'!E23</f>
        <v>152</v>
      </c>
      <c r="F53" s="92">
        <f>'Pque N Mundo II'!F23</f>
        <v>110</v>
      </c>
      <c r="G53" s="92">
        <f>'Pque N Mundo II'!G23</f>
        <v>81</v>
      </c>
      <c r="H53" s="92">
        <f>'Pque N Mundo II'!H23</f>
        <v>110</v>
      </c>
      <c r="I53" s="92">
        <f>'Pque N Mundo II'!I23</f>
        <v>105</v>
      </c>
      <c r="J53" s="92">
        <f>'Pque N Mundo II'!J23</f>
        <v>110</v>
      </c>
      <c r="K53" s="92">
        <f>'Pque N Mundo II'!K23</f>
        <v>138</v>
      </c>
      <c r="L53" s="92">
        <f>'Pque N Mundo II'!L23</f>
        <v>110</v>
      </c>
      <c r="M53" s="92">
        <f>'Pque N Mundo II'!M23</f>
        <v>77</v>
      </c>
      <c r="N53" s="92">
        <f>'Pque N Mundo II'!N23</f>
        <v>110</v>
      </c>
      <c r="O53" s="92">
        <f>'Pque N Mundo II'!O23</f>
        <v>54</v>
      </c>
      <c r="P53" s="92">
        <f>'Pque N Mundo II'!P23</f>
        <v>110</v>
      </c>
      <c r="Q53" s="92">
        <f>'Pque N Mundo II'!Q23</f>
        <v>0</v>
      </c>
      <c r="R53" s="92">
        <f>'Pque N Mundo II'!R23</f>
        <v>110</v>
      </c>
      <c r="S53" s="92">
        <f>'Pque N Mundo II'!S23</f>
        <v>0</v>
      </c>
      <c r="T53" s="92">
        <f>'Pque N Mundo II'!T23</f>
        <v>110</v>
      </c>
      <c r="U53" s="92">
        <f>'Pque N Mundo II'!U23</f>
        <v>0</v>
      </c>
      <c r="V53" s="92">
        <f>'Pque N Mundo II'!V23</f>
        <v>1100</v>
      </c>
      <c r="W53" s="92">
        <f>'Pque N Mundo II'!W23</f>
        <v>771</v>
      </c>
      <c r="X53" s="922">
        <f>'Pque N Mundo II'!X23</f>
        <v>0.70090909090909093</v>
      </c>
    </row>
    <row r="54" spans="1:24" x14ac:dyDescent="0.25">
      <c r="A54" s="214" t="str">
        <f>'Pque N Mundo II'!A24</f>
        <v>Médico Psiquiatria EMULTI (nº grupos)</v>
      </c>
      <c r="B54" s="926">
        <f>'Pque N Mundo II'!B24</f>
        <v>4</v>
      </c>
      <c r="C54" s="92">
        <f>'Pque N Mundo II'!C24</f>
        <v>0</v>
      </c>
      <c r="D54" s="92">
        <f>'Pque N Mundo II'!D24</f>
        <v>4</v>
      </c>
      <c r="E54" s="92">
        <f>'Pque N Mundo II'!E24</f>
        <v>0</v>
      </c>
      <c r="F54" s="92">
        <f>'Pque N Mundo II'!F24</f>
        <v>4</v>
      </c>
      <c r="G54" s="92">
        <f>'Pque N Mundo II'!G24</f>
        <v>0</v>
      </c>
      <c r="H54" s="92">
        <f>'Pque N Mundo II'!H24</f>
        <v>4</v>
      </c>
      <c r="I54" s="92">
        <f>'Pque N Mundo II'!I24</f>
        <v>0</v>
      </c>
      <c r="J54" s="92">
        <f>'Pque N Mundo II'!J24</f>
        <v>4</v>
      </c>
      <c r="K54" s="92">
        <f>'Pque N Mundo II'!K24</f>
        <v>0</v>
      </c>
      <c r="L54" s="92">
        <f>'Pque N Mundo II'!L24</f>
        <v>4</v>
      </c>
      <c r="M54" s="92">
        <f>'Pque N Mundo II'!M24</f>
        <v>0</v>
      </c>
      <c r="N54" s="92">
        <f>'Pque N Mundo II'!N24</f>
        <v>4</v>
      </c>
      <c r="O54" s="92">
        <f>'Pque N Mundo II'!O24</f>
        <v>0</v>
      </c>
      <c r="P54" s="92">
        <f>'Pque N Mundo II'!P24</f>
        <v>4</v>
      </c>
      <c r="Q54" s="92">
        <f>'Pque N Mundo II'!Q24</f>
        <v>0</v>
      </c>
      <c r="R54" s="92">
        <f>'Pque N Mundo II'!R24</f>
        <v>4</v>
      </c>
      <c r="S54" s="92">
        <f>'Pque N Mundo II'!S24</f>
        <v>0</v>
      </c>
      <c r="T54" s="92">
        <f>'Pque N Mundo II'!T24</f>
        <v>4</v>
      </c>
      <c r="U54" s="92">
        <f>'Pque N Mundo II'!U24</f>
        <v>0</v>
      </c>
      <c r="V54" s="92">
        <f>'Pque N Mundo II'!V24</f>
        <v>40</v>
      </c>
      <c r="W54" s="92">
        <f>'Pque N Mundo II'!W24</f>
        <v>0</v>
      </c>
      <c r="X54" s="922">
        <f>'Pque N Mundo II'!X24</f>
        <v>0</v>
      </c>
    </row>
    <row r="55" spans="1:24" x14ac:dyDescent="0.25">
      <c r="A55" s="214" t="str">
        <f>'Pque N Mundo II'!A25</f>
        <v>Médico Ginecologista (consulta) - 20hrs</v>
      </c>
      <c r="B55" s="926">
        <f>'Pque N Mundo II'!B25</f>
        <v>528</v>
      </c>
      <c r="C55" s="92">
        <f>'Pque N Mundo II'!C25</f>
        <v>484</v>
      </c>
      <c r="D55" s="92">
        <f>'Pque N Mundo II'!D25</f>
        <v>528</v>
      </c>
      <c r="E55" s="92">
        <f>'Pque N Mundo II'!E25</f>
        <v>370</v>
      </c>
      <c r="F55" s="92">
        <f>'Pque N Mundo II'!F25</f>
        <v>528</v>
      </c>
      <c r="G55" s="92">
        <f>'Pque N Mundo II'!G25</f>
        <v>443</v>
      </c>
      <c r="H55" s="92">
        <f>'Pque N Mundo II'!H25</f>
        <v>528</v>
      </c>
      <c r="I55" s="92">
        <f>'Pque N Mundo II'!I25</f>
        <v>185</v>
      </c>
      <c r="J55" s="92">
        <f>'Pque N Mundo II'!J25</f>
        <v>528</v>
      </c>
      <c r="K55" s="92">
        <f>'Pque N Mundo II'!K25</f>
        <v>388</v>
      </c>
      <c r="L55" s="92">
        <f>'Pque N Mundo II'!L25</f>
        <v>528</v>
      </c>
      <c r="M55" s="92">
        <f>'Pque N Mundo II'!M25</f>
        <v>406</v>
      </c>
      <c r="N55" s="92">
        <f>'Pque N Mundo II'!N25</f>
        <v>528</v>
      </c>
      <c r="O55" s="92">
        <f>'Pque N Mundo II'!O25</f>
        <v>433</v>
      </c>
      <c r="P55" s="92">
        <f>'Pque N Mundo II'!P25</f>
        <v>528</v>
      </c>
      <c r="Q55" s="92">
        <f>'Pque N Mundo II'!Q25</f>
        <v>362</v>
      </c>
      <c r="R55" s="92">
        <f>'Pque N Mundo II'!R25</f>
        <v>528</v>
      </c>
      <c r="S55" s="92">
        <f>'Pque N Mundo II'!S25</f>
        <v>410</v>
      </c>
      <c r="T55" s="92">
        <f>'Pque N Mundo II'!T25</f>
        <v>528</v>
      </c>
      <c r="U55" s="92">
        <f>'Pque N Mundo II'!U25</f>
        <v>294</v>
      </c>
      <c r="V55" s="92">
        <f>'Pque N Mundo II'!V25</f>
        <v>5280</v>
      </c>
      <c r="W55" s="92">
        <f>'Pque N Mundo II'!W25</f>
        <v>3775</v>
      </c>
      <c r="X55" s="922">
        <f>'Pque N Mundo II'!X25</f>
        <v>0.71496212121212122</v>
      </c>
    </row>
    <row r="56" spans="1:24" x14ac:dyDescent="0.25">
      <c r="A56" s="214" t="str">
        <f>'Pque N Mundo II'!A26</f>
        <v>Médico Ginecologia EMULTI (consulta) - 20hrs</v>
      </c>
      <c r="B56" s="926">
        <f>'Pque N Mundo II'!B26</f>
        <v>120</v>
      </c>
      <c r="C56" s="92">
        <f>'Pque N Mundo II'!C26</f>
        <v>139</v>
      </c>
      <c r="D56" s="92">
        <f>'Pque N Mundo II'!D26</f>
        <v>120</v>
      </c>
      <c r="E56" s="92">
        <f>'Pque N Mundo II'!E26</f>
        <v>129</v>
      </c>
      <c r="F56" s="92">
        <f>'Pque N Mundo II'!F26</f>
        <v>120</v>
      </c>
      <c r="G56" s="92">
        <f>'Pque N Mundo II'!G26</f>
        <v>85</v>
      </c>
      <c r="H56" s="92">
        <f>'Pque N Mundo II'!H26</f>
        <v>120</v>
      </c>
      <c r="I56" s="92">
        <f>'Pque N Mundo II'!I26</f>
        <v>116</v>
      </c>
      <c r="J56" s="92">
        <f>'Pque N Mundo II'!J26</f>
        <v>120</v>
      </c>
      <c r="K56" s="92">
        <f>'Pque N Mundo II'!K26</f>
        <v>83</v>
      </c>
      <c r="L56" s="92">
        <f>'Pque N Mundo II'!L26</f>
        <v>120</v>
      </c>
      <c r="M56" s="92">
        <f>'Pque N Mundo II'!M26</f>
        <v>88</v>
      </c>
      <c r="N56" s="92">
        <f>'Pque N Mundo II'!N26</f>
        <v>120</v>
      </c>
      <c r="O56" s="92">
        <f>'Pque N Mundo II'!O26</f>
        <v>113</v>
      </c>
      <c r="P56" s="92">
        <f>'Pque N Mundo II'!P26</f>
        <v>120</v>
      </c>
      <c r="Q56" s="92">
        <f>'Pque N Mundo II'!Q26</f>
        <v>99</v>
      </c>
      <c r="R56" s="92">
        <f>'Pque N Mundo II'!R26</f>
        <v>120</v>
      </c>
      <c r="S56" s="92">
        <f>'Pque N Mundo II'!S26</f>
        <v>58</v>
      </c>
      <c r="T56" s="92">
        <f>'Pque N Mundo II'!T26</f>
        <v>120</v>
      </c>
      <c r="U56" s="92">
        <f>'Pque N Mundo II'!U26</f>
        <v>0</v>
      </c>
      <c r="V56" s="92">
        <f>'Pque N Mundo II'!V26</f>
        <v>1200</v>
      </c>
      <c r="W56" s="92">
        <f>'Pque N Mundo II'!W26</f>
        <v>910</v>
      </c>
      <c r="X56" s="922">
        <f>'Pque N Mundo II'!X26</f>
        <v>0.7583333333333333</v>
      </c>
    </row>
    <row r="57" spans="1:24" x14ac:dyDescent="0.25">
      <c r="A57" s="214" t="str">
        <f>'Pque N Mundo II'!A27</f>
        <v>Médico Ginecologia EMULTI (nº grupos)</v>
      </c>
      <c r="B57" s="926">
        <f>'Pque N Mundo II'!B27</f>
        <v>4</v>
      </c>
      <c r="C57" s="92">
        <f>'Pque N Mundo II'!C27</f>
        <v>7</v>
      </c>
      <c r="D57" s="92">
        <f>'Pque N Mundo II'!D27</f>
        <v>4</v>
      </c>
      <c r="E57" s="92">
        <f>'Pque N Mundo II'!E27</f>
        <v>8</v>
      </c>
      <c r="F57" s="92">
        <f>'Pque N Mundo II'!F27</f>
        <v>4</v>
      </c>
      <c r="G57" s="92">
        <f>'Pque N Mundo II'!G27</f>
        <v>4</v>
      </c>
      <c r="H57" s="92">
        <f>'Pque N Mundo II'!H27</f>
        <v>4</v>
      </c>
      <c r="I57" s="92">
        <f>'Pque N Mundo II'!I27</f>
        <v>7</v>
      </c>
      <c r="J57" s="92">
        <f>'Pque N Mundo II'!J27</f>
        <v>4</v>
      </c>
      <c r="K57" s="92">
        <f>'Pque N Mundo II'!K27</f>
        <v>5</v>
      </c>
      <c r="L57" s="92">
        <f>'Pque N Mundo II'!L27</f>
        <v>4</v>
      </c>
      <c r="M57" s="92">
        <f>'Pque N Mundo II'!M27</f>
        <v>3</v>
      </c>
      <c r="N57" s="92">
        <f>'Pque N Mundo II'!N27</f>
        <v>4</v>
      </c>
      <c r="O57" s="92">
        <f>'Pque N Mundo II'!O27</f>
        <v>4</v>
      </c>
      <c r="P57" s="92">
        <f>'Pque N Mundo II'!P27</f>
        <v>4</v>
      </c>
      <c r="Q57" s="92">
        <f>'Pque N Mundo II'!Q27</f>
        <v>3</v>
      </c>
      <c r="R57" s="92">
        <f>'Pque N Mundo II'!R27</f>
        <v>4</v>
      </c>
      <c r="S57" s="92">
        <f>'Pque N Mundo II'!S27</f>
        <v>0</v>
      </c>
      <c r="T57" s="92">
        <f>'Pque N Mundo II'!T27</f>
        <v>4</v>
      </c>
      <c r="U57" s="92">
        <f>'Pque N Mundo II'!U27</f>
        <v>0</v>
      </c>
      <c r="V57" s="92">
        <f>'Pque N Mundo II'!V27</f>
        <v>40</v>
      </c>
      <c r="W57" s="92">
        <f>'Pque N Mundo II'!W27</f>
        <v>41</v>
      </c>
      <c r="X57" s="922">
        <f>'Pque N Mundo II'!X27</f>
        <v>1.0249999999999999</v>
      </c>
    </row>
    <row r="58" spans="1:24" x14ac:dyDescent="0.25">
      <c r="A58" s="214" t="str">
        <f>'Pque N Mundo II'!A28</f>
        <v>Enfermeiro (consulta) - 30hrs</v>
      </c>
      <c r="B58" s="926">
        <f>'Pque N Mundo II'!B28</f>
        <v>540</v>
      </c>
      <c r="C58" s="92">
        <f>'Pque N Mundo II'!C28</f>
        <v>880</v>
      </c>
      <c r="D58" s="92">
        <f>'Pque N Mundo II'!D28</f>
        <v>540</v>
      </c>
      <c r="E58" s="92">
        <f>'Pque N Mundo II'!E28</f>
        <v>763</v>
      </c>
      <c r="F58" s="92">
        <f>'Pque N Mundo II'!F28</f>
        <v>540</v>
      </c>
      <c r="G58" s="92">
        <f>'Pque N Mundo II'!G28</f>
        <v>1028</v>
      </c>
      <c r="H58" s="92">
        <f>'Pque N Mundo II'!H28</f>
        <v>540</v>
      </c>
      <c r="I58" s="92">
        <f>'Pque N Mundo II'!I28</f>
        <v>883</v>
      </c>
      <c r="J58" s="92">
        <f>'Pque N Mundo II'!J28</f>
        <v>540</v>
      </c>
      <c r="K58" s="92">
        <f>'Pque N Mundo II'!K28</f>
        <v>997</v>
      </c>
      <c r="L58" s="92">
        <f>'Pque N Mundo II'!L28</f>
        <v>540</v>
      </c>
      <c r="M58" s="92">
        <f>'Pque N Mundo II'!M28</f>
        <v>713</v>
      </c>
      <c r="N58" s="92">
        <f>'Pque N Mundo II'!N28</f>
        <v>540</v>
      </c>
      <c r="O58" s="92">
        <f>'Pque N Mundo II'!O28</f>
        <v>873</v>
      </c>
      <c r="P58" s="92">
        <f>'Pque N Mundo II'!P28</f>
        <v>540</v>
      </c>
      <c r="Q58" s="92">
        <f>'Pque N Mundo II'!Q28</f>
        <v>705</v>
      </c>
      <c r="R58" s="92">
        <f>'Pque N Mundo II'!R28</f>
        <v>540</v>
      </c>
      <c r="S58" s="92">
        <f>'Pque N Mundo II'!S28</f>
        <v>786</v>
      </c>
      <c r="T58" s="92">
        <f>'Pque N Mundo II'!T28</f>
        <v>540</v>
      </c>
      <c r="U58" s="92">
        <f>'Pque N Mundo II'!U28</f>
        <v>994</v>
      </c>
      <c r="V58" s="92">
        <f>'Pque N Mundo II'!V28</f>
        <v>5400</v>
      </c>
      <c r="W58" s="92">
        <f>'Pque N Mundo II'!W28</f>
        <v>8622</v>
      </c>
      <c r="X58" s="922">
        <f>'Pque N Mundo II'!X28</f>
        <v>1.5966666666666667</v>
      </c>
    </row>
    <row r="59" spans="1:24" x14ac:dyDescent="0.25">
      <c r="A59" s="214" t="str">
        <f>'Pque N Mundo II'!A29</f>
        <v>Enfermeiro (visita) - 30hrs</v>
      </c>
      <c r="B59" s="926">
        <f>'Pque N Mundo II'!B29</f>
        <v>30</v>
      </c>
      <c r="C59" s="92">
        <f>'Pque N Mundo II'!C29</f>
        <v>30</v>
      </c>
      <c r="D59" s="92">
        <f>'Pque N Mundo II'!D29</f>
        <v>30</v>
      </c>
      <c r="E59" s="92">
        <f>'Pque N Mundo II'!E29</f>
        <v>29</v>
      </c>
      <c r="F59" s="92">
        <f>'Pque N Mundo II'!F29</f>
        <v>30</v>
      </c>
      <c r="G59" s="92">
        <f>'Pque N Mundo II'!G29</f>
        <v>41</v>
      </c>
      <c r="H59" s="92">
        <f>'Pque N Mundo II'!H29</f>
        <v>30</v>
      </c>
      <c r="I59" s="92">
        <f>'Pque N Mundo II'!I29</f>
        <v>36</v>
      </c>
      <c r="J59" s="92">
        <f>'Pque N Mundo II'!J29</f>
        <v>30</v>
      </c>
      <c r="K59" s="92">
        <f>'Pque N Mundo II'!K29</f>
        <v>34</v>
      </c>
      <c r="L59" s="92">
        <f>'Pque N Mundo II'!L29</f>
        <v>30</v>
      </c>
      <c r="M59" s="92">
        <f>'Pque N Mundo II'!M29</f>
        <v>40</v>
      </c>
      <c r="N59" s="92">
        <f>'Pque N Mundo II'!N29</f>
        <v>30</v>
      </c>
      <c r="O59" s="92">
        <f>'Pque N Mundo II'!O29</f>
        <v>31</v>
      </c>
      <c r="P59" s="92">
        <f>'Pque N Mundo II'!P29</f>
        <v>30</v>
      </c>
      <c r="Q59" s="92">
        <f>'Pque N Mundo II'!Q29</f>
        <v>29</v>
      </c>
      <c r="R59" s="92">
        <f>'Pque N Mundo II'!R29</f>
        <v>30</v>
      </c>
      <c r="S59" s="92">
        <f>'Pque N Mundo II'!S29</f>
        <v>20</v>
      </c>
      <c r="T59" s="92">
        <f>'Pque N Mundo II'!T29</f>
        <v>30</v>
      </c>
      <c r="U59" s="92">
        <f>'Pque N Mundo II'!U29</f>
        <v>32</v>
      </c>
      <c r="V59" s="92">
        <f>'Pque N Mundo II'!V29</f>
        <v>300</v>
      </c>
      <c r="W59" s="92">
        <f>'Pque N Mundo II'!W29</f>
        <v>322</v>
      </c>
      <c r="X59" s="922">
        <f>'Pque N Mundo II'!X29</f>
        <v>1.0733333333333333</v>
      </c>
    </row>
    <row r="60" spans="1:24" x14ac:dyDescent="0.25">
      <c r="A60" s="214" t="str">
        <f>'Pque N Mundo II'!A30</f>
        <v>Assistente Social (consulta/ VD) - 30hrs</v>
      </c>
      <c r="B60" s="926">
        <f>'Pque N Mundo II'!B30</f>
        <v>122</v>
      </c>
      <c r="C60" s="92">
        <f>'Pque N Mundo II'!C30</f>
        <v>0</v>
      </c>
      <c r="D60" s="92">
        <f>'Pque N Mundo II'!D30</f>
        <v>122</v>
      </c>
      <c r="E60" s="92">
        <f>'Pque N Mundo II'!E30</f>
        <v>181</v>
      </c>
      <c r="F60" s="92">
        <f>'Pque N Mundo II'!F30</f>
        <v>122</v>
      </c>
      <c r="G60" s="92">
        <f>'Pque N Mundo II'!G30</f>
        <v>156</v>
      </c>
      <c r="H60" s="92">
        <f>'Pque N Mundo II'!H30</f>
        <v>122</v>
      </c>
      <c r="I60" s="92">
        <f>'Pque N Mundo II'!I30</f>
        <v>165</v>
      </c>
      <c r="J60" s="92">
        <f>'Pque N Mundo II'!J30</f>
        <v>122</v>
      </c>
      <c r="K60" s="92">
        <f>'Pque N Mundo II'!K30</f>
        <v>113</v>
      </c>
      <c r="L60" s="92">
        <f>'Pque N Mundo II'!L30</f>
        <v>122</v>
      </c>
      <c r="M60" s="92">
        <f>'Pque N Mundo II'!M30</f>
        <v>362</v>
      </c>
      <c r="N60" s="92">
        <f>'Pque N Mundo II'!N30</f>
        <v>122</v>
      </c>
      <c r="O60" s="92">
        <f>'Pque N Mundo II'!O30</f>
        <v>167</v>
      </c>
      <c r="P60" s="92">
        <f>'Pque N Mundo II'!P30</f>
        <v>122</v>
      </c>
      <c r="Q60" s="92">
        <f>'Pque N Mundo II'!Q30</f>
        <v>137</v>
      </c>
      <c r="R60" s="92">
        <f>'Pque N Mundo II'!R30</f>
        <v>122</v>
      </c>
      <c r="S60" s="92">
        <f>'Pque N Mundo II'!S30</f>
        <v>145</v>
      </c>
      <c r="T60" s="92">
        <f>'Pque N Mundo II'!T30</f>
        <v>122</v>
      </c>
      <c r="U60" s="92">
        <f>'Pque N Mundo II'!U30</f>
        <v>119</v>
      </c>
      <c r="V60" s="92">
        <f>'Pque N Mundo II'!V30</f>
        <v>1220</v>
      </c>
      <c r="W60" s="92">
        <f>'Pque N Mundo II'!W30</f>
        <v>1545</v>
      </c>
      <c r="X60" s="922">
        <f>'Pque N Mundo II'!X30</f>
        <v>1.2663934426229508</v>
      </c>
    </row>
    <row r="61" spans="1:24" x14ac:dyDescent="0.25">
      <c r="A61" s="214" t="str">
        <f>'Pque N Mundo II'!A31</f>
        <v>Assistente Social (nº grupos)</v>
      </c>
      <c r="B61" s="926">
        <f>'Pque N Mundo II'!B31</f>
        <v>30</v>
      </c>
      <c r="C61" s="92">
        <f>'Pque N Mundo II'!C31</f>
        <v>0</v>
      </c>
      <c r="D61" s="92">
        <f>'Pque N Mundo II'!D31</f>
        <v>30</v>
      </c>
      <c r="E61" s="92">
        <f>'Pque N Mundo II'!E31</f>
        <v>16</v>
      </c>
      <c r="F61" s="92">
        <f>'Pque N Mundo II'!F31</f>
        <v>30</v>
      </c>
      <c r="G61" s="92">
        <f>'Pque N Mundo II'!G31</f>
        <v>19</v>
      </c>
      <c r="H61" s="92">
        <f>'Pque N Mundo II'!H31</f>
        <v>30</v>
      </c>
      <c r="I61" s="92">
        <f>'Pque N Mundo II'!I31</f>
        <v>51</v>
      </c>
      <c r="J61" s="92">
        <f>'Pque N Mundo II'!J31</f>
        <v>30</v>
      </c>
      <c r="K61" s="92">
        <f>'Pque N Mundo II'!K31</f>
        <v>67</v>
      </c>
      <c r="L61" s="92">
        <f>'Pque N Mundo II'!L31</f>
        <v>30</v>
      </c>
      <c r="M61" s="92">
        <f>'Pque N Mundo II'!M31</f>
        <v>34</v>
      </c>
      <c r="N61" s="92">
        <f>'Pque N Mundo II'!N31</f>
        <v>30</v>
      </c>
      <c r="O61" s="92">
        <f>'Pque N Mundo II'!O31</f>
        <v>72</v>
      </c>
      <c r="P61" s="92">
        <f>'Pque N Mundo II'!P31</f>
        <v>30</v>
      </c>
      <c r="Q61" s="92">
        <f>'Pque N Mundo II'!Q31</f>
        <v>34</v>
      </c>
      <c r="R61" s="92">
        <f>'Pque N Mundo II'!R31</f>
        <v>30</v>
      </c>
      <c r="S61" s="92">
        <f>'Pque N Mundo II'!S31</f>
        <v>56</v>
      </c>
      <c r="T61" s="92">
        <f>'Pque N Mundo II'!T31</f>
        <v>30</v>
      </c>
      <c r="U61" s="92">
        <f>'Pque N Mundo II'!U31</f>
        <v>43</v>
      </c>
      <c r="V61" s="92">
        <f>'Pque N Mundo II'!V31</f>
        <v>300</v>
      </c>
      <c r="W61" s="92">
        <f>'Pque N Mundo II'!W31</f>
        <v>392</v>
      </c>
      <c r="X61" s="922">
        <f>'Pque N Mundo II'!X31</f>
        <v>1.3066666666666666</v>
      </c>
    </row>
    <row r="62" spans="1:24" x14ac:dyDescent="0.25">
      <c r="A62" s="214" t="str">
        <f>'Pque N Mundo II'!A32</f>
        <v>Fonoaudiólogo (consulta/ VD) - 40hrs</v>
      </c>
      <c r="B62" s="926">
        <f>'Pque N Mundo II'!B32</f>
        <v>60</v>
      </c>
      <c r="C62" s="92">
        <f>'Pque N Mundo II'!C32</f>
        <v>67</v>
      </c>
      <c r="D62" s="92">
        <f>'Pque N Mundo II'!D32</f>
        <v>60</v>
      </c>
      <c r="E62" s="92">
        <f>'Pque N Mundo II'!E32</f>
        <v>127</v>
      </c>
      <c r="F62" s="92">
        <f>'Pque N Mundo II'!F32</f>
        <v>60</v>
      </c>
      <c r="G62" s="92">
        <f>'Pque N Mundo II'!G32</f>
        <v>128</v>
      </c>
      <c r="H62" s="92">
        <f>'Pque N Mundo II'!H32</f>
        <v>60</v>
      </c>
      <c r="I62" s="92">
        <f>'Pque N Mundo II'!I32</f>
        <v>27</v>
      </c>
      <c r="J62" s="92">
        <f>'Pque N Mundo II'!J32</f>
        <v>60</v>
      </c>
      <c r="K62" s="92">
        <f>'Pque N Mundo II'!K32</f>
        <v>103</v>
      </c>
      <c r="L62" s="92">
        <f>'Pque N Mundo II'!L32</f>
        <v>60</v>
      </c>
      <c r="M62" s="92">
        <f>'Pque N Mundo II'!M32</f>
        <v>110</v>
      </c>
      <c r="N62" s="92">
        <f>'Pque N Mundo II'!N32</f>
        <v>60</v>
      </c>
      <c r="O62" s="92">
        <f>'Pque N Mundo II'!O32</f>
        <v>97</v>
      </c>
      <c r="P62" s="92">
        <f>'Pque N Mundo II'!P32</f>
        <v>60</v>
      </c>
      <c r="Q62" s="92">
        <f>'Pque N Mundo II'!Q32</f>
        <v>80</v>
      </c>
      <c r="R62" s="92">
        <f>'Pque N Mundo II'!R32</f>
        <v>60</v>
      </c>
      <c r="S62" s="92">
        <f>'Pque N Mundo II'!S32</f>
        <v>86</v>
      </c>
      <c r="T62" s="92">
        <f>'Pque N Mundo II'!T32</f>
        <v>60</v>
      </c>
      <c r="U62" s="92">
        <f>'Pque N Mundo II'!U32</f>
        <v>21</v>
      </c>
      <c r="V62" s="92">
        <f>'Pque N Mundo II'!V32</f>
        <v>600</v>
      </c>
      <c r="W62" s="92">
        <f>'Pque N Mundo II'!W32</f>
        <v>846</v>
      </c>
      <c r="X62" s="922">
        <f>'Pque N Mundo II'!X32</f>
        <v>1.41</v>
      </c>
    </row>
    <row r="63" spans="1:24" x14ac:dyDescent="0.25">
      <c r="A63" s="214" t="str">
        <f>'Pque N Mundo II'!A33</f>
        <v>Fonoaudiólogo (nº grupos)</v>
      </c>
      <c r="B63" s="926">
        <f>'Pque N Mundo II'!B33</f>
        <v>40</v>
      </c>
      <c r="C63" s="92">
        <f>'Pque N Mundo II'!C33</f>
        <v>50</v>
      </c>
      <c r="D63" s="92">
        <f>'Pque N Mundo II'!D33</f>
        <v>40</v>
      </c>
      <c r="E63" s="92">
        <f>'Pque N Mundo II'!E33</f>
        <v>76</v>
      </c>
      <c r="F63" s="92">
        <f>'Pque N Mundo II'!F33</f>
        <v>40</v>
      </c>
      <c r="G63" s="92">
        <f>'Pque N Mundo II'!G33</f>
        <v>69</v>
      </c>
      <c r="H63" s="92">
        <f>'Pque N Mundo II'!H33</f>
        <v>40</v>
      </c>
      <c r="I63" s="92">
        <f>'Pque N Mundo II'!I33</f>
        <v>26</v>
      </c>
      <c r="J63" s="92">
        <f>'Pque N Mundo II'!J33</f>
        <v>40</v>
      </c>
      <c r="K63" s="92">
        <f>'Pque N Mundo II'!K33</f>
        <v>76</v>
      </c>
      <c r="L63" s="92">
        <f>'Pque N Mundo II'!L33</f>
        <v>40</v>
      </c>
      <c r="M63" s="92">
        <f>'Pque N Mundo II'!M33</f>
        <v>70</v>
      </c>
      <c r="N63" s="92">
        <f>'Pque N Mundo II'!N33</f>
        <v>40</v>
      </c>
      <c r="O63" s="92">
        <f>'Pque N Mundo II'!O33</f>
        <v>71</v>
      </c>
      <c r="P63" s="92">
        <f>'Pque N Mundo II'!P33</f>
        <v>40</v>
      </c>
      <c r="Q63" s="92">
        <f>'Pque N Mundo II'!Q33</f>
        <v>63</v>
      </c>
      <c r="R63" s="92">
        <f>'Pque N Mundo II'!R33</f>
        <v>40</v>
      </c>
      <c r="S63" s="92">
        <f>'Pque N Mundo II'!S33</f>
        <v>82</v>
      </c>
      <c r="T63" s="92">
        <f>'Pque N Mundo II'!T33</f>
        <v>40</v>
      </c>
      <c r="U63" s="92">
        <f>'Pque N Mundo II'!U33</f>
        <v>44</v>
      </c>
      <c r="V63" s="92">
        <f>'Pque N Mundo II'!V33</f>
        <v>400</v>
      </c>
      <c r="W63" s="92">
        <f>'Pque N Mundo II'!W33</f>
        <v>627</v>
      </c>
      <c r="X63" s="922">
        <f>'Pque N Mundo II'!X33</f>
        <v>1.5674999999999999</v>
      </c>
    </row>
    <row r="64" spans="1:24" x14ac:dyDescent="0.25">
      <c r="A64" s="214" t="str">
        <f>'Pque N Mundo II'!A34</f>
        <v>Fisioterapeuta (consulta/ VD) - 30hrs</v>
      </c>
      <c r="B64" s="926">
        <f>'Pque N Mundo II'!B34</f>
        <v>46</v>
      </c>
      <c r="C64" s="92">
        <f>'Pque N Mundo II'!C34</f>
        <v>51</v>
      </c>
      <c r="D64" s="92">
        <f>'Pque N Mundo II'!D34</f>
        <v>46</v>
      </c>
      <c r="E64" s="92">
        <f>'Pque N Mundo II'!E34</f>
        <v>39</v>
      </c>
      <c r="F64" s="92">
        <f>'Pque N Mundo II'!F34</f>
        <v>46</v>
      </c>
      <c r="G64" s="92">
        <f>'Pque N Mundo II'!G34</f>
        <v>33</v>
      </c>
      <c r="H64" s="92">
        <f>'Pque N Mundo II'!H34</f>
        <v>46</v>
      </c>
      <c r="I64" s="92">
        <f>'Pque N Mundo II'!I34</f>
        <v>20</v>
      </c>
      <c r="J64" s="92">
        <f>'Pque N Mundo II'!J34</f>
        <v>46</v>
      </c>
      <c r="K64" s="92">
        <f>'Pque N Mundo II'!K34</f>
        <v>31</v>
      </c>
      <c r="L64" s="92">
        <f>'Pque N Mundo II'!L34</f>
        <v>46</v>
      </c>
      <c r="M64" s="92">
        <f>'Pque N Mundo II'!M34</f>
        <v>15</v>
      </c>
      <c r="N64" s="92">
        <f>'Pque N Mundo II'!N34</f>
        <v>46</v>
      </c>
      <c r="O64" s="92">
        <f>'Pque N Mundo II'!O34</f>
        <v>23</v>
      </c>
      <c r="P64" s="92">
        <f>'Pque N Mundo II'!P34</f>
        <v>46</v>
      </c>
      <c r="Q64" s="92">
        <f>'Pque N Mundo II'!Q34</f>
        <v>9</v>
      </c>
      <c r="R64" s="92">
        <f>'Pque N Mundo II'!R34</f>
        <v>46</v>
      </c>
      <c r="S64" s="92">
        <f>'Pque N Mundo II'!S34</f>
        <v>34</v>
      </c>
      <c r="T64" s="92">
        <f>'Pque N Mundo II'!T34</f>
        <v>46</v>
      </c>
      <c r="U64" s="92">
        <f>'Pque N Mundo II'!U34</f>
        <v>25</v>
      </c>
      <c r="V64" s="92">
        <f>'Pque N Mundo II'!V34</f>
        <v>460</v>
      </c>
      <c r="W64" s="92">
        <f>'Pque N Mundo II'!W34</f>
        <v>280</v>
      </c>
      <c r="X64" s="922">
        <f>'Pque N Mundo II'!X34</f>
        <v>0.60869565217391308</v>
      </c>
    </row>
    <row r="65" spans="1:24" x14ac:dyDescent="0.25">
      <c r="A65" s="214" t="str">
        <f>'Pque N Mundo II'!A35</f>
        <v>Fisioterapeuta (nº grupos)</v>
      </c>
      <c r="B65" s="926">
        <f>'Pque N Mundo II'!B35</f>
        <v>30</v>
      </c>
      <c r="C65" s="92">
        <f>'Pque N Mundo II'!C35</f>
        <v>57</v>
      </c>
      <c r="D65" s="92">
        <f>'Pque N Mundo II'!D35</f>
        <v>30</v>
      </c>
      <c r="E65" s="92">
        <f>'Pque N Mundo II'!E35</f>
        <v>72</v>
      </c>
      <c r="F65" s="92">
        <f>'Pque N Mundo II'!F35</f>
        <v>30</v>
      </c>
      <c r="G65" s="92">
        <f>'Pque N Mundo II'!G35</f>
        <v>61</v>
      </c>
      <c r="H65" s="92">
        <f>'Pque N Mundo II'!H35</f>
        <v>30</v>
      </c>
      <c r="I65" s="92">
        <f>'Pque N Mundo II'!I35</f>
        <v>69</v>
      </c>
      <c r="J65" s="92">
        <f>'Pque N Mundo II'!J35</f>
        <v>30</v>
      </c>
      <c r="K65" s="92">
        <f>'Pque N Mundo II'!K35</f>
        <v>65</v>
      </c>
      <c r="L65" s="92">
        <f>'Pque N Mundo II'!L35</f>
        <v>30</v>
      </c>
      <c r="M65" s="92">
        <f>'Pque N Mundo II'!M35</f>
        <v>47</v>
      </c>
      <c r="N65" s="92">
        <f>'Pque N Mundo II'!N35</f>
        <v>30</v>
      </c>
      <c r="O65" s="92">
        <f>'Pque N Mundo II'!O35</f>
        <v>66</v>
      </c>
      <c r="P65" s="92">
        <f>'Pque N Mundo II'!P35</f>
        <v>30</v>
      </c>
      <c r="Q65" s="92">
        <f>'Pque N Mundo II'!Q35</f>
        <v>27</v>
      </c>
      <c r="R65" s="92">
        <f>'Pque N Mundo II'!R35</f>
        <v>30</v>
      </c>
      <c r="S65" s="92">
        <f>'Pque N Mundo II'!S35</f>
        <v>71</v>
      </c>
      <c r="T65" s="92">
        <f>'Pque N Mundo II'!T35</f>
        <v>30</v>
      </c>
      <c r="U65" s="92">
        <f>'Pque N Mundo II'!U35</f>
        <v>27</v>
      </c>
      <c r="V65" s="92">
        <f>'Pque N Mundo II'!V35</f>
        <v>300</v>
      </c>
      <c r="W65" s="92">
        <f>'Pque N Mundo II'!W35</f>
        <v>562</v>
      </c>
      <c r="X65" s="922">
        <f>'Pque N Mundo II'!X35</f>
        <v>1.8733333333333333</v>
      </c>
    </row>
    <row r="66" spans="1:24" x14ac:dyDescent="0.25">
      <c r="A66" s="214" t="str">
        <f>'Pque N Mundo II'!A36</f>
        <v>Nutricionista (consulta) - 40hrs</v>
      </c>
      <c r="B66" s="926">
        <f>'Pque N Mundo II'!B36</f>
        <v>60</v>
      </c>
      <c r="C66" s="92">
        <f>'Pque N Mundo II'!C36</f>
        <v>112</v>
      </c>
      <c r="D66" s="92">
        <f>'Pque N Mundo II'!D36</f>
        <v>60</v>
      </c>
      <c r="E66" s="92">
        <f>'Pque N Mundo II'!E36</f>
        <v>196</v>
      </c>
      <c r="F66" s="92">
        <f>'Pque N Mundo II'!F36</f>
        <v>60</v>
      </c>
      <c r="G66" s="92">
        <f>'Pque N Mundo II'!G36</f>
        <v>197</v>
      </c>
      <c r="H66" s="92">
        <f>'Pque N Mundo II'!H36</f>
        <v>60</v>
      </c>
      <c r="I66" s="92">
        <f>'Pque N Mundo II'!I36</f>
        <v>151</v>
      </c>
      <c r="J66" s="92">
        <f>'Pque N Mundo II'!J36</f>
        <v>60</v>
      </c>
      <c r="K66" s="92">
        <f>'Pque N Mundo II'!K36</f>
        <v>176</v>
      </c>
      <c r="L66" s="92">
        <f>'Pque N Mundo II'!L36</f>
        <v>60</v>
      </c>
      <c r="M66" s="92">
        <f>'Pque N Mundo II'!M36</f>
        <v>129</v>
      </c>
      <c r="N66" s="92">
        <f>'Pque N Mundo II'!N36</f>
        <v>60</v>
      </c>
      <c r="O66" s="92">
        <f>'Pque N Mundo II'!O36</f>
        <v>38</v>
      </c>
      <c r="P66" s="92">
        <f>'Pque N Mundo II'!P36</f>
        <v>60</v>
      </c>
      <c r="Q66" s="92">
        <f>'Pque N Mundo II'!Q36</f>
        <v>139</v>
      </c>
      <c r="R66" s="92">
        <f>'Pque N Mundo II'!R36</f>
        <v>60</v>
      </c>
      <c r="S66" s="92">
        <f>'Pque N Mundo II'!S36</f>
        <v>153</v>
      </c>
      <c r="T66" s="92">
        <f>'Pque N Mundo II'!T36</f>
        <v>60</v>
      </c>
      <c r="U66" s="92">
        <f>'Pque N Mundo II'!U36</f>
        <v>122</v>
      </c>
      <c r="V66" s="92">
        <f>'Pque N Mundo II'!V36</f>
        <v>600</v>
      </c>
      <c r="W66" s="92">
        <f>'Pque N Mundo II'!W36</f>
        <v>1413</v>
      </c>
      <c r="X66" s="922">
        <f>'Pque N Mundo II'!X36</f>
        <v>2.355</v>
      </c>
    </row>
    <row r="67" spans="1:24" x14ac:dyDescent="0.25">
      <c r="A67" s="214" t="str">
        <f>'Pque N Mundo II'!A37</f>
        <v xml:space="preserve">Nutricionista (nº grupos) </v>
      </c>
      <c r="B67" s="926">
        <f>'Pque N Mundo II'!B37</f>
        <v>40</v>
      </c>
      <c r="C67" s="92">
        <f>'Pque N Mundo II'!C37</f>
        <v>32</v>
      </c>
      <c r="D67" s="92">
        <f>'Pque N Mundo II'!D37</f>
        <v>40</v>
      </c>
      <c r="E67" s="92">
        <f>'Pque N Mundo II'!E37</f>
        <v>41</v>
      </c>
      <c r="F67" s="92">
        <f>'Pque N Mundo II'!F37</f>
        <v>40</v>
      </c>
      <c r="G67" s="92">
        <f>'Pque N Mundo II'!G37</f>
        <v>54</v>
      </c>
      <c r="H67" s="92">
        <f>'Pque N Mundo II'!H37</f>
        <v>40</v>
      </c>
      <c r="I67" s="92">
        <f>'Pque N Mundo II'!I37</f>
        <v>63</v>
      </c>
      <c r="J67" s="92">
        <f>'Pque N Mundo II'!J37</f>
        <v>40</v>
      </c>
      <c r="K67" s="92">
        <f>'Pque N Mundo II'!K37</f>
        <v>54</v>
      </c>
      <c r="L67" s="92">
        <f>'Pque N Mundo II'!L37</f>
        <v>40</v>
      </c>
      <c r="M67" s="92">
        <f>'Pque N Mundo II'!M37</f>
        <v>46</v>
      </c>
      <c r="N67" s="92">
        <f>'Pque N Mundo II'!N37</f>
        <v>40</v>
      </c>
      <c r="O67" s="92">
        <f>'Pque N Mundo II'!O37</f>
        <v>4</v>
      </c>
      <c r="P67" s="92">
        <f>'Pque N Mundo II'!P37</f>
        <v>40</v>
      </c>
      <c r="Q67" s="92">
        <f>'Pque N Mundo II'!Q37</f>
        <v>40</v>
      </c>
      <c r="R67" s="92">
        <f>'Pque N Mundo II'!R37</f>
        <v>40</v>
      </c>
      <c r="S67" s="92">
        <f>'Pque N Mundo II'!S37</f>
        <v>46</v>
      </c>
      <c r="T67" s="92">
        <f>'Pque N Mundo II'!T37</f>
        <v>40</v>
      </c>
      <c r="U67" s="92">
        <f>'Pque N Mundo II'!U37</f>
        <v>51</v>
      </c>
      <c r="V67" s="92">
        <f>'Pque N Mundo II'!V37</f>
        <v>400</v>
      </c>
      <c r="W67" s="92">
        <f>'Pque N Mundo II'!W37</f>
        <v>431</v>
      </c>
      <c r="X67" s="922">
        <f>'Pque N Mundo II'!X37</f>
        <v>1.0774999999999999</v>
      </c>
    </row>
    <row r="68" spans="1:24" x14ac:dyDescent="0.25">
      <c r="A68" s="214" t="str">
        <f>'Pque N Mundo II'!A38</f>
        <v>Psicólogo (consulta/ VD) - 30/40hrs</v>
      </c>
      <c r="B68" s="926">
        <f>'Pque N Mundo II'!B38</f>
        <v>152</v>
      </c>
      <c r="C68" s="92">
        <f>'Pque N Mundo II'!C38</f>
        <v>160</v>
      </c>
      <c r="D68" s="92">
        <f>'Pque N Mundo II'!D38</f>
        <v>152</v>
      </c>
      <c r="E68" s="92">
        <f>'Pque N Mundo II'!E38</f>
        <v>260</v>
      </c>
      <c r="F68" s="92">
        <f>'Pque N Mundo II'!F38</f>
        <v>152</v>
      </c>
      <c r="G68" s="92">
        <f>'Pque N Mundo II'!G38</f>
        <v>254</v>
      </c>
      <c r="H68" s="92">
        <f>'Pque N Mundo II'!H38</f>
        <v>152</v>
      </c>
      <c r="I68" s="92">
        <f>'Pque N Mundo II'!I38</f>
        <v>213</v>
      </c>
      <c r="J68" s="92">
        <f>'Pque N Mundo II'!J38</f>
        <v>152</v>
      </c>
      <c r="K68" s="92">
        <f>'Pque N Mundo II'!K38</f>
        <v>191</v>
      </c>
      <c r="L68" s="92">
        <f>'Pque N Mundo II'!L38</f>
        <v>152</v>
      </c>
      <c r="M68" s="92">
        <f>'Pque N Mundo II'!M38</f>
        <v>244</v>
      </c>
      <c r="N68" s="92">
        <f>'Pque N Mundo II'!N38</f>
        <v>152</v>
      </c>
      <c r="O68" s="92">
        <f>'Pque N Mundo II'!O38</f>
        <v>240</v>
      </c>
      <c r="P68" s="92">
        <f>'Pque N Mundo II'!P38</f>
        <v>152</v>
      </c>
      <c r="Q68" s="92">
        <f>'Pque N Mundo II'!Q38</f>
        <v>247</v>
      </c>
      <c r="R68" s="92">
        <f>'Pque N Mundo II'!R38</f>
        <v>152</v>
      </c>
      <c r="S68" s="92">
        <f>'Pque N Mundo II'!S38</f>
        <v>232</v>
      </c>
      <c r="T68" s="92">
        <f>'Pque N Mundo II'!T38</f>
        <v>152</v>
      </c>
      <c r="U68" s="92">
        <f>'Pque N Mundo II'!U38</f>
        <v>141</v>
      </c>
      <c r="V68" s="92">
        <f>'Pque N Mundo II'!V38</f>
        <v>1520</v>
      </c>
      <c r="W68" s="92">
        <f>'Pque N Mundo II'!W38</f>
        <v>2182</v>
      </c>
      <c r="X68" s="922">
        <f>'Pque N Mundo II'!X38</f>
        <v>1.4355263157894738</v>
      </c>
    </row>
    <row r="69" spans="1:24" x14ac:dyDescent="0.25">
      <c r="A69" s="214" t="str">
        <f>'Pque N Mundo II'!A39</f>
        <v>Psicólogo (nº grupos)</v>
      </c>
      <c r="B69" s="926">
        <f>'Pque N Mundo II'!B39</f>
        <v>100</v>
      </c>
      <c r="C69" s="92">
        <f>'Pque N Mundo II'!C39</f>
        <v>117</v>
      </c>
      <c r="D69" s="92">
        <f>'Pque N Mundo II'!D39</f>
        <v>100</v>
      </c>
      <c r="E69" s="92">
        <f>'Pque N Mundo II'!E39</f>
        <v>141</v>
      </c>
      <c r="F69" s="92">
        <f>'Pque N Mundo II'!F39</f>
        <v>100</v>
      </c>
      <c r="G69" s="92">
        <f>'Pque N Mundo II'!G39</f>
        <v>156</v>
      </c>
      <c r="H69" s="92">
        <f>'Pque N Mundo II'!H39</f>
        <v>100</v>
      </c>
      <c r="I69" s="92">
        <f>'Pque N Mundo II'!I39</f>
        <v>124</v>
      </c>
      <c r="J69" s="92">
        <f>'Pque N Mundo II'!J39</f>
        <v>100</v>
      </c>
      <c r="K69" s="92">
        <f>'Pque N Mundo II'!K39</f>
        <v>126</v>
      </c>
      <c r="L69" s="92">
        <f>'Pque N Mundo II'!L39</f>
        <v>100</v>
      </c>
      <c r="M69" s="92">
        <f>'Pque N Mundo II'!M39</f>
        <v>140</v>
      </c>
      <c r="N69" s="92">
        <f>'Pque N Mundo II'!N39</f>
        <v>100</v>
      </c>
      <c r="O69" s="92">
        <f>'Pque N Mundo II'!O39</f>
        <v>140</v>
      </c>
      <c r="P69" s="92">
        <f>'Pque N Mundo II'!P39</f>
        <v>100</v>
      </c>
      <c r="Q69" s="92">
        <f>'Pque N Mundo II'!Q39</f>
        <v>115</v>
      </c>
      <c r="R69" s="92">
        <f>'Pque N Mundo II'!R39</f>
        <v>100</v>
      </c>
      <c r="S69" s="92">
        <f>'Pque N Mundo II'!S39</f>
        <v>142</v>
      </c>
      <c r="T69" s="92">
        <f>'Pque N Mundo II'!T39</f>
        <v>100</v>
      </c>
      <c r="U69" s="92">
        <f>'Pque N Mundo II'!U39</f>
        <v>91</v>
      </c>
      <c r="V69" s="92">
        <f>'Pque N Mundo II'!V39</f>
        <v>1000</v>
      </c>
      <c r="W69" s="92">
        <f>'Pque N Mundo II'!W39</f>
        <v>1292</v>
      </c>
      <c r="X69" s="922">
        <f>'Pque N Mundo II'!X39</f>
        <v>1.292</v>
      </c>
    </row>
    <row r="70" spans="1:24" x14ac:dyDescent="0.25">
      <c r="A70" s="214" t="str">
        <f>'Pque N Mundo II'!A40</f>
        <v>Farmacêutico (consulta/ VD) - 40hrs</v>
      </c>
      <c r="B70" s="926">
        <f>'Pque N Mundo II'!B40</f>
        <v>96</v>
      </c>
      <c r="C70" s="92">
        <f>'Pque N Mundo II'!C40</f>
        <v>71</v>
      </c>
      <c r="D70" s="92">
        <f>'Pque N Mundo II'!D40</f>
        <v>96</v>
      </c>
      <c r="E70" s="92">
        <f>'Pque N Mundo II'!E40</f>
        <v>85</v>
      </c>
      <c r="F70" s="92">
        <f>'Pque N Mundo II'!F40</f>
        <v>96</v>
      </c>
      <c r="G70" s="92">
        <f>'Pque N Mundo II'!G40</f>
        <v>48</v>
      </c>
      <c r="H70" s="92">
        <f>'Pque N Mundo II'!H40</f>
        <v>96</v>
      </c>
      <c r="I70" s="92">
        <f>'Pque N Mundo II'!I40</f>
        <v>33</v>
      </c>
      <c r="J70" s="92">
        <f>'Pque N Mundo II'!J40</f>
        <v>96</v>
      </c>
      <c r="K70" s="92">
        <f>'Pque N Mundo II'!K40</f>
        <v>57</v>
      </c>
      <c r="L70" s="92">
        <f>'Pque N Mundo II'!L40</f>
        <v>96</v>
      </c>
      <c r="M70" s="92">
        <f>'Pque N Mundo II'!M40</f>
        <v>72</v>
      </c>
      <c r="N70" s="92">
        <f>'Pque N Mundo II'!N40</f>
        <v>96</v>
      </c>
      <c r="O70" s="92">
        <f>'Pque N Mundo II'!O40</f>
        <v>58</v>
      </c>
      <c r="P70" s="92">
        <f>'Pque N Mundo II'!P40</f>
        <v>96</v>
      </c>
      <c r="Q70" s="92">
        <f>'Pque N Mundo II'!Q40</f>
        <v>31</v>
      </c>
      <c r="R70" s="92">
        <f>'Pque N Mundo II'!R40</f>
        <v>96</v>
      </c>
      <c r="S70" s="92">
        <f>'Pque N Mundo II'!S40</f>
        <v>55</v>
      </c>
      <c r="T70" s="92">
        <f>'Pque N Mundo II'!T40</f>
        <v>96</v>
      </c>
      <c r="U70" s="92">
        <f>'Pque N Mundo II'!U40</f>
        <v>55</v>
      </c>
      <c r="V70" s="92">
        <f>'Pque N Mundo II'!V40</f>
        <v>960</v>
      </c>
      <c r="W70" s="92">
        <f>'Pque N Mundo II'!W40</f>
        <v>565</v>
      </c>
      <c r="X70" s="922">
        <f>'Pque N Mundo II'!X40</f>
        <v>0.58854166666666663</v>
      </c>
    </row>
    <row r="71" spans="1:24" x14ac:dyDescent="0.25">
      <c r="A71" s="214" t="str">
        <f>'Pque N Mundo II'!A41</f>
        <v>Farmacêutico (nº grupos)</v>
      </c>
      <c r="B71" s="926">
        <f>'Pque N Mundo II'!B41</f>
        <v>16</v>
      </c>
      <c r="C71" s="92">
        <f>'Pque N Mundo II'!C41</f>
        <v>12</v>
      </c>
      <c r="D71" s="92">
        <f>'Pque N Mundo II'!D41</f>
        <v>16</v>
      </c>
      <c r="E71" s="92">
        <f>'Pque N Mundo II'!E41</f>
        <v>17</v>
      </c>
      <c r="F71" s="92">
        <f>'Pque N Mundo II'!F41</f>
        <v>16</v>
      </c>
      <c r="G71" s="92">
        <f>'Pque N Mundo II'!G41</f>
        <v>13</v>
      </c>
      <c r="H71" s="92">
        <f>'Pque N Mundo II'!H41</f>
        <v>16</v>
      </c>
      <c r="I71" s="92">
        <f>'Pque N Mundo II'!I41</f>
        <v>5</v>
      </c>
      <c r="J71" s="92">
        <f>'Pque N Mundo II'!J41</f>
        <v>16</v>
      </c>
      <c r="K71" s="92">
        <f>'Pque N Mundo II'!K41</f>
        <v>8</v>
      </c>
      <c r="L71" s="92">
        <f>'Pque N Mundo II'!L41</f>
        <v>16</v>
      </c>
      <c r="M71" s="92">
        <f>'Pque N Mundo II'!M41</f>
        <v>6</v>
      </c>
      <c r="N71" s="92">
        <f>'Pque N Mundo II'!N41</f>
        <v>16</v>
      </c>
      <c r="O71" s="92">
        <f>'Pque N Mundo II'!O41</f>
        <v>8</v>
      </c>
      <c r="P71" s="92">
        <f>'Pque N Mundo II'!P41</f>
        <v>16</v>
      </c>
      <c r="Q71" s="92">
        <f>'Pque N Mundo II'!Q41</f>
        <v>4</v>
      </c>
      <c r="R71" s="92">
        <f>'Pque N Mundo II'!R41</f>
        <v>16</v>
      </c>
      <c r="S71" s="92">
        <f>'Pque N Mundo II'!S41</f>
        <v>15</v>
      </c>
      <c r="T71" s="92">
        <f>'Pque N Mundo II'!T41</f>
        <v>16</v>
      </c>
      <c r="U71" s="92">
        <f>'Pque N Mundo II'!U41</f>
        <v>10</v>
      </c>
      <c r="V71" s="92">
        <f>'Pque N Mundo II'!V41</f>
        <v>160</v>
      </c>
      <c r="W71" s="92">
        <f>'Pque N Mundo II'!W41</f>
        <v>98</v>
      </c>
      <c r="X71" s="922">
        <f>'Pque N Mundo II'!X41</f>
        <v>0.61250000000000004</v>
      </c>
    </row>
    <row r="72" spans="1:24" x14ac:dyDescent="0.25">
      <c r="A72" s="214" t="str">
        <f>'Pque N Mundo II'!A42</f>
        <v>Aux/Técnico de Enfermagem (Visitas) - 30hrs</v>
      </c>
      <c r="B72" s="926">
        <f>'Pque N Mundo II'!B42</f>
        <v>120</v>
      </c>
      <c r="C72" s="92">
        <f>'Pque N Mundo II'!C42</f>
        <v>131</v>
      </c>
      <c r="D72" s="92">
        <f>'Pque N Mundo II'!D42</f>
        <v>120</v>
      </c>
      <c r="E72" s="92">
        <f>'Pque N Mundo II'!E42</f>
        <v>110</v>
      </c>
      <c r="F72" s="92">
        <f>'Pque N Mundo II'!F42</f>
        <v>120</v>
      </c>
      <c r="G72" s="92">
        <f>'Pque N Mundo II'!G42</f>
        <v>113</v>
      </c>
      <c r="H72" s="92">
        <f>'Pque N Mundo II'!H42</f>
        <v>120</v>
      </c>
      <c r="I72" s="92">
        <f>'Pque N Mundo II'!I42</f>
        <v>106</v>
      </c>
      <c r="J72" s="92">
        <f>'Pque N Mundo II'!J42</f>
        <v>120</v>
      </c>
      <c r="K72" s="92">
        <f>'Pque N Mundo II'!K42</f>
        <v>84</v>
      </c>
      <c r="L72" s="92">
        <f>'Pque N Mundo II'!L42</f>
        <v>120</v>
      </c>
      <c r="M72" s="92">
        <f>'Pque N Mundo II'!M42</f>
        <v>100</v>
      </c>
      <c r="N72" s="92">
        <f>'Pque N Mundo II'!N42</f>
        <v>120</v>
      </c>
      <c r="O72" s="92">
        <f>'Pque N Mundo II'!O42</f>
        <v>92</v>
      </c>
      <c r="P72" s="92">
        <f>'Pque N Mundo II'!P42</f>
        <v>120</v>
      </c>
      <c r="Q72" s="92">
        <f>'Pque N Mundo II'!Q42</f>
        <v>112</v>
      </c>
      <c r="R72" s="92">
        <f>'Pque N Mundo II'!R42</f>
        <v>120</v>
      </c>
      <c r="S72" s="92">
        <f>'Pque N Mundo II'!S42</f>
        <v>96</v>
      </c>
      <c r="T72" s="92">
        <f>'Pque N Mundo II'!T42</f>
        <v>120</v>
      </c>
      <c r="U72" s="92">
        <f>'Pque N Mundo II'!U42</f>
        <v>108</v>
      </c>
      <c r="V72" s="92">
        <f>'Pque N Mundo II'!V42</f>
        <v>1200</v>
      </c>
      <c r="W72" s="92">
        <f>'Pque N Mundo II'!W42</f>
        <v>1052</v>
      </c>
      <c r="X72" s="922">
        <f>'Pque N Mundo II'!X42</f>
        <v>0.87666666666666671</v>
      </c>
    </row>
    <row r="73" spans="1:24" x14ac:dyDescent="0.25">
      <c r="A73" s="214" t="str">
        <f>'Pque N Mundo II'!A43</f>
        <v>Técnico de Enfermagem (Visitas) - 40hrs</v>
      </c>
      <c r="B73" s="926">
        <f>'Pque N Mundo II'!B43</f>
        <v>320</v>
      </c>
      <c r="C73" s="92">
        <f>'Pque N Mundo II'!C43</f>
        <v>357</v>
      </c>
      <c r="D73" s="92">
        <f>'Pque N Mundo II'!D43</f>
        <v>320</v>
      </c>
      <c r="E73" s="92">
        <f>'Pque N Mundo II'!E43</f>
        <v>333</v>
      </c>
      <c r="F73" s="92">
        <f>'Pque N Mundo II'!F43</f>
        <v>320</v>
      </c>
      <c r="G73" s="92">
        <f>'Pque N Mundo II'!G43</f>
        <v>306</v>
      </c>
      <c r="H73" s="92">
        <f>'Pque N Mundo II'!H43</f>
        <v>320</v>
      </c>
      <c r="I73" s="92">
        <f>'Pque N Mundo II'!I43</f>
        <v>379</v>
      </c>
      <c r="J73" s="92">
        <f>'Pque N Mundo II'!J43</f>
        <v>320</v>
      </c>
      <c r="K73" s="92">
        <f>'Pque N Mundo II'!K43</f>
        <v>303</v>
      </c>
      <c r="L73" s="92">
        <f>'Pque N Mundo II'!L43</f>
        <v>320</v>
      </c>
      <c r="M73" s="92">
        <f>'Pque N Mundo II'!M43</f>
        <v>289</v>
      </c>
      <c r="N73" s="92">
        <f>'Pque N Mundo II'!N43</f>
        <v>320</v>
      </c>
      <c r="O73" s="92">
        <f>'Pque N Mundo II'!O43</f>
        <v>339</v>
      </c>
      <c r="P73" s="92">
        <f>'Pque N Mundo II'!P43</f>
        <v>320</v>
      </c>
      <c r="Q73" s="92">
        <f>'Pque N Mundo II'!Q43</f>
        <v>331</v>
      </c>
      <c r="R73" s="92">
        <f>'Pque N Mundo II'!R43</f>
        <v>320</v>
      </c>
      <c r="S73" s="92">
        <f>'Pque N Mundo II'!S43</f>
        <v>364</v>
      </c>
      <c r="T73" s="92">
        <f>'Pque N Mundo II'!T43</f>
        <v>320</v>
      </c>
      <c r="U73" s="92">
        <f>'Pque N Mundo II'!U43</f>
        <v>306</v>
      </c>
      <c r="V73" s="92">
        <f>'Pque N Mundo II'!V43</f>
        <v>3200</v>
      </c>
      <c r="W73" s="92">
        <f>'Pque N Mundo II'!W43</f>
        <v>3307</v>
      </c>
      <c r="X73" s="922">
        <f>'Pque N Mundo II'!X43</f>
        <v>1.0334375</v>
      </c>
    </row>
    <row r="74" spans="1:24" x14ac:dyDescent="0.25">
      <c r="A74" s="880" t="str">
        <f>'Pque N Mundo II'!A44</f>
        <v>PICS - Atividades Coletivas</v>
      </c>
      <c r="B74" s="933">
        <f>'Pque N Mundo II'!B44</f>
        <v>35</v>
      </c>
      <c r="C74" s="897">
        <f>'Pque N Mundo II'!C44</f>
        <v>22</v>
      </c>
      <c r="D74" s="897">
        <f>'Pque N Mundo II'!D44</f>
        <v>35</v>
      </c>
      <c r="E74" s="897">
        <f>'Pque N Mundo II'!E44</f>
        <v>57</v>
      </c>
      <c r="F74" s="897">
        <f>'Pque N Mundo II'!F44</f>
        <v>35</v>
      </c>
      <c r="G74" s="897">
        <f>'Pque N Mundo II'!G44</f>
        <v>34</v>
      </c>
      <c r="H74" s="897">
        <f>'Pque N Mundo II'!H44</f>
        <v>35</v>
      </c>
      <c r="I74" s="897">
        <f>'Pque N Mundo II'!I44</f>
        <v>61</v>
      </c>
      <c r="J74" s="897">
        <f>'Pque N Mundo II'!J44</f>
        <v>35</v>
      </c>
      <c r="K74" s="897">
        <f>'Pque N Mundo II'!K44</f>
        <v>36</v>
      </c>
      <c r="L74" s="897">
        <f>'Pque N Mundo II'!L44</f>
        <v>35</v>
      </c>
      <c r="M74" s="897">
        <f>'Pque N Mundo II'!M44</f>
        <v>45</v>
      </c>
      <c r="N74" s="897">
        <f>'Pque N Mundo II'!N44</f>
        <v>35</v>
      </c>
      <c r="O74" s="897">
        <f>'Pque N Mundo II'!O44</f>
        <v>63</v>
      </c>
      <c r="P74" s="897">
        <f>'Pque N Mundo II'!P44</f>
        <v>35</v>
      </c>
      <c r="Q74" s="897">
        <f>'Pque N Mundo II'!Q44</f>
        <v>51</v>
      </c>
      <c r="R74" s="897">
        <f>'Pque N Mundo II'!R44</f>
        <v>35</v>
      </c>
      <c r="S74" s="897">
        <f>'Pque N Mundo II'!S44</f>
        <v>56</v>
      </c>
      <c r="T74" s="897">
        <f>'Pque N Mundo II'!T44</f>
        <v>35</v>
      </c>
      <c r="U74" s="897">
        <f>'Pque N Mundo II'!U44</f>
        <v>31</v>
      </c>
      <c r="V74" s="897">
        <f>'Pque N Mundo II'!V44</f>
        <v>350</v>
      </c>
      <c r="W74" s="897">
        <f>'Pque N Mundo II'!W44</f>
        <v>456</v>
      </c>
      <c r="X74" s="924">
        <f>'Pque N Mundo II'!X44</f>
        <v>1.3028571428571429</v>
      </c>
    </row>
    <row r="75" spans="1:24" ht="15.75" thickBot="1" x14ac:dyDescent="0.3">
      <c r="A75" s="880" t="str">
        <f>'Pque N Mundo II'!A45</f>
        <v>PICS - Atividades Individuais</v>
      </c>
      <c r="B75" s="933">
        <f>'Pque N Mundo II'!B45</f>
        <v>50</v>
      </c>
      <c r="C75" s="897">
        <f>'Pque N Mundo II'!C45</f>
        <v>31</v>
      </c>
      <c r="D75" s="897">
        <f>'Pque N Mundo II'!D45</f>
        <v>50</v>
      </c>
      <c r="E75" s="897">
        <f>'Pque N Mundo II'!E45</f>
        <v>35</v>
      </c>
      <c r="F75" s="897">
        <f>'Pque N Mundo II'!F45</f>
        <v>50</v>
      </c>
      <c r="G75" s="897">
        <f>'Pque N Mundo II'!G45</f>
        <v>44</v>
      </c>
      <c r="H75" s="897">
        <f>'Pque N Mundo II'!H45</f>
        <v>50</v>
      </c>
      <c r="I75" s="897">
        <f>'Pque N Mundo II'!I45</f>
        <v>127</v>
      </c>
      <c r="J75" s="897">
        <f>'Pque N Mundo II'!J45</f>
        <v>50</v>
      </c>
      <c r="K75" s="897">
        <f>'Pque N Mundo II'!K45</f>
        <v>73</v>
      </c>
      <c r="L75" s="897">
        <f>'Pque N Mundo II'!L45</f>
        <v>50</v>
      </c>
      <c r="M75" s="897">
        <f>'Pque N Mundo II'!M45</f>
        <v>72</v>
      </c>
      <c r="N75" s="897">
        <f>'Pque N Mundo II'!N45</f>
        <v>50</v>
      </c>
      <c r="O75" s="897">
        <f>'Pque N Mundo II'!O45</f>
        <v>35</v>
      </c>
      <c r="P75" s="897">
        <f>'Pque N Mundo II'!P45</f>
        <v>50</v>
      </c>
      <c r="Q75" s="897">
        <f>'Pque N Mundo II'!Q45</f>
        <v>68</v>
      </c>
      <c r="R75" s="897">
        <f>'Pque N Mundo II'!R45</f>
        <v>50</v>
      </c>
      <c r="S75" s="897">
        <f>'Pque N Mundo II'!S45</f>
        <v>86</v>
      </c>
      <c r="T75" s="897">
        <f>'Pque N Mundo II'!T45</f>
        <v>50</v>
      </c>
      <c r="U75" s="897">
        <f>'Pque N Mundo II'!U45</f>
        <v>76</v>
      </c>
      <c r="V75" s="897">
        <f>'Pque N Mundo II'!V45</f>
        <v>500</v>
      </c>
      <c r="W75" s="897">
        <f>'Pque N Mundo II'!W45</f>
        <v>647</v>
      </c>
      <c r="X75" s="924">
        <f>'Pque N Mundo II'!X45</f>
        <v>1.294</v>
      </c>
    </row>
    <row r="76" spans="1:24" ht="15.75" thickBot="1" x14ac:dyDescent="0.3">
      <c r="A76" s="845" t="str">
        <f>'Pque N Mundo II'!A46</f>
        <v>TOTAL</v>
      </c>
      <c r="B76" s="943">
        <f>'Pque N Mundo II'!B46</f>
        <v>13411</v>
      </c>
      <c r="C76" s="847">
        <f>'Pque N Mundo II'!C46</f>
        <v>13222</v>
      </c>
      <c r="D76" s="847">
        <f>'Pque N Mundo II'!D46</f>
        <v>13411</v>
      </c>
      <c r="E76" s="847">
        <f>'Pque N Mundo II'!E46</f>
        <v>13260</v>
      </c>
      <c r="F76" s="847">
        <f>'Pque N Mundo II'!F46</f>
        <v>13411</v>
      </c>
      <c r="G76" s="847">
        <f>'Pque N Mundo II'!G46</f>
        <v>12183</v>
      </c>
      <c r="H76" s="847">
        <f>'Pque N Mundo II'!H46</f>
        <v>13411</v>
      </c>
      <c r="I76" s="847">
        <f>'Pque N Mundo II'!I46</f>
        <v>11949</v>
      </c>
      <c r="J76" s="847">
        <f>'Pque N Mundo II'!J46</f>
        <v>13411</v>
      </c>
      <c r="K76" s="847">
        <f>'Pque N Mundo II'!K46</f>
        <v>12325</v>
      </c>
      <c r="L76" s="847">
        <f>'Pque N Mundo II'!L46</f>
        <v>13411</v>
      </c>
      <c r="M76" s="847">
        <f>'Pque N Mundo II'!M46</f>
        <v>11663</v>
      </c>
      <c r="N76" s="847">
        <f>'Pque N Mundo II'!N46</f>
        <v>13411</v>
      </c>
      <c r="O76" s="847">
        <f>'Pque N Mundo II'!O46</f>
        <v>11697</v>
      </c>
      <c r="P76" s="847">
        <f>'Pque N Mundo II'!P46</f>
        <v>13411</v>
      </c>
      <c r="Q76" s="847">
        <f>'Pque N Mundo II'!Q46</f>
        <v>11455</v>
      </c>
      <c r="R76" s="847">
        <f>'Pque N Mundo II'!R46</f>
        <v>13411</v>
      </c>
      <c r="S76" s="847">
        <f>'Pque N Mundo II'!S46</f>
        <v>12453</v>
      </c>
      <c r="T76" s="847">
        <f>'Pque N Mundo II'!T46</f>
        <v>13411</v>
      </c>
      <c r="U76" s="847">
        <f>'Pque N Mundo II'!U46</f>
        <v>11237</v>
      </c>
      <c r="V76" s="847">
        <f>'Pque N Mundo II'!V46</f>
        <v>134110</v>
      </c>
      <c r="W76" s="847">
        <f>'Pque N Mundo II'!W46</f>
        <v>121444</v>
      </c>
      <c r="X76" s="923">
        <f>'Pque N Mundo II'!X46</f>
        <v>0.90555514130191639</v>
      </c>
    </row>
    <row r="78" spans="1:24" ht="15.75" x14ac:dyDescent="0.25">
      <c r="A78" s="927" t="s">
        <v>652</v>
      </c>
      <c r="B78" s="937"/>
      <c r="C78" s="928"/>
      <c r="D78" s="928"/>
      <c r="E78" s="928"/>
      <c r="F78" s="928"/>
      <c r="G78" s="928"/>
      <c r="H78" s="928"/>
      <c r="I78" s="928"/>
      <c r="J78" s="928"/>
      <c r="K78" s="928"/>
      <c r="L78" s="928"/>
      <c r="M78" s="928"/>
      <c r="N78" s="928"/>
      <c r="O78" s="928"/>
      <c r="P78" s="928"/>
      <c r="Q78" s="928"/>
      <c r="R78" s="928"/>
      <c r="S78" s="928"/>
      <c r="T78" s="928"/>
      <c r="U78" s="928"/>
      <c r="V78" s="928"/>
      <c r="W78" s="928"/>
      <c r="X78" s="928"/>
    </row>
    <row r="79" spans="1:24" x14ac:dyDescent="0.25">
      <c r="A79" s="914"/>
      <c r="B79" s="976" t="s">
        <v>486</v>
      </c>
      <c r="C79" s="976"/>
      <c r="D79" s="976" t="s">
        <v>681</v>
      </c>
      <c r="E79" s="976"/>
      <c r="F79" s="976" t="s">
        <v>682</v>
      </c>
      <c r="G79" s="976"/>
      <c r="H79" s="976" t="s">
        <v>683</v>
      </c>
      <c r="I79" s="976"/>
      <c r="J79" s="976" t="s">
        <v>686</v>
      </c>
      <c r="K79" s="976"/>
      <c r="L79" s="976" t="s">
        <v>687</v>
      </c>
      <c r="M79" s="976"/>
      <c r="N79" s="976" t="s">
        <v>689</v>
      </c>
      <c r="O79" s="976"/>
      <c r="P79" s="976" t="s">
        <v>690</v>
      </c>
      <c r="Q79" s="976"/>
      <c r="R79" s="976" t="s">
        <v>691</v>
      </c>
      <c r="S79" s="976"/>
      <c r="T79" s="976" t="s">
        <v>692</v>
      </c>
      <c r="U79" s="976"/>
      <c r="V79" s="989" t="s">
        <v>487</v>
      </c>
      <c r="W79" s="989"/>
      <c r="X79" s="989"/>
    </row>
    <row r="80" spans="1:24" ht="15.75" thickBot="1" x14ac:dyDescent="0.3">
      <c r="A80" s="843" t="s">
        <v>14</v>
      </c>
      <c r="B80" s="931" t="s">
        <v>489</v>
      </c>
      <c r="C80" s="849" t="s">
        <v>488</v>
      </c>
      <c r="D80" s="915" t="s">
        <v>489</v>
      </c>
      <c r="E80" s="849" t="s">
        <v>488</v>
      </c>
      <c r="F80" s="915" t="s">
        <v>489</v>
      </c>
      <c r="G80" s="849" t="s">
        <v>488</v>
      </c>
      <c r="H80" s="915" t="s">
        <v>489</v>
      </c>
      <c r="I80" s="849" t="s">
        <v>488</v>
      </c>
      <c r="J80" s="915" t="s">
        <v>489</v>
      </c>
      <c r="K80" s="849" t="s">
        <v>488</v>
      </c>
      <c r="L80" s="915" t="s">
        <v>489</v>
      </c>
      <c r="M80" s="849" t="s">
        <v>488</v>
      </c>
      <c r="N80" s="915" t="s">
        <v>489</v>
      </c>
      <c r="O80" s="849" t="s">
        <v>488</v>
      </c>
      <c r="P80" s="915" t="s">
        <v>489</v>
      </c>
      <c r="Q80" s="849" t="s">
        <v>488</v>
      </c>
      <c r="R80" s="915" t="s">
        <v>489</v>
      </c>
      <c r="S80" s="849" t="s">
        <v>488</v>
      </c>
      <c r="T80" s="915" t="s">
        <v>489</v>
      </c>
      <c r="U80" s="849" t="s">
        <v>488</v>
      </c>
      <c r="V80" s="849" t="s">
        <v>679</v>
      </c>
      <c r="W80" s="849" t="s">
        <v>680</v>
      </c>
      <c r="X80" s="917" t="s">
        <v>1</v>
      </c>
    </row>
    <row r="81" spans="1:24" ht="15.75" thickTop="1" x14ac:dyDescent="0.25">
      <c r="A81" s="214" t="str">
        <f>'AMA_UBS J Brasil'!A9</f>
        <v>ACS (Visita Domiciliar) - ESF - 40hrs</v>
      </c>
      <c r="B81" s="926">
        <f>'AMA_UBS J Brasil'!B9</f>
        <v>7200</v>
      </c>
      <c r="C81" s="92">
        <f>'AMA_UBS J Brasil'!C9</f>
        <v>8342</v>
      </c>
      <c r="D81" s="92">
        <f>'AMA_UBS J Brasil'!D9</f>
        <v>7200</v>
      </c>
      <c r="E81" s="92">
        <f>'AMA_UBS J Brasil'!E9</f>
        <v>8246</v>
      </c>
      <c r="F81" s="92">
        <f>'AMA_UBS J Brasil'!F9</f>
        <v>7200</v>
      </c>
      <c r="G81" s="92">
        <f>'AMA_UBS J Brasil'!G9</f>
        <v>7468</v>
      </c>
      <c r="H81" s="92">
        <f>'AMA_UBS J Brasil'!H9</f>
        <v>7200</v>
      </c>
      <c r="I81" s="92">
        <f>'AMA_UBS J Brasil'!I9</f>
        <v>7680</v>
      </c>
      <c r="J81" s="92">
        <f>'AMA_UBS J Brasil'!J9</f>
        <v>7200</v>
      </c>
      <c r="K81" s="92">
        <f>'AMA_UBS J Brasil'!K9</f>
        <v>7775</v>
      </c>
      <c r="L81" s="92">
        <f>'AMA_UBS J Brasil'!L9</f>
        <v>7200</v>
      </c>
      <c r="M81" s="92">
        <f>'AMA_UBS J Brasil'!M9</f>
        <v>7153</v>
      </c>
      <c r="N81" s="92">
        <f>'AMA_UBS J Brasil'!N9</f>
        <v>7200</v>
      </c>
      <c r="O81" s="92">
        <f>'AMA_UBS J Brasil'!O9</f>
        <v>8214</v>
      </c>
      <c r="P81" s="92">
        <f>'AMA_UBS J Brasil'!P9</f>
        <v>7200</v>
      </c>
      <c r="Q81" s="92">
        <f>'AMA_UBS J Brasil'!Q9</f>
        <v>7015</v>
      </c>
      <c r="R81" s="92">
        <f>'AMA_UBS J Brasil'!R9</f>
        <v>7200</v>
      </c>
      <c r="S81" s="92">
        <f>'AMA_UBS J Brasil'!S9</f>
        <v>7002</v>
      </c>
      <c r="T81" s="92">
        <f>'AMA_UBS J Brasil'!T9</f>
        <v>7200</v>
      </c>
      <c r="U81" s="92">
        <f>'AMA_UBS J Brasil'!U9</f>
        <v>6814</v>
      </c>
      <c r="V81" s="92">
        <f>'AMA_UBS J Brasil'!V9</f>
        <v>72000</v>
      </c>
      <c r="W81" s="92">
        <f>'AMA_UBS J Brasil'!W9</f>
        <v>75709</v>
      </c>
      <c r="X81" s="922">
        <f>'AMA_UBS J Brasil'!X9</f>
        <v>1.0515138888888889</v>
      </c>
    </row>
    <row r="82" spans="1:24" x14ac:dyDescent="0.25">
      <c r="A82" s="214" t="str">
        <f>'AMA_UBS J Brasil'!A10</f>
        <v>Médico Generelista (consulta) - ESF - 40hrs</v>
      </c>
      <c r="B82" s="926">
        <f>'AMA_UBS J Brasil'!B10</f>
        <v>2496</v>
      </c>
      <c r="C82" s="92">
        <f>'AMA_UBS J Brasil'!C10</f>
        <v>1939</v>
      </c>
      <c r="D82" s="92">
        <f>'AMA_UBS J Brasil'!D10</f>
        <v>2496</v>
      </c>
      <c r="E82" s="92">
        <f>'AMA_UBS J Brasil'!E10</f>
        <v>2048</v>
      </c>
      <c r="F82" s="92">
        <f>'AMA_UBS J Brasil'!F10</f>
        <v>2496</v>
      </c>
      <c r="G82" s="92">
        <f>'AMA_UBS J Brasil'!G10</f>
        <v>1919</v>
      </c>
      <c r="H82" s="92">
        <f>'AMA_UBS J Brasil'!H10</f>
        <v>2496</v>
      </c>
      <c r="I82" s="92">
        <f>'AMA_UBS J Brasil'!I10</f>
        <v>2140</v>
      </c>
      <c r="J82" s="92">
        <f>'AMA_UBS J Brasil'!J10</f>
        <v>2496</v>
      </c>
      <c r="K82" s="92">
        <f>'AMA_UBS J Brasil'!K10</f>
        <v>2020</v>
      </c>
      <c r="L82" s="92">
        <f>'AMA_UBS J Brasil'!L10</f>
        <v>2496</v>
      </c>
      <c r="M82" s="92">
        <f>'AMA_UBS J Brasil'!M10</f>
        <v>2277</v>
      </c>
      <c r="N82" s="92">
        <f>'AMA_UBS J Brasil'!N10</f>
        <v>2496</v>
      </c>
      <c r="O82" s="92">
        <f>'AMA_UBS J Brasil'!O10</f>
        <v>2067</v>
      </c>
      <c r="P82" s="92">
        <f>'AMA_UBS J Brasil'!P10</f>
        <v>2496</v>
      </c>
      <c r="Q82" s="92">
        <f>'AMA_UBS J Brasil'!Q10</f>
        <v>2383</v>
      </c>
      <c r="R82" s="92">
        <f>'AMA_UBS J Brasil'!R10</f>
        <v>2496</v>
      </c>
      <c r="S82" s="92">
        <f>'AMA_UBS J Brasil'!S10</f>
        <v>2124</v>
      </c>
      <c r="T82" s="92">
        <f>'AMA_UBS J Brasil'!T10</f>
        <v>2496</v>
      </c>
      <c r="U82" s="92">
        <f>'AMA_UBS J Brasil'!U10</f>
        <v>2219</v>
      </c>
      <c r="V82" s="92">
        <f>'AMA_UBS J Brasil'!V10</f>
        <v>24960</v>
      </c>
      <c r="W82" s="92">
        <f>'AMA_UBS J Brasil'!W10</f>
        <v>21136</v>
      </c>
      <c r="X82" s="922">
        <f>'AMA_UBS J Brasil'!X10</f>
        <v>0.84679487179487178</v>
      </c>
    </row>
    <row r="83" spans="1:24" x14ac:dyDescent="0.25">
      <c r="A83" s="214" t="str">
        <f>'AMA_UBS J Brasil'!A11</f>
        <v>Médico Generelista (VD) - ESF</v>
      </c>
      <c r="B83" s="926">
        <f>'AMA_UBS J Brasil'!B11</f>
        <v>96</v>
      </c>
      <c r="C83" s="92">
        <f>'AMA_UBS J Brasil'!C11</f>
        <v>87</v>
      </c>
      <c r="D83" s="92">
        <f>'AMA_UBS J Brasil'!D11</f>
        <v>96</v>
      </c>
      <c r="E83" s="92">
        <f>'AMA_UBS J Brasil'!E11</f>
        <v>96</v>
      </c>
      <c r="F83" s="92">
        <f>'AMA_UBS J Brasil'!F11</f>
        <v>96</v>
      </c>
      <c r="G83" s="92">
        <f>'AMA_UBS J Brasil'!G11</f>
        <v>94</v>
      </c>
      <c r="H83" s="92">
        <f>'AMA_UBS J Brasil'!H11</f>
        <v>96</v>
      </c>
      <c r="I83" s="92">
        <f>'AMA_UBS J Brasil'!I11</f>
        <v>102</v>
      </c>
      <c r="J83" s="92">
        <f>'AMA_UBS J Brasil'!J11</f>
        <v>96</v>
      </c>
      <c r="K83" s="92">
        <f>'AMA_UBS J Brasil'!K11</f>
        <v>98</v>
      </c>
      <c r="L83" s="92">
        <f>'AMA_UBS J Brasil'!L11</f>
        <v>96</v>
      </c>
      <c r="M83" s="92">
        <f>'AMA_UBS J Brasil'!M11</f>
        <v>101</v>
      </c>
      <c r="N83" s="92">
        <f>'AMA_UBS J Brasil'!N11</f>
        <v>96</v>
      </c>
      <c r="O83" s="92">
        <f>'AMA_UBS J Brasil'!O11</f>
        <v>77</v>
      </c>
      <c r="P83" s="92">
        <f>'AMA_UBS J Brasil'!P11</f>
        <v>96</v>
      </c>
      <c r="Q83" s="92">
        <f>'AMA_UBS J Brasil'!Q11</f>
        <v>107</v>
      </c>
      <c r="R83" s="92">
        <f>'AMA_UBS J Brasil'!R11</f>
        <v>96</v>
      </c>
      <c r="S83" s="92">
        <f>'AMA_UBS J Brasil'!S11</f>
        <v>80</v>
      </c>
      <c r="T83" s="92">
        <f>'AMA_UBS J Brasil'!T11</f>
        <v>96</v>
      </c>
      <c r="U83" s="92">
        <f>'AMA_UBS J Brasil'!U11</f>
        <v>101</v>
      </c>
      <c r="V83" s="92">
        <f>'AMA_UBS J Brasil'!V11</f>
        <v>960</v>
      </c>
      <c r="W83" s="92">
        <f>'AMA_UBS J Brasil'!W11</f>
        <v>943</v>
      </c>
      <c r="X83" s="922">
        <f>'AMA_UBS J Brasil'!X11</f>
        <v>0.98229166666666667</v>
      </c>
    </row>
    <row r="84" spans="1:24" x14ac:dyDescent="0.25">
      <c r="A84" s="214" t="str">
        <f>'AMA_UBS J Brasil'!A12</f>
        <v>Enfermeiro (consulta) - ESF - 40hrs</v>
      </c>
      <c r="B84" s="926">
        <f>'AMA_UBS J Brasil'!B12</f>
        <v>1080</v>
      </c>
      <c r="C84" s="92">
        <f>'AMA_UBS J Brasil'!C12</f>
        <v>1116</v>
      </c>
      <c r="D84" s="92">
        <f>'AMA_UBS J Brasil'!D12</f>
        <v>1080</v>
      </c>
      <c r="E84" s="92">
        <f>'AMA_UBS J Brasil'!E12</f>
        <v>870</v>
      </c>
      <c r="F84" s="92">
        <f>'AMA_UBS J Brasil'!F12</f>
        <v>1080</v>
      </c>
      <c r="G84" s="92">
        <f>'AMA_UBS J Brasil'!G12</f>
        <v>1038</v>
      </c>
      <c r="H84" s="92">
        <f>'AMA_UBS J Brasil'!H12</f>
        <v>1080</v>
      </c>
      <c r="I84" s="92">
        <f>'AMA_UBS J Brasil'!I12</f>
        <v>870</v>
      </c>
      <c r="J84" s="92">
        <f>'AMA_UBS J Brasil'!J12</f>
        <v>1080</v>
      </c>
      <c r="K84" s="92">
        <f>'AMA_UBS J Brasil'!K12</f>
        <v>1069</v>
      </c>
      <c r="L84" s="92">
        <f>'AMA_UBS J Brasil'!L12</f>
        <v>1080</v>
      </c>
      <c r="M84" s="92">
        <f>'AMA_UBS J Brasil'!M12</f>
        <v>1122</v>
      </c>
      <c r="N84" s="92">
        <f>'AMA_UBS J Brasil'!N12</f>
        <v>1080</v>
      </c>
      <c r="O84" s="92">
        <f>'AMA_UBS J Brasil'!O12</f>
        <v>1049</v>
      </c>
      <c r="P84" s="92">
        <f>'AMA_UBS J Brasil'!P12</f>
        <v>1080</v>
      </c>
      <c r="Q84" s="92">
        <f>'AMA_UBS J Brasil'!Q12</f>
        <v>1081</v>
      </c>
      <c r="R84" s="92">
        <f>'AMA_UBS J Brasil'!R12</f>
        <v>1080</v>
      </c>
      <c r="S84" s="92">
        <f>'AMA_UBS J Brasil'!S12</f>
        <v>852</v>
      </c>
      <c r="T84" s="92">
        <f>'AMA_UBS J Brasil'!T12</f>
        <v>1080</v>
      </c>
      <c r="U84" s="92">
        <f>'AMA_UBS J Brasil'!U12</f>
        <v>885</v>
      </c>
      <c r="V84" s="92">
        <f>'AMA_UBS J Brasil'!V12</f>
        <v>10800</v>
      </c>
      <c r="W84" s="92">
        <f>'AMA_UBS J Brasil'!W12</f>
        <v>9952</v>
      </c>
      <c r="X84" s="922">
        <f>'AMA_UBS J Brasil'!X12</f>
        <v>0.92148148148148146</v>
      </c>
    </row>
    <row r="85" spans="1:24" x14ac:dyDescent="0.25">
      <c r="A85" s="214" t="str">
        <f>'AMA_UBS J Brasil'!A13</f>
        <v>Enfermeiro (VD) - ESF</v>
      </c>
      <c r="B85" s="926">
        <f>'AMA_UBS J Brasil'!B13</f>
        <v>96</v>
      </c>
      <c r="C85" s="92">
        <f>'AMA_UBS J Brasil'!C13</f>
        <v>89</v>
      </c>
      <c r="D85" s="92">
        <f>'AMA_UBS J Brasil'!D13</f>
        <v>96</v>
      </c>
      <c r="E85" s="92">
        <f>'AMA_UBS J Brasil'!E13</f>
        <v>89</v>
      </c>
      <c r="F85" s="92">
        <f>'AMA_UBS J Brasil'!F13</f>
        <v>96</v>
      </c>
      <c r="G85" s="92">
        <f>'AMA_UBS J Brasil'!G13</f>
        <v>88</v>
      </c>
      <c r="H85" s="92">
        <f>'AMA_UBS J Brasil'!H13</f>
        <v>96</v>
      </c>
      <c r="I85" s="92">
        <f>'AMA_UBS J Brasil'!I13</f>
        <v>104</v>
      </c>
      <c r="J85" s="92">
        <f>'AMA_UBS J Brasil'!J13</f>
        <v>96</v>
      </c>
      <c r="K85" s="92">
        <f>'AMA_UBS J Brasil'!K13</f>
        <v>143</v>
      </c>
      <c r="L85" s="92">
        <f>'AMA_UBS J Brasil'!L13</f>
        <v>96</v>
      </c>
      <c r="M85" s="92">
        <f>'AMA_UBS J Brasil'!M13</f>
        <v>125</v>
      </c>
      <c r="N85" s="92">
        <f>'AMA_UBS J Brasil'!N13</f>
        <v>96</v>
      </c>
      <c r="O85" s="92">
        <f>'AMA_UBS J Brasil'!O13</f>
        <v>109</v>
      </c>
      <c r="P85" s="92">
        <f>'AMA_UBS J Brasil'!P13</f>
        <v>96</v>
      </c>
      <c r="Q85" s="92">
        <f>'AMA_UBS J Brasil'!Q13</f>
        <v>123</v>
      </c>
      <c r="R85" s="92">
        <f>'AMA_UBS J Brasil'!R13</f>
        <v>96</v>
      </c>
      <c r="S85" s="92">
        <f>'AMA_UBS J Brasil'!S13</f>
        <v>55</v>
      </c>
      <c r="T85" s="92">
        <f>'AMA_UBS J Brasil'!T13</f>
        <v>96</v>
      </c>
      <c r="U85" s="92">
        <f>'AMA_UBS J Brasil'!U13</f>
        <v>74</v>
      </c>
      <c r="V85" s="92">
        <f>'AMA_UBS J Brasil'!V13</f>
        <v>960</v>
      </c>
      <c r="W85" s="92">
        <f>'AMA_UBS J Brasil'!W13</f>
        <v>999</v>
      </c>
      <c r="X85" s="922">
        <f>'AMA_UBS J Brasil'!X13</f>
        <v>1.0406249999999999</v>
      </c>
    </row>
    <row r="86" spans="1:24" x14ac:dyDescent="0.25">
      <c r="A86" s="214" t="str">
        <f>'AMA_UBS J Brasil'!A14</f>
        <v>Cirurgião Dentista (consulta/ atendimento) - ESF - 40hrs</v>
      </c>
      <c r="B86" s="926">
        <f>'AMA_UBS J Brasil'!B14</f>
        <v>384</v>
      </c>
      <c r="C86" s="92">
        <f>'AMA_UBS J Brasil'!C14</f>
        <v>338</v>
      </c>
      <c r="D86" s="92">
        <f>'AMA_UBS J Brasil'!D14</f>
        <v>384</v>
      </c>
      <c r="E86" s="92">
        <f>'AMA_UBS J Brasil'!E14</f>
        <v>438</v>
      </c>
      <c r="F86" s="92">
        <f>'AMA_UBS J Brasil'!F14</f>
        <v>384</v>
      </c>
      <c r="G86" s="92">
        <f>'AMA_UBS J Brasil'!G14</f>
        <v>394</v>
      </c>
      <c r="H86" s="92">
        <f>'AMA_UBS J Brasil'!H14</f>
        <v>384</v>
      </c>
      <c r="I86" s="92">
        <f>'AMA_UBS J Brasil'!I14</f>
        <v>504</v>
      </c>
      <c r="J86" s="92">
        <f>'AMA_UBS J Brasil'!J14</f>
        <v>384</v>
      </c>
      <c r="K86" s="92">
        <f>'AMA_UBS J Brasil'!K14</f>
        <v>256</v>
      </c>
      <c r="L86" s="92">
        <f>'AMA_UBS J Brasil'!L14</f>
        <v>384</v>
      </c>
      <c r="M86" s="92">
        <f>'AMA_UBS J Brasil'!M14</f>
        <v>440</v>
      </c>
      <c r="N86" s="92">
        <f>'AMA_UBS J Brasil'!N14</f>
        <v>384</v>
      </c>
      <c r="O86" s="92">
        <f>'AMA_UBS J Brasil'!O14</f>
        <v>518</v>
      </c>
      <c r="P86" s="92">
        <f>'AMA_UBS J Brasil'!P14</f>
        <v>384</v>
      </c>
      <c r="Q86" s="92">
        <f>'AMA_UBS J Brasil'!Q14</f>
        <v>540</v>
      </c>
      <c r="R86" s="92">
        <f>'AMA_UBS J Brasil'!R14</f>
        <v>384</v>
      </c>
      <c r="S86" s="92">
        <f>'AMA_UBS J Brasil'!S14</f>
        <v>561</v>
      </c>
      <c r="T86" s="92">
        <f>'AMA_UBS J Brasil'!T14</f>
        <v>384</v>
      </c>
      <c r="U86" s="92">
        <f>'AMA_UBS J Brasil'!U14</f>
        <v>427</v>
      </c>
      <c r="V86" s="92">
        <f>'AMA_UBS J Brasil'!V14</f>
        <v>3840</v>
      </c>
      <c r="W86" s="92">
        <f>'AMA_UBS J Brasil'!W14</f>
        <v>4416</v>
      </c>
      <c r="X86" s="922">
        <f>'AMA_UBS J Brasil'!X14</f>
        <v>1.1499999999999999</v>
      </c>
    </row>
    <row r="87" spans="1:24" x14ac:dyDescent="0.25">
      <c r="A87" s="214" t="str">
        <f>'AMA_UBS J Brasil'!A15</f>
        <v>Cirurgião Dentista (TI clínico restaurador) - ESF - 40hrs</v>
      </c>
      <c r="B87" s="926">
        <f>'AMA_UBS J Brasil'!B15</f>
        <v>58</v>
      </c>
      <c r="C87" s="92">
        <f>'AMA_UBS J Brasil'!C15</f>
        <v>36</v>
      </c>
      <c r="D87" s="92">
        <f>'AMA_UBS J Brasil'!D15</f>
        <v>58</v>
      </c>
      <c r="E87" s="92">
        <f>'AMA_UBS J Brasil'!E15</f>
        <v>63</v>
      </c>
      <c r="F87" s="92">
        <f>'AMA_UBS J Brasil'!F15</f>
        <v>58</v>
      </c>
      <c r="G87" s="92">
        <f>'AMA_UBS J Brasil'!G15</f>
        <v>59</v>
      </c>
      <c r="H87" s="92">
        <f>'AMA_UBS J Brasil'!H15</f>
        <v>58</v>
      </c>
      <c r="I87" s="92">
        <f>'AMA_UBS J Brasil'!I15</f>
        <v>60</v>
      </c>
      <c r="J87" s="92">
        <f>'AMA_UBS J Brasil'!J15</f>
        <v>58</v>
      </c>
      <c r="K87" s="92">
        <f>'AMA_UBS J Brasil'!K15</f>
        <v>32</v>
      </c>
      <c r="L87" s="92">
        <f>'AMA_UBS J Brasil'!L15</f>
        <v>58</v>
      </c>
      <c r="M87" s="92">
        <f>'AMA_UBS J Brasil'!M15</f>
        <v>62</v>
      </c>
      <c r="N87" s="92">
        <f>'AMA_UBS J Brasil'!N15</f>
        <v>58</v>
      </c>
      <c r="O87" s="92">
        <f>'AMA_UBS J Brasil'!O15</f>
        <v>66</v>
      </c>
      <c r="P87" s="92">
        <f>'AMA_UBS J Brasil'!P15</f>
        <v>58</v>
      </c>
      <c r="Q87" s="92">
        <f>'AMA_UBS J Brasil'!Q15</f>
        <v>59</v>
      </c>
      <c r="R87" s="92">
        <f>'AMA_UBS J Brasil'!R15</f>
        <v>58</v>
      </c>
      <c r="S87" s="92">
        <f>'AMA_UBS J Brasil'!S15</f>
        <v>59</v>
      </c>
      <c r="T87" s="92">
        <f>'AMA_UBS J Brasil'!T15</f>
        <v>58</v>
      </c>
      <c r="U87" s="92">
        <f>'AMA_UBS J Brasil'!U15</f>
        <v>57</v>
      </c>
      <c r="V87" s="92">
        <f>'AMA_UBS J Brasil'!V15</f>
        <v>580</v>
      </c>
      <c r="W87" s="92">
        <f>'AMA_UBS J Brasil'!W15</f>
        <v>553</v>
      </c>
      <c r="X87" s="922">
        <f>'AMA_UBS J Brasil'!X15</f>
        <v>0.95344827586206893</v>
      </c>
    </row>
    <row r="88" spans="1:24" x14ac:dyDescent="0.25">
      <c r="A88" s="214" t="str">
        <f>'AMA_UBS J Brasil'!A16</f>
        <v>Cirurgião Dentista (TI prótese) ESF - 40hrs</v>
      </c>
      <c r="B88" s="926">
        <f>'AMA_UBS J Brasil'!B16</f>
        <v>16</v>
      </c>
      <c r="C88" s="92">
        <f>'AMA_UBS J Brasil'!C16</f>
        <v>11</v>
      </c>
      <c r="D88" s="92">
        <f>'AMA_UBS J Brasil'!D16</f>
        <v>16</v>
      </c>
      <c r="E88" s="92">
        <f>'AMA_UBS J Brasil'!E16</f>
        <v>16</v>
      </c>
      <c r="F88" s="92">
        <f>'AMA_UBS J Brasil'!F16</f>
        <v>16</v>
      </c>
      <c r="G88" s="92">
        <f>'AMA_UBS J Brasil'!G16</f>
        <v>16</v>
      </c>
      <c r="H88" s="92">
        <f>'AMA_UBS J Brasil'!H16</f>
        <v>16</v>
      </c>
      <c r="I88" s="92">
        <f>'AMA_UBS J Brasil'!I16</f>
        <v>15</v>
      </c>
      <c r="J88" s="92">
        <f>'AMA_UBS J Brasil'!J16</f>
        <v>16</v>
      </c>
      <c r="K88" s="92">
        <f>'AMA_UBS J Brasil'!K16</f>
        <v>8</v>
      </c>
      <c r="L88" s="92">
        <f>'AMA_UBS J Brasil'!L16</f>
        <v>16</v>
      </c>
      <c r="M88" s="92">
        <f>'AMA_UBS J Brasil'!M16</f>
        <v>16</v>
      </c>
      <c r="N88" s="92">
        <f>'AMA_UBS J Brasil'!N16</f>
        <v>16</v>
      </c>
      <c r="O88" s="92">
        <f>'AMA_UBS J Brasil'!O16</f>
        <v>16</v>
      </c>
      <c r="P88" s="92">
        <f>'AMA_UBS J Brasil'!P16</f>
        <v>16</v>
      </c>
      <c r="Q88" s="92">
        <f>'AMA_UBS J Brasil'!Q16</f>
        <v>16</v>
      </c>
      <c r="R88" s="92">
        <f>'AMA_UBS J Brasil'!R16</f>
        <v>16</v>
      </c>
      <c r="S88" s="92">
        <f>'AMA_UBS J Brasil'!S16</f>
        <v>18</v>
      </c>
      <c r="T88" s="92">
        <f>'AMA_UBS J Brasil'!T16</f>
        <v>16</v>
      </c>
      <c r="U88" s="92">
        <f>'AMA_UBS J Brasil'!U16</f>
        <v>14</v>
      </c>
      <c r="V88" s="92">
        <f>'AMA_UBS J Brasil'!V16</f>
        <v>160</v>
      </c>
      <c r="W88" s="92">
        <f>'AMA_UBS J Brasil'!W16</f>
        <v>146</v>
      </c>
      <c r="X88" s="922">
        <f>'AMA_UBS J Brasil'!X16</f>
        <v>0.91249999999999998</v>
      </c>
    </row>
    <row r="89" spans="1:24" x14ac:dyDescent="0.25">
      <c r="A89" s="214" t="str">
        <f>'AMA_UBS J Brasil'!A17</f>
        <v>Cirurgião Dentista (consulta/ atendimento) - 20hrs</v>
      </c>
      <c r="B89" s="926">
        <f>'AMA_UBS J Brasil'!B17</f>
        <v>435</v>
      </c>
      <c r="C89" s="92">
        <f>'AMA_UBS J Brasil'!C17</f>
        <v>532</v>
      </c>
      <c r="D89" s="92">
        <f>'AMA_UBS J Brasil'!D17</f>
        <v>435</v>
      </c>
      <c r="E89" s="92">
        <f>'AMA_UBS J Brasil'!E17</f>
        <v>334</v>
      </c>
      <c r="F89" s="92">
        <f>'AMA_UBS J Brasil'!F17</f>
        <v>435</v>
      </c>
      <c r="G89" s="92">
        <f>'AMA_UBS J Brasil'!G17</f>
        <v>488</v>
      </c>
      <c r="H89" s="92">
        <f>'AMA_UBS J Brasil'!H17</f>
        <v>435</v>
      </c>
      <c r="I89" s="92">
        <f>'AMA_UBS J Brasil'!I17</f>
        <v>580</v>
      </c>
      <c r="J89" s="92">
        <f>'AMA_UBS J Brasil'!J17</f>
        <v>435</v>
      </c>
      <c r="K89" s="92">
        <f>'AMA_UBS J Brasil'!K17</f>
        <v>598</v>
      </c>
      <c r="L89" s="92">
        <f>'AMA_UBS J Brasil'!L17</f>
        <v>435</v>
      </c>
      <c r="M89" s="92">
        <f>'AMA_UBS J Brasil'!M17</f>
        <v>401</v>
      </c>
      <c r="N89" s="92">
        <f>'AMA_UBS J Brasil'!N17</f>
        <v>435</v>
      </c>
      <c r="O89" s="92">
        <f>'AMA_UBS J Brasil'!O17</f>
        <v>601</v>
      </c>
      <c r="P89" s="92">
        <f>'AMA_UBS J Brasil'!P17</f>
        <v>435</v>
      </c>
      <c r="Q89" s="92">
        <f>'AMA_UBS J Brasil'!Q17</f>
        <v>523</v>
      </c>
      <c r="R89" s="92">
        <f>'AMA_UBS J Brasil'!R17</f>
        <v>435</v>
      </c>
      <c r="S89" s="92">
        <f>'AMA_UBS J Brasil'!S17</f>
        <v>583</v>
      </c>
      <c r="T89" s="92">
        <f>'AMA_UBS J Brasil'!T17</f>
        <v>435</v>
      </c>
      <c r="U89" s="92">
        <f>'AMA_UBS J Brasil'!U17</f>
        <v>591</v>
      </c>
      <c r="V89" s="92">
        <f>'AMA_UBS J Brasil'!V17</f>
        <v>4350</v>
      </c>
      <c r="W89" s="92">
        <f>'AMA_UBS J Brasil'!W17</f>
        <v>5231</v>
      </c>
      <c r="X89" s="922">
        <f>'AMA_UBS J Brasil'!X17</f>
        <v>1.2025287356321839</v>
      </c>
    </row>
    <row r="90" spans="1:24" x14ac:dyDescent="0.25">
      <c r="A90" s="214" t="str">
        <f>'AMA_UBS J Brasil'!A18</f>
        <v>Cirurgião Dentista (TI clínico restaurador) - 20hrs</v>
      </c>
      <c r="B90" s="926">
        <f>'AMA_UBS J Brasil'!B18</f>
        <v>65</v>
      </c>
      <c r="C90" s="92">
        <f>'AMA_UBS J Brasil'!C18</f>
        <v>106</v>
      </c>
      <c r="D90" s="92">
        <f>'AMA_UBS J Brasil'!D18</f>
        <v>65</v>
      </c>
      <c r="E90" s="92">
        <f>'AMA_UBS J Brasil'!E18</f>
        <v>60</v>
      </c>
      <c r="F90" s="92">
        <f>'AMA_UBS J Brasil'!F18</f>
        <v>65</v>
      </c>
      <c r="G90" s="92">
        <f>'AMA_UBS J Brasil'!G18</f>
        <v>79</v>
      </c>
      <c r="H90" s="92">
        <f>'AMA_UBS J Brasil'!H18</f>
        <v>65</v>
      </c>
      <c r="I90" s="92">
        <f>'AMA_UBS J Brasil'!I18</f>
        <v>81</v>
      </c>
      <c r="J90" s="92">
        <f>'AMA_UBS J Brasil'!J18</f>
        <v>65</v>
      </c>
      <c r="K90" s="92">
        <f>'AMA_UBS J Brasil'!K18</f>
        <v>68</v>
      </c>
      <c r="L90" s="92">
        <f>'AMA_UBS J Brasil'!L18</f>
        <v>65</v>
      </c>
      <c r="M90" s="92">
        <f>'AMA_UBS J Brasil'!M18</f>
        <v>46</v>
      </c>
      <c r="N90" s="92">
        <f>'AMA_UBS J Brasil'!N18</f>
        <v>65</v>
      </c>
      <c r="O90" s="92">
        <f>'AMA_UBS J Brasil'!O18</f>
        <v>75</v>
      </c>
      <c r="P90" s="92">
        <f>'AMA_UBS J Brasil'!P18</f>
        <v>65</v>
      </c>
      <c r="Q90" s="92">
        <f>'AMA_UBS J Brasil'!Q18</f>
        <v>70</v>
      </c>
      <c r="R90" s="92">
        <f>'AMA_UBS J Brasil'!R18</f>
        <v>65</v>
      </c>
      <c r="S90" s="92">
        <f>'AMA_UBS J Brasil'!S18</f>
        <v>74</v>
      </c>
      <c r="T90" s="92">
        <f>'AMA_UBS J Brasil'!T18</f>
        <v>65</v>
      </c>
      <c r="U90" s="92">
        <f>'AMA_UBS J Brasil'!U18</f>
        <v>85</v>
      </c>
      <c r="V90" s="92">
        <f>'AMA_UBS J Brasil'!V18</f>
        <v>650</v>
      </c>
      <c r="W90" s="92">
        <f>'AMA_UBS J Brasil'!W18</f>
        <v>744</v>
      </c>
      <c r="X90" s="922">
        <f>'AMA_UBS J Brasil'!X18</f>
        <v>1.1446153846153846</v>
      </c>
    </row>
    <row r="91" spans="1:24" x14ac:dyDescent="0.25">
      <c r="A91" s="214" t="str">
        <f>'AMA_UBS J Brasil'!A19</f>
        <v>Cirurgião Dentista (TI prótese) - 20hrs</v>
      </c>
      <c r="B91" s="926">
        <f>'AMA_UBS J Brasil'!B19</f>
        <v>20</v>
      </c>
      <c r="C91" s="92">
        <f>'AMA_UBS J Brasil'!C19</f>
        <v>17</v>
      </c>
      <c r="D91" s="92">
        <f>'AMA_UBS J Brasil'!D19</f>
        <v>20</v>
      </c>
      <c r="E91" s="92">
        <f>'AMA_UBS J Brasil'!E19</f>
        <v>10</v>
      </c>
      <c r="F91" s="92">
        <f>'AMA_UBS J Brasil'!F19</f>
        <v>20</v>
      </c>
      <c r="G91" s="92">
        <f>'AMA_UBS J Brasil'!G19</f>
        <v>18</v>
      </c>
      <c r="H91" s="92">
        <f>'AMA_UBS J Brasil'!H19</f>
        <v>20</v>
      </c>
      <c r="I91" s="92">
        <f>'AMA_UBS J Brasil'!I19</f>
        <v>19</v>
      </c>
      <c r="J91" s="92">
        <f>'AMA_UBS J Brasil'!J19</f>
        <v>20</v>
      </c>
      <c r="K91" s="92">
        <f>'AMA_UBS J Brasil'!K19</f>
        <v>20</v>
      </c>
      <c r="L91" s="92">
        <f>'AMA_UBS J Brasil'!L19</f>
        <v>20</v>
      </c>
      <c r="M91" s="92">
        <f>'AMA_UBS J Brasil'!M19</f>
        <v>14</v>
      </c>
      <c r="N91" s="92">
        <f>'AMA_UBS J Brasil'!N19</f>
        <v>20</v>
      </c>
      <c r="O91" s="92">
        <f>'AMA_UBS J Brasil'!O19</f>
        <v>17</v>
      </c>
      <c r="P91" s="92">
        <f>'AMA_UBS J Brasil'!P19</f>
        <v>20</v>
      </c>
      <c r="Q91" s="92">
        <f>'AMA_UBS J Brasil'!Q19</f>
        <v>20</v>
      </c>
      <c r="R91" s="92">
        <f>'AMA_UBS J Brasil'!R19</f>
        <v>20</v>
      </c>
      <c r="S91" s="92">
        <f>'AMA_UBS J Brasil'!S19</f>
        <v>21</v>
      </c>
      <c r="T91" s="92">
        <f>'AMA_UBS J Brasil'!T19</f>
        <v>20</v>
      </c>
      <c r="U91" s="92">
        <f>'AMA_UBS J Brasil'!U19</f>
        <v>19</v>
      </c>
      <c r="V91" s="92">
        <f>'AMA_UBS J Brasil'!V19</f>
        <v>200</v>
      </c>
      <c r="W91" s="92">
        <f>'AMA_UBS J Brasil'!W19</f>
        <v>175</v>
      </c>
      <c r="X91" s="922">
        <f>'AMA_UBS J Brasil'!X19</f>
        <v>0.875</v>
      </c>
    </row>
    <row r="92" spans="1:24" x14ac:dyDescent="0.25">
      <c r="A92" s="214" t="str">
        <f>'AMA_UBS J Brasil'!A20</f>
        <v>Médico Clínico (consulta) - 20hrs</v>
      </c>
      <c r="B92" s="926">
        <f>'AMA_UBS J Brasil'!B20</f>
        <v>792</v>
      </c>
      <c r="C92" s="92">
        <f>'AMA_UBS J Brasil'!C20</f>
        <v>763</v>
      </c>
      <c r="D92" s="92">
        <f>'AMA_UBS J Brasil'!D20</f>
        <v>792</v>
      </c>
      <c r="E92" s="92">
        <f>'AMA_UBS J Brasil'!E20</f>
        <v>656</v>
      </c>
      <c r="F92" s="92">
        <f>'AMA_UBS J Brasil'!F20</f>
        <v>792</v>
      </c>
      <c r="G92" s="92">
        <f>'AMA_UBS J Brasil'!G20</f>
        <v>640</v>
      </c>
      <c r="H92" s="92">
        <f>'AMA_UBS J Brasil'!H20</f>
        <v>792</v>
      </c>
      <c r="I92" s="92">
        <f>'AMA_UBS J Brasil'!I20</f>
        <v>689</v>
      </c>
      <c r="J92" s="92">
        <f>'AMA_UBS J Brasil'!J20</f>
        <v>792</v>
      </c>
      <c r="K92" s="92">
        <f>'AMA_UBS J Brasil'!K20</f>
        <v>766</v>
      </c>
      <c r="L92" s="92">
        <f>'AMA_UBS J Brasil'!L20</f>
        <v>792</v>
      </c>
      <c r="M92" s="92">
        <f>'AMA_UBS J Brasil'!M20</f>
        <v>634</v>
      </c>
      <c r="N92" s="92">
        <f>'AMA_UBS J Brasil'!N20</f>
        <v>792</v>
      </c>
      <c r="O92" s="92">
        <f>'AMA_UBS J Brasil'!O20</f>
        <v>802</v>
      </c>
      <c r="P92" s="92">
        <f>'AMA_UBS J Brasil'!P20</f>
        <v>792</v>
      </c>
      <c r="Q92" s="92">
        <f>'AMA_UBS J Brasil'!Q20</f>
        <v>756</v>
      </c>
      <c r="R92" s="92">
        <f>'AMA_UBS J Brasil'!R20</f>
        <v>792</v>
      </c>
      <c r="S92" s="92">
        <f>'AMA_UBS J Brasil'!S20</f>
        <v>791</v>
      </c>
      <c r="T92" s="92">
        <f>'AMA_UBS J Brasil'!T20</f>
        <v>792</v>
      </c>
      <c r="U92" s="92">
        <f>'AMA_UBS J Brasil'!U20</f>
        <v>895</v>
      </c>
      <c r="V92" s="92">
        <f>'AMA_UBS J Brasil'!V20</f>
        <v>7920</v>
      </c>
      <c r="W92" s="92">
        <f>'AMA_UBS J Brasil'!W20</f>
        <v>7392</v>
      </c>
      <c r="X92" s="922">
        <f>'AMA_UBS J Brasil'!X20</f>
        <v>0.93333333333333335</v>
      </c>
    </row>
    <row r="93" spans="1:24" x14ac:dyDescent="0.25">
      <c r="A93" s="214" t="str">
        <f>'AMA_UBS J Brasil'!A21</f>
        <v>Médico Pediatra (consulta) - 20hrs</v>
      </c>
      <c r="B93" s="926">
        <f>'AMA_UBS J Brasil'!B21</f>
        <v>528</v>
      </c>
      <c r="C93" s="92">
        <f>'AMA_UBS J Brasil'!C21</f>
        <v>356</v>
      </c>
      <c r="D93" s="92">
        <f>'AMA_UBS J Brasil'!D21</f>
        <v>528</v>
      </c>
      <c r="E93" s="92">
        <f>'AMA_UBS J Brasil'!E21</f>
        <v>342</v>
      </c>
      <c r="F93" s="92">
        <f>'AMA_UBS J Brasil'!F21</f>
        <v>528</v>
      </c>
      <c r="G93" s="92">
        <f>'AMA_UBS J Brasil'!G21</f>
        <v>192</v>
      </c>
      <c r="H93" s="92">
        <f>'AMA_UBS J Brasil'!H21</f>
        <v>528</v>
      </c>
      <c r="I93" s="92">
        <f>'AMA_UBS J Brasil'!I21</f>
        <v>296</v>
      </c>
      <c r="J93" s="92">
        <f>'AMA_UBS J Brasil'!J21</f>
        <v>528</v>
      </c>
      <c r="K93" s="92">
        <f>'AMA_UBS J Brasil'!K21</f>
        <v>376</v>
      </c>
      <c r="L93" s="92">
        <f>'AMA_UBS J Brasil'!L21</f>
        <v>528</v>
      </c>
      <c r="M93" s="92">
        <f>'AMA_UBS J Brasil'!M21</f>
        <v>347</v>
      </c>
      <c r="N93" s="92">
        <f>'AMA_UBS J Brasil'!N21</f>
        <v>528</v>
      </c>
      <c r="O93" s="92">
        <f>'AMA_UBS J Brasil'!O21</f>
        <v>405</v>
      </c>
      <c r="P93" s="92">
        <f>'AMA_UBS J Brasil'!P21</f>
        <v>528</v>
      </c>
      <c r="Q93" s="92">
        <f>'AMA_UBS J Brasil'!Q21</f>
        <v>317</v>
      </c>
      <c r="R93" s="92">
        <f>'AMA_UBS J Brasil'!R21</f>
        <v>528</v>
      </c>
      <c r="S93" s="92">
        <f>'AMA_UBS J Brasil'!S21</f>
        <v>446</v>
      </c>
      <c r="T93" s="92">
        <f>'AMA_UBS J Brasil'!T21</f>
        <v>528</v>
      </c>
      <c r="U93" s="92">
        <f>'AMA_UBS J Brasil'!U21</f>
        <v>283</v>
      </c>
      <c r="V93" s="92">
        <f>'AMA_UBS J Brasil'!V21</f>
        <v>5280</v>
      </c>
      <c r="W93" s="92">
        <f>'AMA_UBS J Brasil'!W21</f>
        <v>3360</v>
      </c>
      <c r="X93" s="922">
        <f>'AMA_UBS J Brasil'!X21</f>
        <v>0.63636363636363635</v>
      </c>
    </row>
    <row r="94" spans="1:24" x14ac:dyDescent="0.25">
      <c r="A94" s="214" t="str">
        <f>'AMA_UBS J Brasil'!A22</f>
        <v>Médico Psiquiatra (consulta) - 20hrs</v>
      </c>
      <c r="B94" s="926">
        <f>'AMA_UBS J Brasil'!B22</f>
        <v>160</v>
      </c>
      <c r="C94" s="92">
        <f>'AMA_UBS J Brasil'!C22</f>
        <v>178</v>
      </c>
      <c r="D94" s="92">
        <f>'AMA_UBS J Brasil'!D22</f>
        <v>160</v>
      </c>
      <c r="E94" s="92">
        <f>'AMA_UBS J Brasil'!E22</f>
        <v>174</v>
      </c>
      <c r="F94" s="92">
        <f>'AMA_UBS J Brasil'!F22</f>
        <v>160</v>
      </c>
      <c r="G94" s="92">
        <f>'AMA_UBS J Brasil'!G22</f>
        <v>190</v>
      </c>
      <c r="H94" s="92">
        <f>'AMA_UBS J Brasil'!H22</f>
        <v>160</v>
      </c>
      <c r="I94" s="92">
        <f>'AMA_UBS J Brasil'!I22</f>
        <v>157</v>
      </c>
      <c r="J94" s="92">
        <f>'AMA_UBS J Brasil'!J22</f>
        <v>160</v>
      </c>
      <c r="K94" s="92">
        <f>'AMA_UBS J Brasil'!K22</f>
        <v>90</v>
      </c>
      <c r="L94" s="92">
        <f>'AMA_UBS J Brasil'!L22</f>
        <v>160</v>
      </c>
      <c r="M94" s="92">
        <f>'AMA_UBS J Brasil'!M22</f>
        <v>0</v>
      </c>
      <c r="N94" s="92">
        <f>'AMA_UBS J Brasil'!N22</f>
        <v>160</v>
      </c>
      <c r="O94" s="92">
        <f>'AMA_UBS J Brasil'!O22</f>
        <v>0</v>
      </c>
      <c r="P94" s="92">
        <f>'AMA_UBS J Brasil'!P22</f>
        <v>160</v>
      </c>
      <c r="Q94" s="92">
        <f>'AMA_UBS J Brasil'!Q22</f>
        <v>0</v>
      </c>
      <c r="R94" s="92">
        <f>'AMA_UBS J Brasil'!R22</f>
        <v>160</v>
      </c>
      <c r="S94" s="92">
        <f>'AMA_UBS J Brasil'!S22</f>
        <v>0</v>
      </c>
      <c r="T94" s="92">
        <f>'AMA_UBS J Brasil'!T22</f>
        <v>160</v>
      </c>
      <c r="U94" s="92">
        <f>'AMA_UBS J Brasil'!U22</f>
        <v>0</v>
      </c>
      <c r="V94" s="92">
        <f>'AMA_UBS J Brasil'!V22</f>
        <v>1600</v>
      </c>
      <c r="W94" s="92">
        <f>'AMA_UBS J Brasil'!W22</f>
        <v>789</v>
      </c>
      <c r="X94" s="922">
        <f>'AMA_UBS J Brasil'!X22</f>
        <v>0.49312499999999998</v>
      </c>
    </row>
    <row r="95" spans="1:24" x14ac:dyDescent="0.25">
      <c r="A95" s="214" t="str">
        <f>'AMA_UBS J Brasil'!A23</f>
        <v>Médico Psiquiatria EMULTI (consulta) - 20hrs</v>
      </c>
      <c r="B95" s="926">
        <f>'AMA_UBS J Brasil'!B23</f>
        <v>110</v>
      </c>
      <c r="C95" s="92">
        <f>'AMA_UBS J Brasil'!C23</f>
        <v>131</v>
      </c>
      <c r="D95" s="92">
        <f>'AMA_UBS J Brasil'!D23</f>
        <v>110</v>
      </c>
      <c r="E95" s="92">
        <f>'AMA_UBS J Brasil'!E23</f>
        <v>126</v>
      </c>
      <c r="F95" s="92">
        <f>'AMA_UBS J Brasil'!F23</f>
        <v>110</v>
      </c>
      <c r="G95" s="92">
        <f>'AMA_UBS J Brasil'!G23</f>
        <v>110</v>
      </c>
      <c r="H95" s="92">
        <f>'AMA_UBS J Brasil'!H23</f>
        <v>110</v>
      </c>
      <c r="I95" s="92">
        <f>'AMA_UBS J Brasil'!I23</f>
        <v>134</v>
      </c>
      <c r="J95" s="92">
        <f>'AMA_UBS J Brasil'!J23</f>
        <v>110</v>
      </c>
      <c r="K95" s="92">
        <f>'AMA_UBS J Brasil'!K23</f>
        <v>37</v>
      </c>
      <c r="L95" s="92">
        <f>'AMA_UBS J Brasil'!L23</f>
        <v>110</v>
      </c>
      <c r="M95" s="92">
        <f>'AMA_UBS J Brasil'!M23</f>
        <v>0</v>
      </c>
      <c r="N95" s="92">
        <f>'AMA_UBS J Brasil'!N23</f>
        <v>110</v>
      </c>
      <c r="O95" s="92">
        <f>'AMA_UBS J Brasil'!O23</f>
        <v>0</v>
      </c>
      <c r="P95" s="92">
        <f>'AMA_UBS J Brasil'!P23</f>
        <v>110</v>
      </c>
      <c r="Q95" s="92">
        <f>'AMA_UBS J Brasil'!Q23</f>
        <v>0</v>
      </c>
      <c r="R95" s="92">
        <f>'AMA_UBS J Brasil'!R23</f>
        <v>110</v>
      </c>
      <c r="S95" s="92">
        <f>'AMA_UBS J Brasil'!S23</f>
        <v>0</v>
      </c>
      <c r="T95" s="92">
        <f>'AMA_UBS J Brasil'!T23</f>
        <v>110</v>
      </c>
      <c r="U95" s="92">
        <f>'AMA_UBS J Brasil'!U23</f>
        <v>0</v>
      </c>
      <c r="V95" s="92">
        <f>'AMA_UBS J Brasil'!V23</f>
        <v>1100</v>
      </c>
      <c r="W95" s="92">
        <f>'AMA_UBS J Brasil'!W23</f>
        <v>538</v>
      </c>
      <c r="X95" s="922">
        <f>'AMA_UBS J Brasil'!X23</f>
        <v>0.48909090909090908</v>
      </c>
    </row>
    <row r="96" spans="1:24" x14ac:dyDescent="0.25">
      <c r="A96" s="214" t="str">
        <f>'AMA_UBS J Brasil'!A24</f>
        <v>Médico Psiquiatria EMULTI (nº grupos) - 20hrs</v>
      </c>
      <c r="B96" s="926">
        <f>'AMA_UBS J Brasil'!B24</f>
        <v>4</v>
      </c>
      <c r="C96" s="92">
        <f>'AMA_UBS J Brasil'!C24</f>
        <v>8</v>
      </c>
      <c r="D96" s="92">
        <f>'AMA_UBS J Brasil'!D24</f>
        <v>4</v>
      </c>
      <c r="E96" s="92">
        <f>'AMA_UBS J Brasil'!E24</f>
        <v>6</v>
      </c>
      <c r="F96" s="92">
        <f>'AMA_UBS J Brasil'!F24</f>
        <v>4</v>
      </c>
      <c r="G96" s="92">
        <f>'AMA_UBS J Brasil'!G24</f>
        <v>9</v>
      </c>
      <c r="H96" s="92">
        <f>'AMA_UBS J Brasil'!H24</f>
        <v>4</v>
      </c>
      <c r="I96" s="92">
        <f>'AMA_UBS J Brasil'!I24</f>
        <v>6</v>
      </c>
      <c r="J96" s="92">
        <f>'AMA_UBS J Brasil'!J24</f>
        <v>4</v>
      </c>
      <c r="K96" s="92">
        <f>'AMA_UBS J Brasil'!K24</f>
        <v>3</v>
      </c>
      <c r="L96" s="92">
        <f>'AMA_UBS J Brasil'!L24</f>
        <v>4</v>
      </c>
      <c r="M96" s="92">
        <f>'AMA_UBS J Brasil'!M24</f>
        <v>0</v>
      </c>
      <c r="N96" s="92">
        <f>'AMA_UBS J Brasil'!N24</f>
        <v>4</v>
      </c>
      <c r="O96" s="92">
        <f>'AMA_UBS J Brasil'!O24</f>
        <v>0</v>
      </c>
      <c r="P96" s="92">
        <f>'AMA_UBS J Brasil'!P24</f>
        <v>4</v>
      </c>
      <c r="Q96" s="92">
        <f>'AMA_UBS J Brasil'!Q24</f>
        <v>0</v>
      </c>
      <c r="R96" s="92">
        <f>'AMA_UBS J Brasil'!R24</f>
        <v>4</v>
      </c>
      <c r="S96" s="92">
        <f>'AMA_UBS J Brasil'!S24</f>
        <v>0</v>
      </c>
      <c r="T96" s="92">
        <f>'AMA_UBS J Brasil'!T24</f>
        <v>4</v>
      </c>
      <c r="U96" s="92">
        <f>'AMA_UBS J Brasil'!U24</f>
        <v>0</v>
      </c>
      <c r="V96" s="92">
        <f>'AMA_UBS J Brasil'!V24</f>
        <v>40</v>
      </c>
      <c r="W96" s="92">
        <f>'AMA_UBS J Brasil'!W24</f>
        <v>32</v>
      </c>
      <c r="X96" s="922">
        <f>'AMA_UBS J Brasil'!X24</f>
        <v>0.8</v>
      </c>
    </row>
    <row r="97" spans="1:24" x14ac:dyDescent="0.25">
      <c r="A97" s="214" t="str">
        <f>'AMA_UBS J Brasil'!A25</f>
        <v>Médico Ginecologista (consulta) - 20hrs</v>
      </c>
      <c r="B97" s="926">
        <f>'AMA_UBS J Brasil'!B25</f>
        <v>792</v>
      </c>
      <c r="C97" s="92">
        <f>'AMA_UBS J Brasil'!C25</f>
        <v>390</v>
      </c>
      <c r="D97" s="92">
        <f>'AMA_UBS J Brasil'!D25</f>
        <v>792</v>
      </c>
      <c r="E97" s="92">
        <f>'AMA_UBS J Brasil'!E25</f>
        <v>202</v>
      </c>
      <c r="F97" s="92">
        <f>'AMA_UBS J Brasil'!F25</f>
        <v>792</v>
      </c>
      <c r="G97" s="92">
        <f>'AMA_UBS J Brasil'!G25</f>
        <v>240</v>
      </c>
      <c r="H97" s="92">
        <f>'AMA_UBS J Brasil'!H25</f>
        <v>792</v>
      </c>
      <c r="I97" s="92">
        <f>'AMA_UBS J Brasil'!I25</f>
        <v>412</v>
      </c>
      <c r="J97" s="92">
        <f>'AMA_UBS J Brasil'!J25</f>
        <v>792</v>
      </c>
      <c r="K97" s="92">
        <f>'AMA_UBS J Brasil'!K25</f>
        <v>385</v>
      </c>
      <c r="L97" s="92">
        <f>'AMA_UBS J Brasil'!L25</f>
        <v>792</v>
      </c>
      <c r="M97" s="92">
        <f>'AMA_UBS J Brasil'!M25</f>
        <v>309</v>
      </c>
      <c r="N97" s="92">
        <f>'AMA_UBS J Brasil'!N25</f>
        <v>792</v>
      </c>
      <c r="O97" s="92">
        <f>'AMA_UBS J Brasil'!O25</f>
        <v>480</v>
      </c>
      <c r="P97" s="92">
        <f>'AMA_UBS J Brasil'!P25</f>
        <v>792</v>
      </c>
      <c r="Q97" s="92">
        <f>'AMA_UBS J Brasil'!Q25</f>
        <v>403</v>
      </c>
      <c r="R97" s="92">
        <f>'AMA_UBS J Brasil'!R25</f>
        <v>792</v>
      </c>
      <c r="S97" s="92">
        <f>'AMA_UBS J Brasil'!S25</f>
        <v>333</v>
      </c>
      <c r="T97" s="92">
        <f>'AMA_UBS J Brasil'!T25</f>
        <v>792</v>
      </c>
      <c r="U97" s="92">
        <f>'AMA_UBS J Brasil'!U25</f>
        <v>406</v>
      </c>
      <c r="V97" s="92">
        <f>'AMA_UBS J Brasil'!V25</f>
        <v>7920</v>
      </c>
      <c r="W97" s="92">
        <f>'AMA_UBS J Brasil'!W25</f>
        <v>3560</v>
      </c>
      <c r="X97" s="922">
        <f>'AMA_UBS J Brasil'!X25</f>
        <v>0.4494949494949495</v>
      </c>
    </row>
    <row r="98" spans="1:24" x14ac:dyDescent="0.25">
      <c r="A98" s="214" t="str">
        <f>'AMA_UBS J Brasil'!A26</f>
        <v>Enfermeiro (consulta) - 30hrs</v>
      </c>
      <c r="B98" s="926">
        <f>'AMA_UBS J Brasil'!B26</f>
        <v>432</v>
      </c>
      <c r="C98" s="92">
        <f>'AMA_UBS J Brasil'!C26</f>
        <v>316</v>
      </c>
      <c r="D98" s="92">
        <f>'AMA_UBS J Brasil'!D26</f>
        <v>432</v>
      </c>
      <c r="E98" s="92">
        <f>'AMA_UBS J Brasil'!E26</f>
        <v>286</v>
      </c>
      <c r="F98" s="92">
        <f>'AMA_UBS J Brasil'!F26</f>
        <v>432</v>
      </c>
      <c r="G98" s="92">
        <f>'AMA_UBS J Brasil'!G26</f>
        <v>247</v>
      </c>
      <c r="H98" s="92">
        <f>'AMA_UBS J Brasil'!H26</f>
        <v>432</v>
      </c>
      <c r="I98" s="92">
        <f>'AMA_UBS J Brasil'!I26</f>
        <v>253</v>
      </c>
      <c r="J98" s="92">
        <f>'AMA_UBS J Brasil'!J26</f>
        <v>432</v>
      </c>
      <c r="K98" s="92">
        <f>'AMA_UBS J Brasil'!K26</f>
        <v>308</v>
      </c>
      <c r="L98" s="92">
        <f>'AMA_UBS J Brasil'!L26</f>
        <v>432</v>
      </c>
      <c r="M98" s="92">
        <f>'AMA_UBS J Brasil'!M26</f>
        <v>356</v>
      </c>
      <c r="N98" s="92">
        <f>'AMA_UBS J Brasil'!N26</f>
        <v>432</v>
      </c>
      <c r="O98" s="92">
        <f>'AMA_UBS J Brasil'!O26</f>
        <v>406</v>
      </c>
      <c r="P98" s="92">
        <f>'AMA_UBS J Brasil'!P26</f>
        <v>432</v>
      </c>
      <c r="Q98" s="92">
        <f>'AMA_UBS J Brasil'!Q26</f>
        <v>495</v>
      </c>
      <c r="R98" s="92">
        <f>'AMA_UBS J Brasil'!R26</f>
        <v>432</v>
      </c>
      <c r="S98" s="92">
        <f>'AMA_UBS J Brasil'!S26</f>
        <v>579</v>
      </c>
      <c r="T98" s="92">
        <f>'AMA_UBS J Brasil'!T26</f>
        <v>432</v>
      </c>
      <c r="U98" s="92">
        <f>'AMA_UBS J Brasil'!U26</f>
        <v>628</v>
      </c>
      <c r="V98" s="92">
        <f>'AMA_UBS J Brasil'!V26</f>
        <v>4320</v>
      </c>
      <c r="W98" s="92">
        <f>'AMA_UBS J Brasil'!W26</f>
        <v>3874</v>
      </c>
      <c r="X98" s="922">
        <f>'AMA_UBS J Brasil'!X26</f>
        <v>0.89675925925925926</v>
      </c>
    </row>
    <row r="99" spans="1:24" x14ac:dyDescent="0.25">
      <c r="A99" s="214" t="str">
        <f>'AMA_UBS J Brasil'!A27</f>
        <v>Enfermeiro (visita) - 30hrs</v>
      </c>
      <c r="B99" s="926">
        <f>'AMA_UBS J Brasil'!B27</f>
        <v>24</v>
      </c>
      <c r="C99" s="92">
        <f>'AMA_UBS J Brasil'!C27</f>
        <v>53</v>
      </c>
      <c r="D99" s="92">
        <f>'AMA_UBS J Brasil'!D27</f>
        <v>24</v>
      </c>
      <c r="E99" s="92">
        <f>'AMA_UBS J Brasil'!E27</f>
        <v>25</v>
      </c>
      <c r="F99" s="92">
        <f>'AMA_UBS J Brasil'!F27</f>
        <v>24</v>
      </c>
      <c r="G99" s="92">
        <f>'AMA_UBS J Brasil'!G27</f>
        <v>30</v>
      </c>
      <c r="H99" s="92">
        <f>'AMA_UBS J Brasil'!H27</f>
        <v>24</v>
      </c>
      <c r="I99" s="92">
        <f>'AMA_UBS J Brasil'!I27</f>
        <v>39</v>
      </c>
      <c r="J99" s="92">
        <f>'AMA_UBS J Brasil'!J27</f>
        <v>24</v>
      </c>
      <c r="K99" s="92">
        <f>'AMA_UBS J Brasil'!K27</f>
        <v>26</v>
      </c>
      <c r="L99" s="92">
        <f>'AMA_UBS J Brasil'!L27</f>
        <v>24</v>
      </c>
      <c r="M99" s="92">
        <f>'AMA_UBS J Brasil'!M27</f>
        <v>33</v>
      </c>
      <c r="N99" s="92">
        <f>'AMA_UBS J Brasil'!N27</f>
        <v>24</v>
      </c>
      <c r="O99" s="92">
        <f>'AMA_UBS J Brasil'!O27</f>
        <v>45</v>
      </c>
      <c r="P99" s="92">
        <f>'AMA_UBS J Brasil'!P27</f>
        <v>24</v>
      </c>
      <c r="Q99" s="92">
        <f>'AMA_UBS J Brasil'!Q27</f>
        <v>60</v>
      </c>
      <c r="R99" s="92">
        <f>'AMA_UBS J Brasil'!R27</f>
        <v>24</v>
      </c>
      <c r="S99" s="92">
        <f>'AMA_UBS J Brasil'!S27</f>
        <v>54</v>
      </c>
      <c r="T99" s="92">
        <f>'AMA_UBS J Brasil'!T27</f>
        <v>24</v>
      </c>
      <c r="U99" s="92">
        <f>'AMA_UBS J Brasil'!U27</f>
        <v>56</v>
      </c>
      <c r="V99" s="92">
        <f>'AMA_UBS J Brasil'!V27</f>
        <v>240</v>
      </c>
      <c r="W99" s="92">
        <f>'AMA_UBS J Brasil'!W27</f>
        <v>421</v>
      </c>
      <c r="X99" s="922">
        <f>'AMA_UBS J Brasil'!X27</f>
        <v>1.7541666666666667</v>
      </c>
    </row>
    <row r="100" spans="1:24" x14ac:dyDescent="0.25">
      <c r="A100" s="214" t="str">
        <f>'AMA_UBS J Brasil'!A28</f>
        <v>Assistente Social (consulta/ VD) - 30hrs</v>
      </c>
      <c r="B100" s="926">
        <f>'AMA_UBS J Brasil'!B28</f>
        <v>183</v>
      </c>
      <c r="C100" s="92">
        <f>'AMA_UBS J Brasil'!C28</f>
        <v>141</v>
      </c>
      <c r="D100" s="92">
        <f>'AMA_UBS J Brasil'!D28</f>
        <v>183</v>
      </c>
      <c r="E100" s="92">
        <f>'AMA_UBS J Brasil'!E28</f>
        <v>236</v>
      </c>
      <c r="F100" s="92">
        <f>'AMA_UBS J Brasil'!F28</f>
        <v>183</v>
      </c>
      <c r="G100" s="92">
        <f>'AMA_UBS J Brasil'!G28</f>
        <v>242</v>
      </c>
      <c r="H100" s="92">
        <f>'AMA_UBS J Brasil'!H28</f>
        <v>183</v>
      </c>
      <c r="I100" s="92">
        <f>'AMA_UBS J Brasil'!I28</f>
        <v>194</v>
      </c>
      <c r="J100" s="92">
        <f>'AMA_UBS J Brasil'!J28</f>
        <v>183</v>
      </c>
      <c r="K100" s="92">
        <f>'AMA_UBS J Brasil'!K28</f>
        <v>216</v>
      </c>
      <c r="L100" s="92">
        <f>'AMA_UBS J Brasil'!L28</f>
        <v>183</v>
      </c>
      <c r="M100" s="92">
        <f>'AMA_UBS J Brasil'!M28</f>
        <v>391</v>
      </c>
      <c r="N100" s="92">
        <f>'AMA_UBS J Brasil'!N28</f>
        <v>183</v>
      </c>
      <c r="O100" s="92">
        <f>'AMA_UBS J Brasil'!O28</f>
        <v>200</v>
      </c>
      <c r="P100" s="92">
        <f>'AMA_UBS J Brasil'!P28</f>
        <v>183</v>
      </c>
      <c r="Q100" s="92">
        <f>'AMA_UBS J Brasil'!Q28</f>
        <v>186</v>
      </c>
      <c r="R100" s="92">
        <f>'AMA_UBS J Brasil'!R28</f>
        <v>183</v>
      </c>
      <c r="S100" s="92">
        <f>'AMA_UBS J Brasil'!S28</f>
        <v>229</v>
      </c>
      <c r="T100" s="92">
        <f>'AMA_UBS J Brasil'!T28</f>
        <v>183</v>
      </c>
      <c r="U100" s="92">
        <f>'AMA_UBS J Brasil'!U28</f>
        <v>198</v>
      </c>
      <c r="V100" s="92">
        <f>'AMA_UBS J Brasil'!V28</f>
        <v>1830</v>
      </c>
      <c r="W100" s="92">
        <f>'AMA_UBS J Brasil'!W28</f>
        <v>2233</v>
      </c>
      <c r="X100" s="922">
        <f>'AMA_UBS J Brasil'!X28</f>
        <v>1.2202185792349727</v>
      </c>
    </row>
    <row r="101" spans="1:24" x14ac:dyDescent="0.25">
      <c r="A101" s="214" t="str">
        <f>'AMA_UBS J Brasil'!A29</f>
        <v>Assistente Social (nº grupos)</v>
      </c>
      <c r="B101" s="926">
        <f>'AMA_UBS J Brasil'!B29</f>
        <v>45</v>
      </c>
      <c r="C101" s="92">
        <f>'AMA_UBS J Brasil'!C29</f>
        <v>19</v>
      </c>
      <c r="D101" s="92">
        <f>'AMA_UBS J Brasil'!D29</f>
        <v>45</v>
      </c>
      <c r="E101" s="92">
        <f>'AMA_UBS J Brasil'!E29</f>
        <v>68</v>
      </c>
      <c r="F101" s="92">
        <f>'AMA_UBS J Brasil'!F29</f>
        <v>45</v>
      </c>
      <c r="G101" s="92">
        <f>'AMA_UBS J Brasil'!G29</f>
        <v>68</v>
      </c>
      <c r="H101" s="92">
        <f>'AMA_UBS J Brasil'!H29</f>
        <v>45</v>
      </c>
      <c r="I101" s="92">
        <f>'AMA_UBS J Brasil'!I29</f>
        <v>66</v>
      </c>
      <c r="J101" s="92">
        <f>'AMA_UBS J Brasil'!J29</f>
        <v>45</v>
      </c>
      <c r="K101" s="92">
        <f>'AMA_UBS J Brasil'!K29</f>
        <v>72</v>
      </c>
      <c r="L101" s="92">
        <f>'AMA_UBS J Brasil'!L29</f>
        <v>45</v>
      </c>
      <c r="M101" s="92">
        <f>'AMA_UBS J Brasil'!M29</f>
        <v>84</v>
      </c>
      <c r="N101" s="92">
        <f>'AMA_UBS J Brasil'!N29</f>
        <v>45</v>
      </c>
      <c r="O101" s="92">
        <f>'AMA_UBS J Brasil'!O29</f>
        <v>93</v>
      </c>
      <c r="P101" s="92">
        <f>'AMA_UBS J Brasil'!P29</f>
        <v>45</v>
      </c>
      <c r="Q101" s="92">
        <f>'AMA_UBS J Brasil'!Q29</f>
        <v>66</v>
      </c>
      <c r="R101" s="92">
        <f>'AMA_UBS J Brasil'!R29</f>
        <v>45</v>
      </c>
      <c r="S101" s="92">
        <f>'AMA_UBS J Brasil'!S29</f>
        <v>82</v>
      </c>
      <c r="T101" s="92">
        <f>'AMA_UBS J Brasil'!T29</f>
        <v>45</v>
      </c>
      <c r="U101" s="92">
        <f>'AMA_UBS J Brasil'!U29</f>
        <v>86</v>
      </c>
      <c r="V101" s="92">
        <f>'AMA_UBS J Brasil'!V29</f>
        <v>450</v>
      </c>
      <c r="W101" s="92">
        <f>'AMA_UBS J Brasil'!W29</f>
        <v>704</v>
      </c>
      <c r="X101" s="922">
        <f>'AMA_UBS J Brasil'!X29</f>
        <v>1.5644444444444445</v>
      </c>
    </row>
    <row r="102" spans="1:24" x14ac:dyDescent="0.25">
      <c r="A102" s="214" t="str">
        <f>'AMA_UBS J Brasil'!A30</f>
        <v>Educador Fisico (consulta/ VD) - 30hrs</v>
      </c>
      <c r="B102" s="926">
        <f>'AMA_UBS J Brasil'!B30</f>
        <v>15</v>
      </c>
      <c r="C102" s="92">
        <f>'AMA_UBS J Brasil'!C30</f>
        <v>32</v>
      </c>
      <c r="D102" s="92">
        <f>'AMA_UBS J Brasil'!D30</f>
        <v>15</v>
      </c>
      <c r="E102" s="92">
        <f>'AMA_UBS J Brasil'!E30</f>
        <v>50</v>
      </c>
      <c r="F102" s="92">
        <f>'AMA_UBS J Brasil'!F30</f>
        <v>15</v>
      </c>
      <c r="G102" s="92">
        <f>'AMA_UBS J Brasil'!G30</f>
        <v>39</v>
      </c>
      <c r="H102" s="92">
        <f>'AMA_UBS J Brasil'!H30</f>
        <v>15</v>
      </c>
      <c r="I102" s="92">
        <f>'AMA_UBS J Brasil'!I30</f>
        <v>33</v>
      </c>
      <c r="J102" s="92">
        <f>'AMA_UBS J Brasil'!J30</f>
        <v>15</v>
      </c>
      <c r="K102" s="92">
        <f>'AMA_UBS J Brasil'!K30</f>
        <v>44</v>
      </c>
      <c r="L102" s="92">
        <f>'AMA_UBS J Brasil'!L30</f>
        <v>15</v>
      </c>
      <c r="M102" s="92">
        <f>'AMA_UBS J Brasil'!M30</f>
        <v>34</v>
      </c>
      <c r="N102" s="92">
        <f>'AMA_UBS J Brasil'!N30</f>
        <v>15</v>
      </c>
      <c r="O102" s="92">
        <f>'AMA_UBS J Brasil'!O30</f>
        <v>33</v>
      </c>
      <c r="P102" s="92">
        <f>'AMA_UBS J Brasil'!P30</f>
        <v>15</v>
      </c>
      <c r="Q102" s="92">
        <f>'AMA_UBS J Brasil'!Q30</f>
        <v>52</v>
      </c>
      <c r="R102" s="92">
        <f>'AMA_UBS J Brasil'!R30</f>
        <v>15</v>
      </c>
      <c r="S102" s="92">
        <f>'AMA_UBS J Brasil'!S30</f>
        <v>24</v>
      </c>
      <c r="T102" s="92">
        <f>'AMA_UBS J Brasil'!T30</f>
        <v>15</v>
      </c>
      <c r="U102" s="92">
        <f>'AMA_UBS J Brasil'!U30</f>
        <v>19</v>
      </c>
      <c r="V102" s="92">
        <f>'AMA_UBS J Brasil'!V30</f>
        <v>150</v>
      </c>
      <c r="W102" s="92">
        <f>'AMA_UBS J Brasil'!W30</f>
        <v>360</v>
      </c>
      <c r="X102" s="922">
        <f>'AMA_UBS J Brasil'!X30</f>
        <v>2.4</v>
      </c>
    </row>
    <row r="103" spans="1:24" x14ac:dyDescent="0.25">
      <c r="A103" s="214" t="str">
        <f>'AMA_UBS J Brasil'!A31</f>
        <v>Educador Físico (nº grupos)</v>
      </c>
      <c r="B103" s="926">
        <f>'AMA_UBS J Brasil'!B31</f>
        <v>61</v>
      </c>
      <c r="C103" s="92">
        <f>'AMA_UBS J Brasil'!C31</f>
        <v>58</v>
      </c>
      <c r="D103" s="92">
        <f>'AMA_UBS J Brasil'!D31</f>
        <v>61</v>
      </c>
      <c r="E103" s="92">
        <f>'AMA_UBS J Brasil'!E31</f>
        <v>95</v>
      </c>
      <c r="F103" s="92">
        <f>'AMA_UBS J Brasil'!F31</f>
        <v>61</v>
      </c>
      <c r="G103" s="92">
        <f>'AMA_UBS J Brasil'!G31</f>
        <v>56</v>
      </c>
      <c r="H103" s="92">
        <f>'AMA_UBS J Brasil'!H31</f>
        <v>61</v>
      </c>
      <c r="I103" s="92">
        <f>'AMA_UBS J Brasil'!I31</f>
        <v>74</v>
      </c>
      <c r="J103" s="92">
        <f>'AMA_UBS J Brasil'!J31</f>
        <v>61</v>
      </c>
      <c r="K103" s="92">
        <f>'AMA_UBS J Brasil'!K31</f>
        <v>86</v>
      </c>
      <c r="L103" s="92">
        <f>'AMA_UBS J Brasil'!L31</f>
        <v>61</v>
      </c>
      <c r="M103" s="92">
        <f>'AMA_UBS J Brasil'!M31</f>
        <v>77</v>
      </c>
      <c r="N103" s="92">
        <f>'AMA_UBS J Brasil'!N31</f>
        <v>61</v>
      </c>
      <c r="O103" s="92">
        <f>'AMA_UBS J Brasil'!O31</f>
        <v>78</v>
      </c>
      <c r="P103" s="92">
        <f>'AMA_UBS J Brasil'!P31</f>
        <v>61</v>
      </c>
      <c r="Q103" s="92">
        <f>'AMA_UBS J Brasil'!Q31</f>
        <v>94</v>
      </c>
      <c r="R103" s="92">
        <f>'AMA_UBS J Brasil'!R31</f>
        <v>61</v>
      </c>
      <c r="S103" s="92">
        <f>'AMA_UBS J Brasil'!S31</f>
        <v>63</v>
      </c>
      <c r="T103" s="92">
        <f>'AMA_UBS J Brasil'!T31</f>
        <v>61</v>
      </c>
      <c r="U103" s="92">
        <f>'AMA_UBS J Brasil'!U31</f>
        <v>77</v>
      </c>
      <c r="V103" s="92">
        <f>'AMA_UBS J Brasil'!V31</f>
        <v>610</v>
      </c>
      <c r="W103" s="92">
        <f>'AMA_UBS J Brasil'!W31</f>
        <v>758</v>
      </c>
      <c r="X103" s="922">
        <f>'AMA_UBS J Brasil'!X31</f>
        <v>1.2426229508196722</v>
      </c>
    </row>
    <row r="104" spans="1:24" x14ac:dyDescent="0.25">
      <c r="A104" s="214" t="str">
        <f>'AMA_UBS J Brasil'!A32</f>
        <v>Psicólogo (consulta/ VD) - 30hrs</v>
      </c>
      <c r="B104" s="926">
        <f>'AMA_UBS J Brasil'!B32</f>
        <v>184</v>
      </c>
      <c r="C104" s="92">
        <f>'AMA_UBS J Brasil'!C32</f>
        <v>218</v>
      </c>
      <c r="D104" s="92">
        <f>'AMA_UBS J Brasil'!D32</f>
        <v>184</v>
      </c>
      <c r="E104" s="92">
        <f>'AMA_UBS J Brasil'!E32</f>
        <v>200</v>
      </c>
      <c r="F104" s="92">
        <f>'AMA_UBS J Brasil'!F32</f>
        <v>184</v>
      </c>
      <c r="G104" s="92">
        <f>'AMA_UBS J Brasil'!G32</f>
        <v>199</v>
      </c>
      <c r="H104" s="92">
        <f>'AMA_UBS J Brasil'!H32</f>
        <v>184</v>
      </c>
      <c r="I104" s="92">
        <f>'AMA_UBS J Brasil'!I32</f>
        <v>186</v>
      </c>
      <c r="J104" s="92">
        <f>'AMA_UBS J Brasil'!J32</f>
        <v>184</v>
      </c>
      <c r="K104" s="92">
        <f>'AMA_UBS J Brasil'!K32</f>
        <v>233</v>
      </c>
      <c r="L104" s="92">
        <f>'AMA_UBS J Brasil'!L32</f>
        <v>184</v>
      </c>
      <c r="M104" s="92">
        <f>'AMA_UBS J Brasil'!M32</f>
        <v>182</v>
      </c>
      <c r="N104" s="92">
        <f>'AMA_UBS J Brasil'!N32</f>
        <v>184</v>
      </c>
      <c r="O104" s="92">
        <f>'AMA_UBS J Brasil'!O32</f>
        <v>180</v>
      </c>
      <c r="P104" s="92">
        <f>'AMA_UBS J Brasil'!P32</f>
        <v>184</v>
      </c>
      <c r="Q104" s="92">
        <f>'AMA_UBS J Brasil'!Q32</f>
        <v>149</v>
      </c>
      <c r="R104" s="92">
        <f>'AMA_UBS J Brasil'!R32</f>
        <v>184</v>
      </c>
      <c r="S104" s="92">
        <f>'AMA_UBS J Brasil'!S32</f>
        <v>243</v>
      </c>
      <c r="T104" s="92">
        <f>'AMA_UBS J Brasil'!T32</f>
        <v>184</v>
      </c>
      <c r="U104" s="92">
        <f>'AMA_UBS J Brasil'!U32</f>
        <v>195</v>
      </c>
      <c r="V104" s="92">
        <f>'AMA_UBS J Brasil'!V32</f>
        <v>1840</v>
      </c>
      <c r="W104" s="92">
        <f>'AMA_UBS J Brasil'!W32</f>
        <v>1985</v>
      </c>
      <c r="X104" s="922">
        <f>'AMA_UBS J Brasil'!X32</f>
        <v>1.0788043478260869</v>
      </c>
    </row>
    <row r="105" spans="1:24" x14ac:dyDescent="0.25">
      <c r="A105" s="214" t="str">
        <f>'AMA_UBS J Brasil'!A33</f>
        <v>Psicólogo (nº grupos)</v>
      </c>
      <c r="B105" s="926">
        <f>'AMA_UBS J Brasil'!B33</f>
        <v>120</v>
      </c>
      <c r="C105" s="92">
        <f>'AMA_UBS J Brasil'!C33</f>
        <v>159</v>
      </c>
      <c r="D105" s="92">
        <f>'AMA_UBS J Brasil'!D33</f>
        <v>120</v>
      </c>
      <c r="E105" s="92">
        <f>'AMA_UBS J Brasil'!E33</f>
        <v>173</v>
      </c>
      <c r="F105" s="92">
        <f>'AMA_UBS J Brasil'!F33</f>
        <v>120</v>
      </c>
      <c r="G105" s="92">
        <f>'AMA_UBS J Brasil'!G33</f>
        <v>168</v>
      </c>
      <c r="H105" s="92">
        <f>'AMA_UBS J Brasil'!H33</f>
        <v>120</v>
      </c>
      <c r="I105" s="92">
        <f>'AMA_UBS J Brasil'!I33</f>
        <v>173</v>
      </c>
      <c r="J105" s="92">
        <f>'AMA_UBS J Brasil'!J33</f>
        <v>120</v>
      </c>
      <c r="K105" s="92">
        <f>'AMA_UBS J Brasil'!K33</f>
        <v>188</v>
      </c>
      <c r="L105" s="92">
        <f>'AMA_UBS J Brasil'!L33</f>
        <v>120</v>
      </c>
      <c r="M105" s="92">
        <f>'AMA_UBS J Brasil'!M33</f>
        <v>163</v>
      </c>
      <c r="N105" s="92">
        <f>'AMA_UBS J Brasil'!N33</f>
        <v>120</v>
      </c>
      <c r="O105" s="92">
        <f>'AMA_UBS J Brasil'!O33</f>
        <v>166</v>
      </c>
      <c r="P105" s="92">
        <f>'AMA_UBS J Brasil'!P33</f>
        <v>120</v>
      </c>
      <c r="Q105" s="92">
        <f>'AMA_UBS J Brasil'!Q33</f>
        <v>112</v>
      </c>
      <c r="R105" s="92">
        <f>'AMA_UBS J Brasil'!R33</f>
        <v>120</v>
      </c>
      <c r="S105" s="92">
        <f>'AMA_UBS J Brasil'!S33</f>
        <v>176</v>
      </c>
      <c r="T105" s="92">
        <f>'AMA_UBS J Brasil'!T33</f>
        <v>120</v>
      </c>
      <c r="U105" s="92">
        <f>'AMA_UBS J Brasil'!U33</f>
        <v>164</v>
      </c>
      <c r="V105" s="92">
        <f>'AMA_UBS J Brasil'!V33</f>
        <v>1200</v>
      </c>
      <c r="W105" s="92">
        <f>'AMA_UBS J Brasil'!W33</f>
        <v>1642</v>
      </c>
      <c r="X105" s="922">
        <f>'AMA_UBS J Brasil'!X33</f>
        <v>1.3683333333333334</v>
      </c>
    </row>
    <row r="106" spans="1:24" x14ac:dyDescent="0.25">
      <c r="A106" s="214" t="str">
        <f>'AMA_UBS J Brasil'!A34</f>
        <v>Farmacêutico (consulta/ VD) - 44hrs</v>
      </c>
      <c r="B106" s="926">
        <f>'AMA_UBS J Brasil'!B34</f>
        <v>106</v>
      </c>
      <c r="C106" s="92">
        <f>'AMA_UBS J Brasil'!C34</f>
        <v>107</v>
      </c>
      <c r="D106" s="92">
        <f>'AMA_UBS J Brasil'!D34</f>
        <v>106</v>
      </c>
      <c r="E106" s="92">
        <f>'AMA_UBS J Brasil'!E34</f>
        <v>105</v>
      </c>
      <c r="F106" s="92">
        <f>'AMA_UBS J Brasil'!F34</f>
        <v>106</v>
      </c>
      <c r="G106" s="92">
        <f>'AMA_UBS J Brasil'!G34</f>
        <v>100</v>
      </c>
      <c r="H106" s="92">
        <f>'AMA_UBS J Brasil'!H34</f>
        <v>106</v>
      </c>
      <c r="I106" s="92">
        <f>'AMA_UBS J Brasil'!I34</f>
        <v>106</v>
      </c>
      <c r="J106" s="92">
        <f>'AMA_UBS J Brasil'!J34</f>
        <v>106</v>
      </c>
      <c r="K106" s="92">
        <f>'AMA_UBS J Brasil'!K34</f>
        <v>97</v>
      </c>
      <c r="L106" s="92">
        <f>'AMA_UBS J Brasil'!L34</f>
        <v>106</v>
      </c>
      <c r="M106" s="92">
        <f>'AMA_UBS J Brasil'!M34</f>
        <v>42</v>
      </c>
      <c r="N106" s="92">
        <f>'AMA_UBS J Brasil'!N34</f>
        <v>106</v>
      </c>
      <c r="O106" s="92">
        <f>'AMA_UBS J Brasil'!O34</f>
        <v>55</v>
      </c>
      <c r="P106" s="92">
        <f>'AMA_UBS J Brasil'!P34</f>
        <v>106</v>
      </c>
      <c r="Q106" s="92">
        <f>'AMA_UBS J Brasil'!Q34</f>
        <v>52</v>
      </c>
      <c r="R106" s="92">
        <f>'AMA_UBS J Brasil'!R34</f>
        <v>106</v>
      </c>
      <c r="S106" s="92">
        <f>'AMA_UBS J Brasil'!S34</f>
        <v>60</v>
      </c>
      <c r="T106" s="92">
        <f>'AMA_UBS J Brasil'!T34</f>
        <v>106</v>
      </c>
      <c r="U106" s="92">
        <f>'AMA_UBS J Brasil'!U34</f>
        <v>55</v>
      </c>
      <c r="V106" s="92">
        <f>'AMA_UBS J Brasil'!V34</f>
        <v>1060</v>
      </c>
      <c r="W106" s="92">
        <f>'AMA_UBS J Brasil'!W34</f>
        <v>779</v>
      </c>
      <c r="X106" s="922">
        <f>'AMA_UBS J Brasil'!X34</f>
        <v>0.73490566037735849</v>
      </c>
    </row>
    <row r="107" spans="1:24" x14ac:dyDescent="0.25">
      <c r="A107" s="214" t="str">
        <f>'AMA_UBS J Brasil'!A35</f>
        <v>Farmacêutico (nº grupos)</v>
      </c>
      <c r="B107" s="926">
        <f>'AMA_UBS J Brasil'!B35</f>
        <v>18</v>
      </c>
      <c r="C107" s="92">
        <f>'AMA_UBS J Brasil'!C35</f>
        <v>20</v>
      </c>
      <c r="D107" s="92">
        <f>'AMA_UBS J Brasil'!D35</f>
        <v>18</v>
      </c>
      <c r="E107" s="92">
        <f>'AMA_UBS J Brasil'!E35</f>
        <v>20</v>
      </c>
      <c r="F107" s="92">
        <f>'AMA_UBS J Brasil'!F35</f>
        <v>18</v>
      </c>
      <c r="G107" s="92">
        <f>'AMA_UBS J Brasil'!G35</f>
        <v>9</v>
      </c>
      <c r="H107" s="92">
        <f>'AMA_UBS J Brasil'!H35</f>
        <v>18</v>
      </c>
      <c r="I107" s="92">
        <f>'AMA_UBS J Brasil'!I35</f>
        <v>18</v>
      </c>
      <c r="J107" s="92">
        <f>'AMA_UBS J Brasil'!J35</f>
        <v>18</v>
      </c>
      <c r="K107" s="92">
        <f>'AMA_UBS J Brasil'!K35</f>
        <v>16</v>
      </c>
      <c r="L107" s="92">
        <f>'AMA_UBS J Brasil'!L35</f>
        <v>18</v>
      </c>
      <c r="M107" s="92">
        <f>'AMA_UBS J Brasil'!M35</f>
        <v>9</v>
      </c>
      <c r="N107" s="92">
        <f>'AMA_UBS J Brasil'!N35</f>
        <v>18</v>
      </c>
      <c r="O107" s="92">
        <f>'AMA_UBS J Brasil'!O35</f>
        <v>10</v>
      </c>
      <c r="P107" s="92">
        <f>'AMA_UBS J Brasil'!P35</f>
        <v>18</v>
      </c>
      <c r="Q107" s="92">
        <f>'AMA_UBS J Brasil'!Q35</f>
        <v>8</v>
      </c>
      <c r="R107" s="92">
        <f>'AMA_UBS J Brasil'!R35</f>
        <v>18</v>
      </c>
      <c r="S107" s="92">
        <f>'AMA_UBS J Brasil'!S35</f>
        <v>9</v>
      </c>
      <c r="T107" s="92">
        <f>'AMA_UBS J Brasil'!T35</f>
        <v>18</v>
      </c>
      <c r="U107" s="92">
        <f>'AMA_UBS J Brasil'!U35</f>
        <v>9</v>
      </c>
      <c r="V107" s="92">
        <f>'AMA_UBS J Brasil'!V35</f>
        <v>180</v>
      </c>
      <c r="W107" s="92">
        <f>'AMA_UBS J Brasil'!W35</f>
        <v>128</v>
      </c>
      <c r="X107" s="922">
        <f>'AMA_UBS J Brasil'!X35</f>
        <v>0.71111111111111114</v>
      </c>
    </row>
    <row r="108" spans="1:24" x14ac:dyDescent="0.25">
      <c r="A108" s="214" t="str">
        <f>'AMA_UBS J Brasil'!A36</f>
        <v>Fisioterapeuta (consulta/ VD) - 30hrs</v>
      </c>
      <c r="B108" s="926">
        <f>'AMA_UBS J Brasil'!B36</f>
        <v>46</v>
      </c>
      <c r="C108" s="92">
        <f>'AMA_UBS J Brasil'!C36</f>
        <v>95</v>
      </c>
      <c r="D108" s="92">
        <f>'AMA_UBS J Brasil'!D36</f>
        <v>46</v>
      </c>
      <c r="E108" s="92">
        <f>'AMA_UBS J Brasil'!E36</f>
        <v>142</v>
      </c>
      <c r="F108" s="92">
        <f>'AMA_UBS J Brasil'!F36</f>
        <v>46</v>
      </c>
      <c r="G108" s="92">
        <f>'AMA_UBS J Brasil'!G36</f>
        <v>112</v>
      </c>
      <c r="H108" s="92">
        <f>'AMA_UBS J Brasil'!H36</f>
        <v>46</v>
      </c>
      <c r="I108" s="92">
        <f>'AMA_UBS J Brasil'!I36</f>
        <v>20</v>
      </c>
      <c r="J108" s="92">
        <f>'AMA_UBS J Brasil'!J36</f>
        <v>46</v>
      </c>
      <c r="K108" s="92">
        <f>'AMA_UBS J Brasil'!K36</f>
        <v>94</v>
      </c>
      <c r="L108" s="92">
        <f>'AMA_UBS J Brasil'!L36</f>
        <v>46</v>
      </c>
      <c r="M108" s="92">
        <f>'AMA_UBS J Brasil'!M36</f>
        <v>60</v>
      </c>
      <c r="N108" s="92">
        <f>'AMA_UBS J Brasil'!N36</f>
        <v>46</v>
      </c>
      <c r="O108" s="92">
        <f>'AMA_UBS J Brasil'!O36</f>
        <v>0</v>
      </c>
      <c r="P108" s="92">
        <f>'AMA_UBS J Brasil'!P36</f>
        <v>46</v>
      </c>
      <c r="Q108" s="92">
        <f>'AMA_UBS J Brasil'!Q36</f>
        <v>24</v>
      </c>
      <c r="R108" s="92">
        <f>'AMA_UBS J Brasil'!R36</f>
        <v>46</v>
      </c>
      <c r="S108" s="92">
        <f>'AMA_UBS J Brasil'!S36</f>
        <v>59</v>
      </c>
      <c r="T108" s="92">
        <f>'AMA_UBS J Brasil'!T36</f>
        <v>46</v>
      </c>
      <c r="U108" s="92">
        <f>'AMA_UBS J Brasil'!U36</f>
        <v>16</v>
      </c>
      <c r="V108" s="92">
        <f>'AMA_UBS J Brasil'!V36</f>
        <v>460</v>
      </c>
      <c r="W108" s="92">
        <f>'AMA_UBS J Brasil'!W36</f>
        <v>622</v>
      </c>
      <c r="X108" s="922">
        <f>'AMA_UBS J Brasil'!X36</f>
        <v>1.3521739130434782</v>
      </c>
    </row>
    <row r="109" spans="1:24" x14ac:dyDescent="0.25">
      <c r="A109" s="214" t="str">
        <f>'AMA_UBS J Brasil'!A37</f>
        <v>Fisioterapeuta (nº grupos)</v>
      </c>
      <c r="B109" s="926">
        <f>'AMA_UBS J Brasil'!B37</f>
        <v>30</v>
      </c>
      <c r="C109" s="92">
        <f>'AMA_UBS J Brasil'!C37</f>
        <v>45</v>
      </c>
      <c r="D109" s="92">
        <f>'AMA_UBS J Brasil'!D37</f>
        <v>30</v>
      </c>
      <c r="E109" s="92">
        <f>'AMA_UBS J Brasil'!E37</f>
        <v>51</v>
      </c>
      <c r="F109" s="92">
        <f>'AMA_UBS J Brasil'!F37</f>
        <v>30</v>
      </c>
      <c r="G109" s="92">
        <f>'AMA_UBS J Brasil'!G37</f>
        <v>49</v>
      </c>
      <c r="H109" s="92">
        <f>'AMA_UBS J Brasil'!H37</f>
        <v>30</v>
      </c>
      <c r="I109" s="92">
        <f>'AMA_UBS J Brasil'!I37</f>
        <v>17</v>
      </c>
      <c r="J109" s="92">
        <f>'AMA_UBS J Brasil'!J37</f>
        <v>30</v>
      </c>
      <c r="K109" s="92">
        <f>'AMA_UBS J Brasil'!K37</f>
        <v>52</v>
      </c>
      <c r="L109" s="92">
        <f>'AMA_UBS J Brasil'!L37</f>
        <v>30</v>
      </c>
      <c r="M109" s="92">
        <f>'AMA_UBS J Brasil'!M37</f>
        <v>38</v>
      </c>
      <c r="N109" s="92">
        <f>'AMA_UBS J Brasil'!N37</f>
        <v>30</v>
      </c>
      <c r="O109" s="92">
        <f>'AMA_UBS J Brasil'!O37</f>
        <v>4</v>
      </c>
      <c r="P109" s="92">
        <f>'AMA_UBS J Brasil'!P37</f>
        <v>30</v>
      </c>
      <c r="Q109" s="92">
        <f>'AMA_UBS J Brasil'!Q37</f>
        <v>19</v>
      </c>
      <c r="R109" s="92">
        <f>'AMA_UBS J Brasil'!R37</f>
        <v>30</v>
      </c>
      <c r="S109" s="92">
        <f>'AMA_UBS J Brasil'!S37</f>
        <v>45</v>
      </c>
      <c r="T109" s="92">
        <f>'AMA_UBS J Brasil'!T37</f>
        <v>30</v>
      </c>
      <c r="U109" s="92">
        <f>'AMA_UBS J Brasil'!U37</f>
        <v>22</v>
      </c>
      <c r="V109" s="92">
        <f>'AMA_UBS J Brasil'!V37</f>
        <v>300</v>
      </c>
      <c r="W109" s="92">
        <f>'AMA_UBS J Brasil'!W37</f>
        <v>342</v>
      </c>
      <c r="X109" s="922">
        <f>'AMA_UBS J Brasil'!X37</f>
        <v>1.1399999999999999</v>
      </c>
    </row>
    <row r="110" spans="1:24" x14ac:dyDescent="0.25">
      <c r="A110" s="214" t="str">
        <f>'AMA_UBS J Brasil'!A38</f>
        <v>Fonoaudiólogo (consulta/ VD) - 20hrs</v>
      </c>
      <c r="B110" s="926">
        <f>'AMA_UBS J Brasil'!B38</f>
        <v>32</v>
      </c>
      <c r="C110" s="92">
        <f>'AMA_UBS J Brasil'!C38</f>
        <v>59</v>
      </c>
      <c r="D110" s="92">
        <f>'AMA_UBS J Brasil'!D38</f>
        <v>32</v>
      </c>
      <c r="E110" s="92">
        <f>'AMA_UBS J Brasil'!E38</f>
        <v>0</v>
      </c>
      <c r="F110" s="92">
        <f>'AMA_UBS J Brasil'!F38</f>
        <v>32</v>
      </c>
      <c r="G110" s="92">
        <f>'AMA_UBS J Brasil'!G38</f>
        <v>0</v>
      </c>
      <c r="H110" s="92">
        <f>'AMA_UBS J Brasil'!H38</f>
        <v>32</v>
      </c>
      <c r="I110" s="92">
        <f>'AMA_UBS J Brasil'!I38</f>
        <v>0</v>
      </c>
      <c r="J110" s="92">
        <f>'AMA_UBS J Brasil'!J38</f>
        <v>32</v>
      </c>
      <c r="K110" s="92">
        <f>'AMA_UBS J Brasil'!K38</f>
        <v>181</v>
      </c>
      <c r="L110" s="92">
        <f>'AMA_UBS J Brasil'!L38</f>
        <v>32</v>
      </c>
      <c r="M110" s="92">
        <f>'AMA_UBS J Brasil'!M38</f>
        <v>70</v>
      </c>
      <c r="N110" s="92">
        <f>'AMA_UBS J Brasil'!N38</f>
        <v>32</v>
      </c>
      <c r="O110" s="92">
        <f>'AMA_UBS J Brasil'!O38</f>
        <v>43</v>
      </c>
      <c r="P110" s="92">
        <f>'AMA_UBS J Brasil'!P38</f>
        <v>32</v>
      </c>
      <c r="Q110" s="92">
        <f>'AMA_UBS J Brasil'!Q38</f>
        <v>35</v>
      </c>
      <c r="R110" s="92">
        <f>'AMA_UBS J Brasil'!R38</f>
        <v>32</v>
      </c>
      <c r="S110" s="92">
        <f>'AMA_UBS J Brasil'!S38</f>
        <v>9</v>
      </c>
      <c r="T110" s="92">
        <f>'AMA_UBS J Brasil'!T38</f>
        <v>32</v>
      </c>
      <c r="U110" s="92">
        <f>'AMA_UBS J Brasil'!U38</f>
        <v>6</v>
      </c>
      <c r="V110" s="92">
        <f>'AMA_UBS J Brasil'!V38</f>
        <v>320</v>
      </c>
      <c r="W110" s="92">
        <f>'AMA_UBS J Brasil'!W38</f>
        <v>403</v>
      </c>
      <c r="X110" s="922">
        <f>'AMA_UBS J Brasil'!X38</f>
        <v>1.2593749999999999</v>
      </c>
    </row>
    <row r="111" spans="1:24" x14ac:dyDescent="0.25">
      <c r="A111" s="214" t="str">
        <f>'AMA_UBS J Brasil'!A39</f>
        <v>Fonoaudiólogo (nº grupos)</v>
      </c>
      <c r="B111" s="926">
        <f>'AMA_UBS J Brasil'!B39</f>
        <v>20</v>
      </c>
      <c r="C111" s="92">
        <f>'AMA_UBS J Brasil'!C39</f>
        <v>30</v>
      </c>
      <c r="D111" s="92">
        <f>'AMA_UBS J Brasil'!D39</f>
        <v>20</v>
      </c>
      <c r="E111" s="92">
        <f>'AMA_UBS J Brasil'!E39</f>
        <v>0</v>
      </c>
      <c r="F111" s="92">
        <f>'AMA_UBS J Brasil'!F39</f>
        <v>20</v>
      </c>
      <c r="G111" s="92">
        <f>'AMA_UBS J Brasil'!G39</f>
        <v>0</v>
      </c>
      <c r="H111" s="92">
        <f>'AMA_UBS J Brasil'!H39</f>
        <v>20</v>
      </c>
      <c r="I111" s="92">
        <f>'AMA_UBS J Brasil'!I39</f>
        <v>0</v>
      </c>
      <c r="J111" s="92">
        <f>'AMA_UBS J Brasil'!J39</f>
        <v>20</v>
      </c>
      <c r="K111" s="92">
        <f>'AMA_UBS J Brasil'!K39</f>
        <v>11</v>
      </c>
      <c r="L111" s="92">
        <f>'AMA_UBS J Brasil'!L39</f>
        <v>20</v>
      </c>
      <c r="M111" s="92">
        <f>'AMA_UBS J Brasil'!M39</f>
        <v>32</v>
      </c>
      <c r="N111" s="92">
        <f>'AMA_UBS J Brasil'!N39</f>
        <v>20</v>
      </c>
      <c r="O111" s="92">
        <f>'AMA_UBS J Brasil'!O39</f>
        <v>44</v>
      </c>
      <c r="P111" s="92">
        <f>'AMA_UBS J Brasil'!P39</f>
        <v>20</v>
      </c>
      <c r="Q111" s="92">
        <f>'AMA_UBS J Brasil'!Q39</f>
        <v>57</v>
      </c>
      <c r="R111" s="92">
        <f>'AMA_UBS J Brasil'!R39</f>
        <v>20</v>
      </c>
      <c r="S111" s="92">
        <f>'AMA_UBS J Brasil'!S39</f>
        <v>12</v>
      </c>
      <c r="T111" s="92">
        <f>'AMA_UBS J Brasil'!T39</f>
        <v>20</v>
      </c>
      <c r="U111" s="92">
        <f>'AMA_UBS J Brasil'!U39</f>
        <v>10</v>
      </c>
      <c r="V111" s="92">
        <f>'AMA_UBS J Brasil'!V39</f>
        <v>200</v>
      </c>
      <c r="W111" s="92">
        <f>'AMA_UBS J Brasil'!W39</f>
        <v>196</v>
      </c>
      <c r="X111" s="922">
        <f>'AMA_UBS J Brasil'!X39</f>
        <v>0.98</v>
      </c>
    </row>
    <row r="112" spans="1:24" x14ac:dyDescent="0.25">
      <c r="A112" s="214" t="str">
        <f>'AMA_UBS J Brasil'!A40</f>
        <v>Nutricionista (consulta) - 40hrs</v>
      </c>
      <c r="B112" s="926">
        <f>'AMA_UBS J Brasil'!B40</f>
        <v>60</v>
      </c>
      <c r="C112" s="92">
        <f>'AMA_UBS J Brasil'!C40</f>
        <v>58</v>
      </c>
      <c r="D112" s="92">
        <f>'AMA_UBS J Brasil'!D40</f>
        <v>60</v>
      </c>
      <c r="E112" s="92">
        <f>'AMA_UBS J Brasil'!E40</f>
        <v>72</v>
      </c>
      <c r="F112" s="92">
        <f>'AMA_UBS J Brasil'!F40</f>
        <v>60</v>
      </c>
      <c r="G112" s="92">
        <f>'AMA_UBS J Brasil'!G40</f>
        <v>29</v>
      </c>
      <c r="H112" s="92">
        <f>'AMA_UBS J Brasil'!H40</f>
        <v>60</v>
      </c>
      <c r="I112" s="92">
        <f>'AMA_UBS J Brasil'!I40</f>
        <v>62</v>
      </c>
      <c r="J112" s="92">
        <f>'AMA_UBS J Brasil'!J40</f>
        <v>60</v>
      </c>
      <c r="K112" s="92">
        <f>'AMA_UBS J Brasil'!K40</f>
        <v>57</v>
      </c>
      <c r="L112" s="92">
        <f>'AMA_UBS J Brasil'!L40</f>
        <v>60</v>
      </c>
      <c r="M112" s="92">
        <f>'AMA_UBS J Brasil'!M40</f>
        <v>74</v>
      </c>
      <c r="N112" s="92">
        <f>'AMA_UBS J Brasil'!N40</f>
        <v>60</v>
      </c>
      <c r="O112" s="92">
        <f>'AMA_UBS J Brasil'!O40</f>
        <v>79</v>
      </c>
      <c r="P112" s="92">
        <f>'AMA_UBS J Brasil'!P40</f>
        <v>60</v>
      </c>
      <c r="Q112" s="92">
        <f>'AMA_UBS J Brasil'!Q40</f>
        <v>72</v>
      </c>
      <c r="R112" s="92">
        <f>'AMA_UBS J Brasil'!R40</f>
        <v>60</v>
      </c>
      <c r="S112" s="92">
        <f>'AMA_UBS J Brasil'!S40</f>
        <v>34</v>
      </c>
      <c r="T112" s="92">
        <f>'AMA_UBS J Brasil'!T40</f>
        <v>60</v>
      </c>
      <c r="U112" s="92">
        <f>'AMA_UBS J Brasil'!U40</f>
        <v>71</v>
      </c>
      <c r="V112" s="92">
        <f>'AMA_UBS J Brasil'!V40</f>
        <v>600</v>
      </c>
      <c r="W112" s="92">
        <f>'AMA_UBS J Brasil'!W40</f>
        <v>608</v>
      </c>
      <c r="X112" s="922">
        <f>'AMA_UBS J Brasil'!X40</f>
        <v>1.0133333333333334</v>
      </c>
    </row>
    <row r="113" spans="1:24" x14ac:dyDescent="0.25">
      <c r="A113" s="214" t="str">
        <f>'AMA_UBS J Brasil'!A41</f>
        <v>Nutricionista (nº grupos)</v>
      </c>
      <c r="B113" s="926">
        <f>'AMA_UBS J Brasil'!B41</f>
        <v>40</v>
      </c>
      <c r="C113" s="92">
        <f>'AMA_UBS J Brasil'!C41</f>
        <v>49</v>
      </c>
      <c r="D113" s="92">
        <f>'AMA_UBS J Brasil'!D41</f>
        <v>40</v>
      </c>
      <c r="E113" s="92">
        <f>'AMA_UBS J Brasil'!E41</f>
        <v>64</v>
      </c>
      <c r="F113" s="92">
        <f>'AMA_UBS J Brasil'!F41</f>
        <v>40</v>
      </c>
      <c r="G113" s="92">
        <f>'AMA_UBS J Brasil'!G41</f>
        <v>18</v>
      </c>
      <c r="H113" s="92">
        <f>'AMA_UBS J Brasil'!H41</f>
        <v>40</v>
      </c>
      <c r="I113" s="92">
        <f>'AMA_UBS J Brasil'!I41</f>
        <v>41</v>
      </c>
      <c r="J113" s="92">
        <f>'AMA_UBS J Brasil'!J41</f>
        <v>40</v>
      </c>
      <c r="K113" s="92">
        <f>'AMA_UBS J Brasil'!K41</f>
        <v>45</v>
      </c>
      <c r="L113" s="92">
        <f>'AMA_UBS J Brasil'!L41</f>
        <v>40</v>
      </c>
      <c r="M113" s="92">
        <f>'AMA_UBS J Brasil'!M41</f>
        <v>44</v>
      </c>
      <c r="N113" s="92">
        <f>'AMA_UBS J Brasil'!N41</f>
        <v>40</v>
      </c>
      <c r="O113" s="92">
        <f>'AMA_UBS J Brasil'!O41</f>
        <v>40</v>
      </c>
      <c r="P113" s="92">
        <f>'AMA_UBS J Brasil'!P41</f>
        <v>40</v>
      </c>
      <c r="Q113" s="92">
        <f>'AMA_UBS J Brasil'!Q41</f>
        <v>43</v>
      </c>
      <c r="R113" s="92">
        <f>'AMA_UBS J Brasil'!R41</f>
        <v>40</v>
      </c>
      <c r="S113" s="92">
        <f>'AMA_UBS J Brasil'!S41</f>
        <v>26</v>
      </c>
      <c r="T113" s="92">
        <f>'AMA_UBS J Brasil'!T41</f>
        <v>40</v>
      </c>
      <c r="U113" s="92">
        <f>'AMA_UBS J Brasil'!U41</f>
        <v>49</v>
      </c>
      <c r="V113" s="92">
        <f>'AMA_UBS J Brasil'!V41</f>
        <v>400</v>
      </c>
      <c r="W113" s="92">
        <f>'AMA_UBS J Brasil'!W41</f>
        <v>419</v>
      </c>
      <c r="X113" s="922">
        <f>'AMA_UBS J Brasil'!X41</f>
        <v>1.0475000000000001</v>
      </c>
    </row>
    <row r="114" spans="1:24" x14ac:dyDescent="0.25">
      <c r="A114" s="214" t="str">
        <f>'AMA_UBS J Brasil'!A42</f>
        <v>Aux/Técnico de Enfermagem (Visitas) - 30hrs</v>
      </c>
      <c r="B114" s="926">
        <f>'AMA_UBS J Brasil'!B42</f>
        <v>60</v>
      </c>
      <c r="C114" s="92">
        <f>'AMA_UBS J Brasil'!C42</f>
        <v>31</v>
      </c>
      <c r="D114" s="92">
        <f>'AMA_UBS J Brasil'!D42</f>
        <v>60</v>
      </c>
      <c r="E114" s="92">
        <f>'AMA_UBS J Brasil'!E42</f>
        <v>35</v>
      </c>
      <c r="F114" s="92">
        <f>'AMA_UBS J Brasil'!F42</f>
        <v>60</v>
      </c>
      <c r="G114" s="92">
        <f>'AMA_UBS J Brasil'!G42</f>
        <v>16</v>
      </c>
      <c r="H114" s="92">
        <f>'AMA_UBS J Brasil'!H42</f>
        <v>60</v>
      </c>
      <c r="I114" s="92">
        <f>'AMA_UBS J Brasil'!I42</f>
        <v>54</v>
      </c>
      <c r="J114" s="92">
        <f>'AMA_UBS J Brasil'!J42</f>
        <v>60</v>
      </c>
      <c r="K114" s="92">
        <f>'AMA_UBS J Brasil'!K42</f>
        <v>62</v>
      </c>
      <c r="L114" s="92">
        <f>'AMA_UBS J Brasil'!L42</f>
        <v>60</v>
      </c>
      <c r="M114" s="92">
        <f>'AMA_UBS J Brasil'!M42</f>
        <v>27</v>
      </c>
      <c r="N114" s="92">
        <f>'AMA_UBS J Brasil'!N42</f>
        <v>60</v>
      </c>
      <c r="O114" s="92">
        <f>'AMA_UBS J Brasil'!O42</f>
        <v>67</v>
      </c>
      <c r="P114" s="92">
        <f>'AMA_UBS J Brasil'!P42</f>
        <v>60</v>
      </c>
      <c r="Q114" s="92">
        <f>'AMA_UBS J Brasil'!Q42</f>
        <v>52</v>
      </c>
      <c r="R114" s="92">
        <f>'AMA_UBS J Brasil'!R42</f>
        <v>60</v>
      </c>
      <c r="S114" s="92">
        <f>'AMA_UBS J Brasil'!S42</f>
        <v>33</v>
      </c>
      <c r="T114" s="92">
        <f>'AMA_UBS J Brasil'!T42</f>
        <v>60</v>
      </c>
      <c r="U114" s="92">
        <f>'AMA_UBS J Brasil'!U42</f>
        <v>55</v>
      </c>
      <c r="V114" s="92">
        <f>'AMA_UBS J Brasil'!V42</f>
        <v>600</v>
      </c>
      <c r="W114" s="92">
        <f>'AMA_UBS J Brasil'!W42</f>
        <v>432</v>
      </c>
      <c r="X114" s="922">
        <f>'AMA_UBS J Brasil'!X42</f>
        <v>0.72</v>
      </c>
    </row>
    <row r="115" spans="1:24" x14ac:dyDescent="0.25">
      <c r="A115" s="214" t="str">
        <f>'AMA_UBS J Brasil'!A43</f>
        <v>Técnico de Enfermagem (Visitas) - 40hrs</v>
      </c>
      <c r="B115" s="926">
        <f>'AMA_UBS J Brasil'!B43</f>
        <v>384</v>
      </c>
      <c r="C115" s="92">
        <f>'AMA_UBS J Brasil'!C43</f>
        <v>462</v>
      </c>
      <c r="D115" s="92">
        <f>'AMA_UBS J Brasil'!D43</f>
        <v>384</v>
      </c>
      <c r="E115" s="92">
        <f>'AMA_UBS J Brasil'!E43</f>
        <v>429</v>
      </c>
      <c r="F115" s="92">
        <f>'AMA_UBS J Brasil'!F43</f>
        <v>384</v>
      </c>
      <c r="G115" s="92">
        <f>'AMA_UBS J Brasil'!G43</f>
        <v>371</v>
      </c>
      <c r="H115" s="92">
        <f>'AMA_UBS J Brasil'!H43</f>
        <v>384</v>
      </c>
      <c r="I115" s="92">
        <f>'AMA_UBS J Brasil'!I43</f>
        <v>424</v>
      </c>
      <c r="J115" s="92">
        <f>'AMA_UBS J Brasil'!J43</f>
        <v>384</v>
      </c>
      <c r="K115" s="92">
        <f>'AMA_UBS J Brasil'!K43</f>
        <v>418</v>
      </c>
      <c r="L115" s="92">
        <f>'AMA_UBS J Brasil'!L43</f>
        <v>384</v>
      </c>
      <c r="M115" s="92">
        <f>'AMA_UBS J Brasil'!M43</f>
        <v>394</v>
      </c>
      <c r="N115" s="92">
        <f>'AMA_UBS J Brasil'!N43</f>
        <v>384</v>
      </c>
      <c r="O115" s="92">
        <f>'AMA_UBS J Brasil'!O43</f>
        <v>416</v>
      </c>
      <c r="P115" s="92">
        <f>'AMA_UBS J Brasil'!P43</f>
        <v>384</v>
      </c>
      <c r="Q115" s="92">
        <f>'AMA_UBS J Brasil'!Q43</f>
        <v>422</v>
      </c>
      <c r="R115" s="92">
        <f>'AMA_UBS J Brasil'!R43</f>
        <v>384</v>
      </c>
      <c r="S115" s="92">
        <f>'AMA_UBS J Brasil'!S43</f>
        <v>351</v>
      </c>
      <c r="T115" s="92">
        <f>'AMA_UBS J Brasil'!T43</f>
        <v>384</v>
      </c>
      <c r="U115" s="92">
        <f>'AMA_UBS J Brasil'!U43</f>
        <v>385</v>
      </c>
      <c r="V115" s="92">
        <f>'AMA_UBS J Brasil'!V43</f>
        <v>3840</v>
      </c>
      <c r="W115" s="92">
        <f>'AMA_UBS J Brasil'!W43</f>
        <v>4072</v>
      </c>
      <c r="X115" s="922">
        <f>'AMA_UBS J Brasil'!X43</f>
        <v>1.0604166666666666</v>
      </c>
    </row>
    <row r="116" spans="1:24" x14ac:dyDescent="0.25">
      <c r="A116" s="214" t="str">
        <f>'AMA_UBS J Brasil'!A44</f>
        <v>PICS - Atividades Coletivas</v>
      </c>
      <c r="B116" s="926">
        <f>'AMA_UBS J Brasil'!B44</f>
        <v>40</v>
      </c>
      <c r="C116" s="92">
        <f>'AMA_UBS J Brasil'!C44</f>
        <v>71</v>
      </c>
      <c r="D116" s="92">
        <f>'AMA_UBS J Brasil'!D44</f>
        <v>40</v>
      </c>
      <c r="E116" s="92">
        <f>'AMA_UBS J Brasil'!E44</f>
        <v>107</v>
      </c>
      <c r="F116" s="92">
        <f>'AMA_UBS J Brasil'!F44</f>
        <v>40</v>
      </c>
      <c r="G116" s="92">
        <f>'AMA_UBS J Brasil'!G44</f>
        <v>63</v>
      </c>
      <c r="H116" s="92">
        <f>'AMA_UBS J Brasil'!H44</f>
        <v>40</v>
      </c>
      <c r="I116" s="92">
        <f>'AMA_UBS J Brasil'!I44</f>
        <v>30</v>
      </c>
      <c r="J116" s="92">
        <f>'AMA_UBS J Brasil'!J44</f>
        <v>40</v>
      </c>
      <c r="K116" s="92">
        <f>'AMA_UBS J Brasil'!K44</f>
        <v>124</v>
      </c>
      <c r="L116" s="92">
        <f>'AMA_UBS J Brasil'!L44</f>
        <v>40</v>
      </c>
      <c r="M116" s="92">
        <f>'AMA_UBS J Brasil'!M44</f>
        <v>102</v>
      </c>
      <c r="N116" s="92">
        <f>'AMA_UBS J Brasil'!N44</f>
        <v>40</v>
      </c>
      <c r="O116" s="92">
        <f>'AMA_UBS J Brasil'!O44</f>
        <v>91</v>
      </c>
      <c r="P116" s="92">
        <f>'AMA_UBS J Brasil'!P44</f>
        <v>40</v>
      </c>
      <c r="Q116" s="92">
        <f>'AMA_UBS J Brasil'!Q44</f>
        <v>116</v>
      </c>
      <c r="R116" s="92">
        <f>'AMA_UBS J Brasil'!R44</f>
        <v>40</v>
      </c>
      <c r="S116" s="92">
        <f>'AMA_UBS J Brasil'!S44</f>
        <v>111</v>
      </c>
      <c r="T116" s="92">
        <f>'AMA_UBS J Brasil'!T44</f>
        <v>40</v>
      </c>
      <c r="U116" s="92">
        <f>'AMA_UBS J Brasil'!U44</f>
        <v>120</v>
      </c>
      <c r="V116" s="92">
        <f>'AMA_UBS J Brasil'!V44</f>
        <v>400</v>
      </c>
      <c r="W116" s="92">
        <f>'AMA_UBS J Brasil'!W44</f>
        <v>935</v>
      </c>
      <c r="X116" s="922">
        <f>'AMA_UBS J Brasil'!X44</f>
        <v>2.3374999999999999</v>
      </c>
    </row>
    <row r="117" spans="1:24" ht="15.75" thickBot="1" x14ac:dyDescent="0.3">
      <c r="A117" s="214" t="str">
        <f>'AMA_UBS J Brasil'!A45</f>
        <v>PICS - Atividades Individuais</v>
      </c>
      <c r="B117" s="926">
        <f>'AMA_UBS J Brasil'!B45</f>
        <v>60</v>
      </c>
      <c r="C117" s="92">
        <f>'AMA_UBS J Brasil'!C45</f>
        <v>51</v>
      </c>
      <c r="D117" s="92">
        <f>'AMA_UBS J Brasil'!D45</f>
        <v>60</v>
      </c>
      <c r="E117" s="92">
        <f>'AMA_UBS J Brasil'!E45</f>
        <v>83</v>
      </c>
      <c r="F117" s="92">
        <f>'AMA_UBS J Brasil'!F45</f>
        <v>60</v>
      </c>
      <c r="G117" s="92">
        <f>'AMA_UBS J Brasil'!G45</f>
        <v>68</v>
      </c>
      <c r="H117" s="92">
        <f>'AMA_UBS J Brasil'!H45</f>
        <v>60</v>
      </c>
      <c r="I117" s="92">
        <f>'AMA_UBS J Brasil'!I45</f>
        <v>62</v>
      </c>
      <c r="J117" s="92">
        <f>'AMA_UBS J Brasil'!J45</f>
        <v>60</v>
      </c>
      <c r="K117" s="92">
        <f>'AMA_UBS J Brasil'!K45</f>
        <v>68</v>
      </c>
      <c r="L117" s="92">
        <f>'AMA_UBS J Brasil'!L45</f>
        <v>60</v>
      </c>
      <c r="M117" s="92">
        <f>'AMA_UBS J Brasil'!M45</f>
        <v>40</v>
      </c>
      <c r="N117" s="92">
        <f>'AMA_UBS J Brasil'!N45</f>
        <v>60</v>
      </c>
      <c r="O117" s="92">
        <f>'AMA_UBS J Brasil'!O45</f>
        <v>60</v>
      </c>
      <c r="P117" s="92">
        <f>'AMA_UBS J Brasil'!P45</f>
        <v>60</v>
      </c>
      <c r="Q117" s="92">
        <f>'AMA_UBS J Brasil'!Q45</f>
        <v>81</v>
      </c>
      <c r="R117" s="92">
        <f>'AMA_UBS J Brasil'!R45</f>
        <v>60</v>
      </c>
      <c r="S117" s="92">
        <f>'AMA_UBS J Brasil'!S45</f>
        <v>39</v>
      </c>
      <c r="T117" s="92">
        <f>'AMA_UBS J Brasil'!T45</f>
        <v>60</v>
      </c>
      <c r="U117" s="92">
        <f>'AMA_UBS J Brasil'!U45</f>
        <v>46</v>
      </c>
      <c r="V117" s="92">
        <f>'AMA_UBS J Brasil'!V45</f>
        <v>600</v>
      </c>
      <c r="W117" s="92">
        <f>'AMA_UBS J Brasil'!W45</f>
        <v>598</v>
      </c>
      <c r="X117" s="922">
        <f>'AMA_UBS J Brasil'!X45</f>
        <v>0.9966666666666667</v>
      </c>
    </row>
    <row r="118" spans="1:24" ht="15.75" thickBot="1" x14ac:dyDescent="0.3">
      <c r="A118" s="845" t="str">
        <f>'AMA_UBS J Brasil'!A46</f>
        <v>TOTAL</v>
      </c>
      <c r="B118" s="943">
        <f>'AMA_UBS J Brasil'!B46</f>
        <v>16292</v>
      </c>
      <c r="C118" s="847">
        <f>'AMA_UBS J Brasil'!C46</f>
        <v>16513</v>
      </c>
      <c r="D118" s="847">
        <f>'AMA_UBS J Brasil'!D46</f>
        <v>16292</v>
      </c>
      <c r="E118" s="847">
        <f>'AMA_UBS J Brasil'!E46</f>
        <v>16017</v>
      </c>
      <c r="F118" s="847">
        <f>'AMA_UBS J Brasil'!F46</f>
        <v>16292</v>
      </c>
      <c r="G118" s="847">
        <f>'AMA_UBS J Brasil'!G46</f>
        <v>14926</v>
      </c>
      <c r="H118" s="847">
        <f>'AMA_UBS J Brasil'!H46</f>
        <v>16292</v>
      </c>
      <c r="I118" s="847">
        <f>'AMA_UBS J Brasil'!I46</f>
        <v>15701</v>
      </c>
      <c r="J118" s="847">
        <f>'AMA_UBS J Brasil'!J46</f>
        <v>16292</v>
      </c>
      <c r="K118" s="847">
        <f>'AMA_UBS J Brasil'!K46</f>
        <v>16142</v>
      </c>
      <c r="L118" s="847">
        <f>'AMA_UBS J Brasil'!L46</f>
        <v>16292</v>
      </c>
      <c r="M118" s="847">
        <f>'AMA_UBS J Brasil'!M46</f>
        <v>15299</v>
      </c>
      <c r="N118" s="847">
        <f>'AMA_UBS J Brasil'!N46</f>
        <v>16292</v>
      </c>
      <c r="O118" s="847">
        <f>'AMA_UBS J Brasil'!O46</f>
        <v>16606</v>
      </c>
      <c r="P118" s="847">
        <f>'AMA_UBS J Brasil'!P46</f>
        <v>16292</v>
      </c>
      <c r="Q118" s="847">
        <f>'AMA_UBS J Brasil'!Q46</f>
        <v>15608</v>
      </c>
      <c r="R118" s="847">
        <f>'AMA_UBS J Brasil'!R46</f>
        <v>16292</v>
      </c>
      <c r="S118" s="847">
        <f>'AMA_UBS J Brasil'!S46</f>
        <v>15237</v>
      </c>
      <c r="T118" s="847">
        <f>'AMA_UBS J Brasil'!T46</f>
        <v>16292</v>
      </c>
      <c r="U118" s="847">
        <f>'AMA_UBS J Brasil'!U46</f>
        <v>15137</v>
      </c>
      <c r="V118" s="847">
        <f>'AMA_UBS J Brasil'!V46</f>
        <v>162920</v>
      </c>
      <c r="W118" s="847">
        <f>'AMA_UBS J Brasil'!W46</f>
        <v>157186</v>
      </c>
      <c r="X118" s="923">
        <f>'AMA_UBS J Brasil'!X46</f>
        <v>0.96480481217775593</v>
      </c>
    </row>
    <row r="120" spans="1:24" ht="15.75" x14ac:dyDescent="0.25">
      <c r="A120" s="927" t="s">
        <v>653</v>
      </c>
      <c r="B120" s="937"/>
      <c r="C120" s="928"/>
      <c r="D120" s="928"/>
      <c r="E120" s="928"/>
      <c r="F120" s="928"/>
      <c r="G120" s="928"/>
      <c r="H120" s="928"/>
      <c r="I120" s="928"/>
      <c r="J120" s="928"/>
      <c r="K120" s="928"/>
      <c r="L120" s="928"/>
      <c r="M120" s="928"/>
      <c r="N120" s="928"/>
      <c r="O120" s="928"/>
      <c r="P120" s="928"/>
      <c r="Q120" s="928"/>
      <c r="R120" s="928"/>
      <c r="S120" s="928"/>
      <c r="T120" s="928"/>
      <c r="U120" s="928"/>
      <c r="V120" s="928"/>
      <c r="W120" s="928"/>
      <c r="X120" s="928"/>
    </row>
    <row r="121" spans="1:24" x14ac:dyDescent="0.25">
      <c r="A121" s="914"/>
      <c r="B121" s="976" t="s">
        <v>486</v>
      </c>
      <c r="C121" s="976"/>
      <c r="D121" s="976" t="s">
        <v>681</v>
      </c>
      <c r="E121" s="976"/>
      <c r="F121" s="976" t="s">
        <v>682</v>
      </c>
      <c r="G121" s="976"/>
      <c r="H121" s="976" t="s">
        <v>683</v>
      </c>
      <c r="I121" s="976"/>
      <c r="J121" s="976" t="s">
        <v>686</v>
      </c>
      <c r="K121" s="976"/>
      <c r="L121" s="976" t="s">
        <v>687</v>
      </c>
      <c r="M121" s="976"/>
      <c r="N121" s="976" t="s">
        <v>689</v>
      </c>
      <c r="O121" s="976"/>
      <c r="P121" s="976" t="s">
        <v>690</v>
      </c>
      <c r="Q121" s="976"/>
      <c r="R121" s="976" t="s">
        <v>691</v>
      </c>
      <c r="S121" s="976"/>
      <c r="T121" s="976" t="s">
        <v>692</v>
      </c>
      <c r="U121" s="976"/>
      <c r="V121" s="989" t="s">
        <v>487</v>
      </c>
      <c r="W121" s="989"/>
      <c r="X121" s="989"/>
    </row>
    <row r="122" spans="1:24" ht="15.75" thickBot="1" x14ac:dyDescent="0.3">
      <c r="A122" s="843" t="s">
        <v>14</v>
      </c>
      <c r="B122" s="931" t="s">
        <v>489</v>
      </c>
      <c r="C122" s="849" t="s">
        <v>488</v>
      </c>
      <c r="D122" s="915" t="s">
        <v>489</v>
      </c>
      <c r="E122" s="849" t="s">
        <v>488</v>
      </c>
      <c r="F122" s="915" t="s">
        <v>489</v>
      </c>
      <c r="G122" s="849" t="s">
        <v>488</v>
      </c>
      <c r="H122" s="915" t="s">
        <v>489</v>
      </c>
      <c r="I122" s="849" t="s">
        <v>488</v>
      </c>
      <c r="J122" s="915" t="s">
        <v>489</v>
      </c>
      <c r="K122" s="849" t="s">
        <v>488</v>
      </c>
      <c r="L122" s="915" t="s">
        <v>489</v>
      </c>
      <c r="M122" s="849" t="s">
        <v>488</v>
      </c>
      <c r="N122" s="915" t="s">
        <v>489</v>
      </c>
      <c r="O122" s="849" t="s">
        <v>488</v>
      </c>
      <c r="P122" s="915" t="s">
        <v>489</v>
      </c>
      <c r="Q122" s="849" t="s">
        <v>488</v>
      </c>
      <c r="R122" s="915" t="s">
        <v>489</v>
      </c>
      <c r="S122" s="849" t="s">
        <v>488</v>
      </c>
      <c r="T122" s="915" t="s">
        <v>489</v>
      </c>
      <c r="U122" s="849" t="s">
        <v>488</v>
      </c>
      <c r="V122" s="849" t="s">
        <v>679</v>
      </c>
      <c r="W122" s="849" t="s">
        <v>680</v>
      </c>
      <c r="X122" s="917" t="s">
        <v>1</v>
      </c>
    </row>
    <row r="123" spans="1:24" ht="15.75" thickTop="1" x14ac:dyDescent="0.25">
      <c r="A123" s="808" t="s">
        <v>623</v>
      </c>
      <c r="B123" s="938">
        <f>'UBS V Guilherme'!B9</f>
        <v>540</v>
      </c>
      <c r="C123" s="938">
        <f>'UBS V Guilherme'!C9</f>
        <v>296</v>
      </c>
      <c r="D123" s="938">
        <f>'UBS V Guilherme'!D9</f>
        <v>540</v>
      </c>
      <c r="E123" s="938">
        <f>'UBS V Guilherme'!E9</f>
        <v>539</v>
      </c>
      <c r="F123" s="938">
        <f>'UBS V Guilherme'!F9</f>
        <v>540</v>
      </c>
      <c r="G123" s="938">
        <f>'UBS V Guilherme'!G9</f>
        <v>539</v>
      </c>
      <c r="H123" s="938">
        <f>'UBS V Guilherme'!H9</f>
        <v>540</v>
      </c>
      <c r="I123" s="938">
        <f>'UBS V Guilherme'!I9</f>
        <v>536</v>
      </c>
      <c r="J123" s="938">
        <f>'UBS V Guilherme'!J9</f>
        <v>540</v>
      </c>
      <c r="K123" s="938">
        <f>'UBS V Guilherme'!K9</f>
        <v>556</v>
      </c>
      <c r="L123" s="938">
        <f>'UBS V Guilherme'!L9</f>
        <v>540</v>
      </c>
      <c r="M123" s="938">
        <f>'UBS V Guilherme'!M9</f>
        <v>582</v>
      </c>
      <c r="N123" s="938">
        <f>'UBS V Guilherme'!N9</f>
        <v>540</v>
      </c>
      <c r="O123" s="938">
        <f>'UBS V Guilherme'!O9</f>
        <v>676</v>
      </c>
      <c r="P123" s="938">
        <f>'UBS V Guilherme'!P9</f>
        <v>540</v>
      </c>
      <c r="Q123" s="938">
        <f>'UBS V Guilherme'!Q9</f>
        <v>692</v>
      </c>
      <c r="R123" s="938">
        <f>'UBS V Guilherme'!R9</f>
        <v>540</v>
      </c>
      <c r="S123" s="938">
        <f>'UBS V Guilherme'!S9</f>
        <v>645</v>
      </c>
      <c r="T123" s="938">
        <f>'UBS V Guilherme'!T9</f>
        <v>540</v>
      </c>
      <c r="U123" s="938">
        <f>'UBS V Guilherme'!U9</f>
        <v>740</v>
      </c>
      <c r="V123" s="938">
        <f>'UBS V Guilherme'!V9</f>
        <v>5400</v>
      </c>
      <c r="W123" s="938">
        <f>'UBS V Guilherme'!W9</f>
        <v>5801</v>
      </c>
      <c r="X123" s="940">
        <f>'UBS V Guilherme'!X9</f>
        <v>1.0742592592592592</v>
      </c>
    </row>
    <row r="124" spans="1:24" x14ac:dyDescent="0.25">
      <c r="A124" s="808" t="s">
        <v>585</v>
      </c>
      <c r="B124" s="938">
        <f>'UBS V Guilherme'!B10</f>
        <v>81</v>
      </c>
      <c r="C124" s="938">
        <f>'UBS V Guilherme'!C10</f>
        <v>117</v>
      </c>
      <c r="D124" s="938">
        <f>'UBS V Guilherme'!D10</f>
        <v>81</v>
      </c>
      <c r="E124" s="938">
        <f>'UBS V Guilherme'!E10</f>
        <v>216</v>
      </c>
      <c r="F124" s="938">
        <f>'UBS V Guilherme'!F10</f>
        <v>81</v>
      </c>
      <c r="G124" s="938">
        <f>'UBS V Guilherme'!G10</f>
        <v>179</v>
      </c>
      <c r="H124" s="938">
        <f>'UBS V Guilherme'!H10</f>
        <v>81</v>
      </c>
      <c r="I124" s="938">
        <f>'UBS V Guilherme'!I10</f>
        <v>120</v>
      </c>
      <c r="J124" s="938">
        <f>'UBS V Guilherme'!J10</f>
        <v>81</v>
      </c>
      <c r="K124" s="938">
        <f>'UBS V Guilherme'!K10</f>
        <v>132</v>
      </c>
      <c r="L124" s="938">
        <f>'UBS V Guilherme'!L10</f>
        <v>81</v>
      </c>
      <c r="M124" s="938">
        <f>'UBS V Guilherme'!M10</f>
        <v>125</v>
      </c>
      <c r="N124" s="938">
        <f>'UBS V Guilherme'!N10</f>
        <v>81</v>
      </c>
      <c r="O124" s="938">
        <f>'UBS V Guilherme'!O10</f>
        <v>162</v>
      </c>
      <c r="P124" s="938">
        <f>'UBS V Guilherme'!P10</f>
        <v>81</v>
      </c>
      <c r="Q124" s="938">
        <f>'UBS V Guilherme'!Q10</f>
        <v>131</v>
      </c>
      <c r="R124" s="938">
        <f>'UBS V Guilherme'!R10</f>
        <v>81</v>
      </c>
      <c r="S124" s="938">
        <f>'UBS V Guilherme'!S10</f>
        <v>135</v>
      </c>
      <c r="T124" s="938">
        <f>'UBS V Guilherme'!T10</f>
        <v>81</v>
      </c>
      <c r="U124" s="938">
        <f>'UBS V Guilherme'!U10</f>
        <v>155</v>
      </c>
      <c r="V124" s="938">
        <f>'UBS V Guilherme'!V10</f>
        <v>810</v>
      </c>
      <c r="W124" s="938">
        <f>'UBS V Guilherme'!W10</f>
        <v>1472</v>
      </c>
      <c r="X124" s="940">
        <f>'UBS V Guilherme'!X10</f>
        <v>1.817283950617284</v>
      </c>
    </row>
    <row r="125" spans="1:24" x14ac:dyDescent="0.25">
      <c r="A125" s="808" t="s">
        <v>503</v>
      </c>
      <c r="B125" s="913">
        <f>'UBS V Guilherme'!B11</f>
        <v>24</v>
      </c>
      <c r="C125" s="913">
        <f>'UBS V Guilherme'!C11</f>
        <v>7</v>
      </c>
      <c r="D125" s="913">
        <f>'UBS V Guilherme'!D11</f>
        <v>24</v>
      </c>
      <c r="E125" s="913">
        <f>'UBS V Guilherme'!E11</f>
        <v>30</v>
      </c>
      <c r="F125" s="913">
        <f>'UBS V Guilherme'!F11</f>
        <v>24</v>
      </c>
      <c r="G125" s="913">
        <f>'UBS V Guilherme'!G11</f>
        <v>28</v>
      </c>
      <c r="H125" s="913">
        <f>'UBS V Guilherme'!H11</f>
        <v>24</v>
      </c>
      <c r="I125" s="913">
        <f>'UBS V Guilherme'!I11</f>
        <v>26</v>
      </c>
      <c r="J125" s="913">
        <f>'UBS V Guilherme'!J11</f>
        <v>24</v>
      </c>
      <c r="K125" s="913">
        <f>'UBS V Guilherme'!K11</f>
        <v>25</v>
      </c>
      <c r="L125" s="913">
        <f>'UBS V Guilherme'!L11</f>
        <v>24</v>
      </c>
      <c r="M125" s="913">
        <f>'UBS V Guilherme'!M11</f>
        <v>28</v>
      </c>
      <c r="N125" s="913">
        <f>'UBS V Guilherme'!N11</f>
        <v>24</v>
      </c>
      <c r="O125" s="913">
        <f>'UBS V Guilherme'!O11</f>
        <v>22</v>
      </c>
      <c r="P125" s="913">
        <f>'UBS V Guilherme'!P11</f>
        <v>24</v>
      </c>
      <c r="Q125" s="913">
        <f>'UBS V Guilherme'!Q11</f>
        <v>24</v>
      </c>
      <c r="R125" s="913">
        <f>'UBS V Guilherme'!R11</f>
        <v>24</v>
      </c>
      <c r="S125" s="913">
        <f>'UBS V Guilherme'!S11</f>
        <v>24</v>
      </c>
      <c r="T125" s="913">
        <f>'UBS V Guilherme'!T11</f>
        <v>24</v>
      </c>
      <c r="U125" s="913">
        <f>'UBS V Guilherme'!U11</f>
        <v>29</v>
      </c>
      <c r="V125" s="913">
        <f>'UBS V Guilherme'!V11</f>
        <v>240</v>
      </c>
      <c r="W125" s="913">
        <f>'UBS V Guilherme'!W11</f>
        <v>243</v>
      </c>
      <c r="X125" s="941">
        <f>'UBS V Guilherme'!X11</f>
        <v>1.0125</v>
      </c>
    </row>
    <row r="126" spans="1:24" x14ac:dyDescent="0.25">
      <c r="A126" s="214" t="str">
        <f>'UBS V Guilherme'!A12</f>
        <v>Médico Clínico (consulta) - 20hrs</v>
      </c>
      <c r="B126" s="926">
        <f>'UBS V Guilherme'!B12</f>
        <v>660</v>
      </c>
      <c r="C126" s="92">
        <f>'UBS V Guilherme'!C12</f>
        <v>680</v>
      </c>
      <c r="D126" s="92">
        <f>'UBS V Guilherme'!D12</f>
        <v>660</v>
      </c>
      <c r="E126" s="92">
        <f>'UBS V Guilherme'!E12</f>
        <v>604</v>
      </c>
      <c r="F126" s="92">
        <f>'UBS V Guilherme'!F12</f>
        <v>660</v>
      </c>
      <c r="G126" s="92">
        <f>'UBS V Guilherme'!G12</f>
        <v>522</v>
      </c>
      <c r="H126" s="92">
        <f>'UBS V Guilherme'!H12</f>
        <v>660</v>
      </c>
      <c r="I126" s="92">
        <f>'UBS V Guilherme'!I12</f>
        <v>603</v>
      </c>
      <c r="J126" s="92">
        <f>'UBS V Guilherme'!J12</f>
        <v>660</v>
      </c>
      <c r="K126" s="92">
        <f>'UBS V Guilherme'!K12</f>
        <v>557</v>
      </c>
      <c r="L126" s="92">
        <f>'UBS V Guilherme'!L12</f>
        <v>660</v>
      </c>
      <c r="M126" s="92">
        <f>'UBS V Guilherme'!M12</f>
        <v>407</v>
      </c>
      <c r="N126" s="92">
        <f>'UBS V Guilherme'!N12</f>
        <v>660</v>
      </c>
      <c r="O126" s="92">
        <f>'UBS V Guilherme'!O12</f>
        <v>580</v>
      </c>
      <c r="P126" s="92">
        <f>'UBS V Guilherme'!P12</f>
        <v>660</v>
      </c>
      <c r="Q126" s="92">
        <f>'UBS V Guilherme'!Q12</f>
        <v>693</v>
      </c>
      <c r="R126" s="92">
        <f>'UBS V Guilherme'!R12</f>
        <v>660</v>
      </c>
      <c r="S126" s="92">
        <f>'UBS V Guilherme'!S12</f>
        <v>709</v>
      </c>
      <c r="T126" s="92">
        <f>'UBS V Guilherme'!T12</f>
        <v>660</v>
      </c>
      <c r="U126" s="92">
        <f>'UBS V Guilherme'!U12</f>
        <v>768</v>
      </c>
      <c r="V126" s="92">
        <f>'UBS V Guilherme'!V12</f>
        <v>6600</v>
      </c>
      <c r="W126" s="92">
        <f>'UBS V Guilherme'!W12</f>
        <v>6123</v>
      </c>
      <c r="X126" s="922">
        <f>'UBS V Guilherme'!X12</f>
        <v>0.92772727272727273</v>
      </c>
    </row>
    <row r="127" spans="1:24" x14ac:dyDescent="0.25">
      <c r="A127" s="214" t="str">
        <f>'UBS V Guilherme'!A13</f>
        <v>Médico Pediatra (consulta) - 20hrs</v>
      </c>
      <c r="B127" s="926">
        <f>'UBS V Guilherme'!B13</f>
        <v>528</v>
      </c>
      <c r="C127" s="92">
        <f>'UBS V Guilherme'!C13</f>
        <v>471</v>
      </c>
      <c r="D127" s="92">
        <f>'UBS V Guilherme'!D13</f>
        <v>528</v>
      </c>
      <c r="E127" s="92">
        <f>'UBS V Guilherme'!E13</f>
        <v>439</v>
      </c>
      <c r="F127" s="92">
        <f>'UBS V Guilherme'!F13</f>
        <v>528</v>
      </c>
      <c r="G127" s="92">
        <f>'UBS V Guilherme'!G13</f>
        <v>70</v>
      </c>
      <c r="H127" s="92">
        <f>'UBS V Guilherme'!H13</f>
        <v>528</v>
      </c>
      <c r="I127" s="92">
        <f>'UBS V Guilherme'!I13</f>
        <v>370</v>
      </c>
      <c r="J127" s="92">
        <f>'UBS V Guilherme'!J13</f>
        <v>528</v>
      </c>
      <c r="K127" s="92">
        <f>'UBS V Guilherme'!K13</f>
        <v>519</v>
      </c>
      <c r="L127" s="92">
        <f>'UBS V Guilherme'!L13</f>
        <v>528</v>
      </c>
      <c r="M127" s="92">
        <f>'UBS V Guilherme'!M13</f>
        <v>423</v>
      </c>
      <c r="N127" s="92">
        <f>'UBS V Guilherme'!N13</f>
        <v>528</v>
      </c>
      <c r="O127" s="92">
        <f>'UBS V Guilherme'!O13</f>
        <v>515</v>
      </c>
      <c r="P127" s="92">
        <f>'UBS V Guilherme'!P13</f>
        <v>528</v>
      </c>
      <c r="Q127" s="92">
        <f>'UBS V Guilherme'!Q13</f>
        <v>520</v>
      </c>
      <c r="R127" s="92">
        <f>'UBS V Guilherme'!R13</f>
        <v>528</v>
      </c>
      <c r="S127" s="92">
        <f>'UBS V Guilherme'!S13</f>
        <v>498</v>
      </c>
      <c r="T127" s="92">
        <f>'UBS V Guilherme'!T13</f>
        <v>528</v>
      </c>
      <c r="U127" s="92">
        <f>'UBS V Guilherme'!U13</f>
        <v>507</v>
      </c>
      <c r="V127" s="92">
        <f>'UBS V Guilherme'!V13</f>
        <v>5280</v>
      </c>
      <c r="W127" s="92">
        <f>'UBS V Guilherme'!W13</f>
        <v>4332</v>
      </c>
      <c r="X127" s="922">
        <f>'UBS V Guilherme'!X13</f>
        <v>0.82045454545454544</v>
      </c>
    </row>
    <row r="128" spans="1:24" x14ac:dyDescent="0.25">
      <c r="A128" s="214" t="str">
        <f>'UBS V Guilherme'!A14</f>
        <v>Médico Psiquiatra (consulta) - 20hrs</v>
      </c>
      <c r="B128" s="926">
        <f>'UBS V Guilherme'!B14</f>
        <v>160</v>
      </c>
      <c r="C128" s="92">
        <f>'UBS V Guilherme'!C14</f>
        <v>0</v>
      </c>
      <c r="D128" s="92">
        <f>'UBS V Guilherme'!D14</f>
        <v>160</v>
      </c>
      <c r="E128" s="92">
        <f>'UBS V Guilherme'!E14</f>
        <v>0</v>
      </c>
      <c r="F128" s="92">
        <f>'UBS V Guilherme'!F14</f>
        <v>160</v>
      </c>
      <c r="G128" s="92">
        <f>'UBS V Guilherme'!G14</f>
        <v>0</v>
      </c>
      <c r="H128" s="92">
        <f>'UBS V Guilherme'!H14</f>
        <v>160</v>
      </c>
      <c r="I128" s="92">
        <f>'UBS V Guilherme'!I14</f>
        <v>0</v>
      </c>
      <c r="J128" s="92">
        <f>'UBS V Guilherme'!J14</f>
        <v>160</v>
      </c>
      <c r="K128" s="92">
        <f>'UBS V Guilherme'!K14</f>
        <v>96</v>
      </c>
      <c r="L128" s="92">
        <f>'UBS V Guilherme'!L14</f>
        <v>160</v>
      </c>
      <c r="M128" s="92">
        <f>'UBS V Guilherme'!M14</f>
        <v>81</v>
      </c>
      <c r="N128" s="92">
        <f>'UBS V Guilherme'!N14</f>
        <v>160</v>
      </c>
      <c r="O128" s="92">
        <f>'UBS V Guilherme'!O14</f>
        <v>100</v>
      </c>
      <c r="P128" s="92">
        <f>'UBS V Guilherme'!P14</f>
        <v>160</v>
      </c>
      <c r="Q128" s="92">
        <f>'UBS V Guilherme'!Q14</f>
        <v>86</v>
      </c>
      <c r="R128" s="92">
        <f>'UBS V Guilherme'!R14</f>
        <v>160</v>
      </c>
      <c r="S128" s="92">
        <f>'UBS V Guilherme'!S14</f>
        <v>105</v>
      </c>
      <c r="T128" s="92">
        <f>'UBS V Guilherme'!T14</f>
        <v>160</v>
      </c>
      <c r="U128" s="92">
        <f>'UBS V Guilherme'!U14</f>
        <v>102</v>
      </c>
      <c r="V128" s="92">
        <f>'UBS V Guilherme'!V14</f>
        <v>1600</v>
      </c>
      <c r="W128" s="92">
        <f>'UBS V Guilherme'!W14</f>
        <v>570</v>
      </c>
      <c r="X128" s="922">
        <f>'UBS V Guilherme'!X14</f>
        <v>0.35625000000000001</v>
      </c>
    </row>
    <row r="129" spans="1:24" x14ac:dyDescent="0.25">
      <c r="A129" s="214" t="str">
        <f>'UBS V Guilherme'!A15</f>
        <v>Médico Ginecologista (consulta) - 20hrs</v>
      </c>
      <c r="B129" s="926">
        <f>'UBS V Guilherme'!B15</f>
        <v>554</v>
      </c>
      <c r="C129" s="92">
        <f>'UBS V Guilherme'!C15</f>
        <v>239</v>
      </c>
      <c r="D129" s="92">
        <f>'UBS V Guilherme'!D15</f>
        <v>554</v>
      </c>
      <c r="E129" s="92">
        <f>'UBS V Guilherme'!E15</f>
        <v>458</v>
      </c>
      <c r="F129" s="92">
        <f>'UBS V Guilherme'!F15</f>
        <v>554</v>
      </c>
      <c r="G129" s="92">
        <f>'UBS V Guilherme'!G15</f>
        <v>473</v>
      </c>
      <c r="H129" s="92">
        <f>'UBS V Guilherme'!H15</f>
        <v>554</v>
      </c>
      <c r="I129" s="92">
        <f>'UBS V Guilherme'!I15</f>
        <v>525</v>
      </c>
      <c r="J129" s="92">
        <f>'UBS V Guilherme'!J15</f>
        <v>554</v>
      </c>
      <c r="K129" s="92">
        <f>'UBS V Guilherme'!K15</f>
        <v>501</v>
      </c>
      <c r="L129" s="92">
        <f>'UBS V Guilherme'!L15</f>
        <v>554</v>
      </c>
      <c r="M129" s="92">
        <f>'UBS V Guilherme'!M15</f>
        <v>471</v>
      </c>
      <c r="N129" s="92">
        <f>'UBS V Guilherme'!N15</f>
        <v>554</v>
      </c>
      <c r="O129" s="92">
        <f>'UBS V Guilherme'!O15</f>
        <v>545</v>
      </c>
      <c r="P129" s="92">
        <f>'UBS V Guilherme'!P15</f>
        <v>554</v>
      </c>
      <c r="Q129" s="92">
        <f>'UBS V Guilherme'!Q15</f>
        <v>492</v>
      </c>
      <c r="R129" s="92">
        <f>'UBS V Guilherme'!R15</f>
        <v>554</v>
      </c>
      <c r="S129" s="92">
        <f>'UBS V Guilherme'!S15</f>
        <v>269</v>
      </c>
      <c r="T129" s="92">
        <f>'UBS V Guilherme'!T15</f>
        <v>554</v>
      </c>
      <c r="U129" s="92">
        <f>'UBS V Guilherme'!U15</f>
        <v>136</v>
      </c>
      <c r="V129" s="92">
        <f>'UBS V Guilherme'!V15</f>
        <v>5540</v>
      </c>
      <c r="W129" s="92">
        <f>'UBS V Guilherme'!W15</f>
        <v>4109</v>
      </c>
      <c r="X129" s="922">
        <f>'UBS V Guilherme'!X15</f>
        <v>0.74169675090252707</v>
      </c>
    </row>
    <row r="130" spans="1:24" x14ac:dyDescent="0.25">
      <c r="A130" s="214" t="str">
        <f>'UBS V Guilherme'!A16</f>
        <v>Enfermeiro (consulta) - 30hrs</v>
      </c>
      <c r="B130" s="926">
        <f>'UBS V Guilherme'!B16</f>
        <v>648</v>
      </c>
      <c r="C130" s="92">
        <f>'UBS V Guilherme'!C16</f>
        <v>508</v>
      </c>
      <c r="D130" s="92">
        <f>'UBS V Guilherme'!D16</f>
        <v>648</v>
      </c>
      <c r="E130" s="92">
        <f>'UBS V Guilherme'!E16</f>
        <v>504</v>
      </c>
      <c r="F130" s="92">
        <f>'UBS V Guilherme'!F16</f>
        <v>648</v>
      </c>
      <c r="G130" s="92">
        <f>'UBS V Guilherme'!G16</f>
        <v>628</v>
      </c>
      <c r="H130" s="92">
        <f>'UBS V Guilherme'!H16</f>
        <v>648</v>
      </c>
      <c r="I130" s="92">
        <f>'UBS V Guilherme'!I16</f>
        <v>549</v>
      </c>
      <c r="J130" s="92">
        <f>'UBS V Guilherme'!J16</f>
        <v>648</v>
      </c>
      <c r="K130" s="92">
        <f>'UBS V Guilherme'!K16</f>
        <v>639</v>
      </c>
      <c r="L130" s="92">
        <f>'UBS V Guilherme'!L16</f>
        <v>648</v>
      </c>
      <c r="M130" s="92">
        <f>'UBS V Guilherme'!M16</f>
        <v>542</v>
      </c>
      <c r="N130" s="92">
        <f>'UBS V Guilherme'!N16</f>
        <v>648</v>
      </c>
      <c r="O130" s="92">
        <f>'UBS V Guilherme'!O16</f>
        <v>926</v>
      </c>
      <c r="P130" s="92">
        <f>'UBS V Guilherme'!P16</f>
        <v>648</v>
      </c>
      <c r="Q130" s="92">
        <f>'UBS V Guilherme'!Q16</f>
        <v>975</v>
      </c>
      <c r="R130" s="92">
        <f>'UBS V Guilherme'!R16</f>
        <v>648</v>
      </c>
      <c r="S130" s="92">
        <f>'UBS V Guilherme'!S16</f>
        <v>988</v>
      </c>
      <c r="T130" s="92">
        <f>'UBS V Guilherme'!T16</f>
        <v>648</v>
      </c>
      <c r="U130" s="92">
        <f>'UBS V Guilherme'!U16</f>
        <v>942</v>
      </c>
      <c r="V130" s="92">
        <f>'UBS V Guilherme'!V16</f>
        <v>6480</v>
      </c>
      <c r="W130" s="92">
        <f>'UBS V Guilherme'!W16</f>
        <v>7201</v>
      </c>
      <c r="X130" s="922">
        <f>'UBS V Guilherme'!X16</f>
        <v>1.1112654320987654</v>
      </c>
    </row>
    <row r="131" spans="1:24" x14ac:dyDescent="0.25">
      <c r="A131" s="214" t="str">
        <f>'UBS V Guilherme'!A17</f>
        <v>Enfermeiro (visita) - 30hrs</v>
      </c>
      <c r="B131" s="926">
        <f>'UBS V Guilherme'!B17</f>
        <v>36</v>
      </c>
      <c r="C131" s="92">
        <f>'UBS V Guilherme'!C17</f>
        <v>23</v>
      </c>
      <c r="D131" s="92">
        <f>'UBS V Guilherme'!D17</f>
        <v>36</v>
      </c>
      <c r="E131" s="92">
        <f>'UBS V Guilherme'!E17</f>
        <v>26</v>
      </c>
      <c r="F131" s="92">
        <f>'UBS V Guilherme'!F17</f>
        <v>36</v>
      </c>
      <c r="G131" s="92">
        <f>'UBS V Guilherme'!G17</f>
        <v>29</v>
      </c>
      <c r="H131" s="92">
        <f>'UBS V Guilherme'!H17</f>
        <v>36</v>
      </c>
      <c r="I131" s="92">
        <f>'UBS V Guilherme'!I17</f>
        <v>38</v>
      </c>
      <c r="J131" s="92">
        <f>'UBS V Guilherme'!J17</f>
        <v>36</v>
      </c>
      <c r="K131" s="92">
        <f>'UBS V Guilherme'!K17</f>
        <v>48</v>
      </c>
      <c r="L131" s="92">
        <f>'UBS V Guilherme'!L17</f>
        <v>36</v>
      </c>
      <c r="M131" s="92">
        <f>'UBS V Guilherme'!M17</f>
        <v>29</v>
      </c>
      <c r="N131" s="92">
        <f>'UBS V Guilherme'!N17</f>
        <v>36</v>
      </c>
      <c r="O131" s="92">
        <f>'UBS V Guilherme'!O17</f>
        <v>35</v>
      </c>
      <c r="P131" s="92">
        <f>'UBS V Guilherme'!P17</f>
        <v>36</v>
      </c>
      <c r="Q131" s="92">
        <f>'UBS V Guilherme'!Q17</f>
        <v>45</v>
      </c>
      <c r="R131" s="92">
        <f>'UBS V Guilherme'!R17</f>
        <v>36</v>
      </c>
      <c r="S131" s="92">
        <f>'UBS V Guilherme'!S17</f>
        <v>55</v>
      </c>
      <c r="T131" s="92">
        <f>'UBS V Guilherme'!T17</f>
        <v>36</v>
      </c>
      <c r="U131" s="92">
        <f>'UBS V Guilherme'!U17</f>
        <v>41</v>
      </c>
      <c r="V131" s="92">
        <f>'UBS V Guilherme'!V17</f>
        <v>360</v>
      </c>
      <c r="W131" s="92">
        <f>'UBS V Guilherme'!W17</f>
        <v>369</v>
      </c>
      <c r="X131" s="922">
        <f>'UBS V Guilherme'!X17</f>
        <v>1.0249999999999999</v>
      </c>
    </row>
    <row r="132" spans="1:24" x14ac:dyDescent="0.25">
      <c r="A132" s="214" t="str">
        <f>'UBS V Guilherme'!A18</f>
        <v>Assistente Social (consulta/ VD) - 30hrs</v>
      </c>
      <c r="B132" s="926">
        <f>'UBS V Guilherme'!B18</f>
        <v>122</v>
      </c>
      <c r="C132" s="92">
        <f>'UBS V Guilherme'!C18</f>
        <v>222</v>
      </c>
      <c r="D132" s="92">
        <f>'UBS V Guilherme'!D18</f>
        <v>122</v>
      </c>
      <c r="E132" s="92">
        <f>'UBS V Guilherme'!E18</f>
        <v>142</v>
      </c>
      <c r="F132" s="92">
        <f>'UBS V Guilherme'!F18</f>
        <v>122</v>
      </c>
      <c r="G132" s="92">
        <f>'UBS V Guilherme'!G18</f>
        <v>173</v>
      </c>
      <c r="H132" s="92">
        <f>'UBS V Guilherme'!H18</f>
        <v>122</v>
      </c>
      <c r="I132" s="92">
        <f>'UBS V Guilherme'!I18</f>
        <v>181</v>
      </c>
      <c r="J132" s="92">
        <f>'UBS V Guilherme'!J18</f>
        <v>122</v>
      </c>
      <c r="K132" s="92">
        <f>'UBS V Guilherme'!K18</f>
        <v>181</v>
      </c>
      <c r="L132" s="92">
        <f>'UBS V Guilherme'!L18</f>
        <v>122</v>
      </c>
      <c r="M132" s="92">
        <f>'UBS V Guilherme'!M18</f>
        <v>197</v>
      </c>
      <c r="N132" s="92">
        <f>'UBS V Guilherme'!N18</f>
        <v>122</v>
      </c>
      <c r="O132" s="92">
        <f>'UBS V Guilherme'!O18</f>
        <v>204</v>
      </c>
      <c r="P132" s="92">
        <f>'UBS V Guilherme'!P18</f>
        <v>122</v>
      </c>
      <c r="Q132" s="92">
        <f>'UBS V Guilherme'!Q18</f>
        <v>143</v>
      </c>
      <c r="R132" s="92">
        <f>'UBS V Guilherme'!R18</f>
        <v>122</v>
      </c>
      <c r="S132" s="92">
        <f>'UBS V Guilherme'!S18</f>
        <v>136</v>
      </c>
      <c r="T132" s="92">
        <f>'UBS V Guilherme'!T18</f>
        <v>122</v>
      </c>
      <c r="U132" s="92">
        <f>'UBS V Guilherme'!U18</f>
        <v>188</v>
      </c>
      <c r="V132" s="92">
        <f>'UBS V Guilherme'!V18</f>
        <v>1220</v>
      </c>
      <c r="W132" s="92">
        <f>'UBS V Guilherme'!W18</f>
        <v>1767</v>
      </c>
      <c r="X132" s="922">
        <f>'UBS V Guilherme'!X18</f>
        <v>1.4483606557377049</v>
      </c>
    </row>
    <row r="133" spans="1:24" x14ac:dyDescent="0.25">
      <c r="A133" s="214" t="str">
        <f>'UBS V Guilherme'!A19</f>
        <v>Assistente Social (nº grupos)</v>
      </c>
      <c r="B133" s="926">
        <f>'UBS V Guilherme'!B19</f>
        <v>30</v>
      </c>
      <c r="C133" s="92">
        <f>'UBS V Guilherme'!C19</f>
        <v>28</v>
      </c>
      <c r="D133" s="92">
        <f>'UBS V Guilherme'!D19</f>
        <v>30</v>
      </c>
      <c r="E133" s="92">
        <f>'UBS V Guilherme'!E19</f>
        <v>25</v>
      </c>
      <c r="F133" s="92">
        <f>'UBS V Guilherme'!F19</f>
        <v>30</v>
      </c>
      <c r="G133" s="92">
        <f>'UBS V Guilherme'!G19</f>
        <v>33</v>
      </c>
      <c r="H133" s="92">
        <f>'UBS V Guilherme'!H19</f>
        <v>30</v>
      </c>
      <c r="I133" s="92">
        <f>'UBS V Guilherme'!I19</f>
        <v>23</v>
      </c>
      <c r="J133" s="92">
        <f>'UBS V Guilherme'!J19</f>
        <v>30</v>
      </c>
      <c r="K133" s="92">
        <f>'UBS V Guilherme'!K19</f>
        <v>35</v>
      </c>
      <c r="L133" s="92">
        <f>'UBS V Guilherme'!L19</f>
        <v>30</v>
      </c>
      <c r="M133" s="92">
        <f>'UBS V Guilherme'!M19</f>
        <v>32</v>
      </c>
      <c r="N133" s="92">
        <f>'UBS V Guilherme'!N19</f>
        <v>30</v>
      </c>
      <c r="O133" s="92">
        <f>'UBS V Guilherme'!O19</f>
        <v>35</v>
      </c>
      <c r="P133" s="92">
        <f>'UBS V Guilherme'!P19</f>
        <v>30</v>
      </c>
      <c r="Q133" s="92">
        <f>'UBS V Guilherme'!Q19</f>
        <v>34</v>
      </c>
      <c r="R133" s="92">
        <f>'UBS V Guilherme'!R19</f>
        <v>30</v>
      </c>
      <c r="S133" s="92">
        <f>'UBS V Guilherme'!S19</f>
        <v>22</v>
      </c>
      <c r="T133" s="92">
        <f>'UBS V Guilherme'!T19</f>
        <v>30</v>
      </c>
      <c r="U133" s="92">
        <f>'UBS V Guilherme'!U19</f>
        <v>30</v>
      </c>
      <c r="V133" s="92">
        <f>'UBS V Guilherme'!V19</f>
        <v>300</v>
      </c>
      <c r="W133" s="92">
        <f>'UBS V Guilherme'!W19</f>
        <v>297</v>
      </c>
      <c r="X133" s="922">
        <f>'UBS V Guilherme'!X19</f>
        <v>0.99</v>
      </c>
    </row>
    <row r="134" spans="1:24" x14ac:dyDescent="0.25">
      <c r="A134" s="214" t="str">
        <f>'UBS V Guilherme'!A20</f>
        <v>Farmacêutico (consulta/ VD) - 40hrs</v>
      </c>
      <c r="B134" s="926">
        <f>'UBS V Guilherme'!B20</f>
        <v>96</v>
      </c>
      <c r="C134" s="92">
        <f>'UBS V Guilherme'!C20</f>
        <v>81</v>
      </c>
      <c r="D134" s="92">
        <f>'UBS V Guilherme'!D20</f>
        <v>96</v>
      </c>
      <c r="E134" s="92">
        <f>'UBS V Guilherme'!E20</f>
        <v>91</v>
      </c>
      <c r="F134" s="92">
        <f>'UBS V Guilherme'!F20</f>
        <v>96</v>
      </c>
      <c r="G134" s="92">
        <f>'UBS V Guilherme'!G20</f>
        <v>118</v>
      </c>
      <c r="H134" s="92">
        <f>'UBS V Guilherme'!H20</f>
        <v>96</v>
      </c>
      <c r="I134" s="92">
        <f>'UBS V Guilherme'!I20</f>
        <v>116</v>
      </c>
      <c r="J134" s="92">
        <f>'UBS V Guilherme'!J20</f>
        <v>96</v>
      </c>
      <c r="K134" s="92">
        <f>'UBS V Guilherme'!K20</f>
        <v>137</v>
      </c>
      <c r="L134" s="92">
        <f>'UBS V Guilherme'!L20</f>
        <v>96</v>
      </c>
      <c r="M134" s="92">
        <f>'UBS V Guilherme'!M20</f>
        <v>107</v>
      </c>
      <c r="N134" s="92">
        <f>'UBS V Guilherme'!N20</f>
        <v>96</v>
      </c>
      <c r="O134" s="92">
        <f>'UBS V Guilherme'!O20</f>
        <v>121</v>
      </c>
      <c r="P134" s="92">
        <f>'UBS V Guilherme'!P20</f>
        <v>96</v>
      </c>
      <c r="Q134" s="92">
        <f>'UBS V Guilherme'!Q20</f>
        <v>49</v>
      </c>
      <c r="R134" s="92">
        <f>'UBS V Guilherme'!R20</f>
        <v>96</v>
      </c>
      <c r="S134" s="92">
        <f>'UBS V Guilherme'!S20</f>
        <v>94</v>
      </c>
      <c r="T134" s="92">
        <f>'UBS V Guilherme'!T20</f>
        <v>96</v>
      </c>
      <c r="U134" s="92">
        <f>'UBS V Guilherme'!U20</f>
        <v>64</v>
      </c>
      <c r="V134" s="92">
        <f>'UBS V Guilherme'!V20</f>
        <v>960</v>
      </c>
      <c r="W134" s="92">
        <f>'UBS V Guilherme'!W20</f>
        <v>978</v>
      </c>
      <c r="X134" s="922">
        <f>'UBS V Guilherme'!X20</f>
        <v>1.01875</v>
      </c>
    </row>
    <row r="135" spans="1:24" x14ac:dyDescent="0.25">
      <c r="A135" s="214" t="str">
        <f>'UBS V Guilherme'!A21</f>
        <v>Farmacêutico (nº grupos)</v>
      </c>
      <c r="B135" s="926">
        <f>'UBS V Guilherme'!B21</f>
        <v>16</v>
      </c>
      <c r="C135" s="92">
        <f>'UBS V Guilherme'!C21</f>
        <v>11</v>
      </c>
      <c r="D135" s="92">
        <f>'UBS V Guilherme'!D21</f>
        <v>16</v>
      </c>
      <c r="E135" s="92">
        <f>'UBS V Guilherme'!E21</f>
        <v>18</v>
      </c>
      <c r="F135" s="92">
        <f>'UBS V Guilherme'!F21</f>
        <v>16</v>
      </c>
      <c r="G135" s="92">
        <f>'UBS V Guilherme'!G21</f>
        <v>18</v>
      </c>
      <c r="H135" s="92">
        <f>'UBS V Guilherme'!H21</f>
        <v>16</v>
      </c>
      <c r="I135" s="92">
        <f>'UBS V Guilherme'!I21</f>
        <v>21</v>
      </c>
      <c r="J135" s="92">
        <f>'UBS V Guilherme'!J21</f>
        <v>16</v>
      </c>
      <c r="K135" s="92">
        <f>'UBS V Guilherme'!K21</f>
        <v>28</v>
      </c>
      <c r="L135" s="92">
        <f>'UBS V Guilherme'!L21</f>
        <v>16</v>
      </c>
      <c r="M135" s="92">
        <f>'UBS V Guilherme'!M21</f>
        <v>18</v>
      </c>
      <c r="N135" s="92">
        <f>'UBS V Guilherme'!N21</f>
        <v>16</v>
      </c>
      <c r="O135" s="92">
        <f>'UBS V Guilherme'!O21</f>
        <v>22</v>
      </c>
      <c r="P135" s="92">
        <f>'UBS V Guilherme'!P21</f>
        <v>16</v>
      </c>
      <c r="Q135" s="92">
        <f>'UBS V Guilherme'!Q21</f>
        <v>13</v>
      </c>
      <c r="R135" s="92">
        <f>'UBS V Guilherme'!R21</f>
        <v>16</v>
      </c>
      <c r="S135" s="92">
        <f>'UBS V Guilherme'!S21</f>
        <v>21</v>
      </c>
      <c r="T135" s="92">
        <f>'UBS V Guilherme'!T21</f>
        <v>16</v>
      </c>
      <c r="U135" s="92">
        <f>'UBS V Guilherme'!U21</f>
        <v>11</v>
      </c>
      <c r="V135" s="92">
        <f>'UBS V Guilherme'!V21</f>
        <v>160</v>
      </c>
      <c r="W135" s="92">
        <f>'UBS V Guilherme'!W21</f>
        <v>181</v>
      </c>
      <c r="X135" s="922">
        <f>'UBS V Guilherme'!X21</f>
        <v>1.1312500000000001</v>
      </c>
    </row>
    <row r="136" spans="1:24" x14ac:dyDescent="0.25">
      <c r="A136" s="214" t="str">
        <f>'UBS V Guilherme'!A22</f>
        <v>Nutricionista (consulta/ VD) - 40hrs</v>
      </c>
      <c r="B136" s="926">
        <f>'UBS V Guilherme'!B22</f>
        <v>60</v>
      </c>
      <c r="C136" s="92">
        <f>'UBS V Guilherme'!C22</f>
        <v>0</v>
      </c>
      <c r="D136" s="92">
        <f>'UBS V Guilherme'!D22</f>
        <v>60</v>
      </c>
      <c r="E136" s="92">
        <f>'UBS V Guilherme'!E22</f>
        <v>1</v>
      </c>
      <c r="F136" s="92">
        <f>'UBS V Guilherme'!F22</f>
        <v>60</v>
      </c>
      <c r="G136" s="92">
        <f>'UBS V Guilherme'!G22</f>
        <v>0</v>
      </c>
      <c r="H136" s="92">
        <f>'UBS V Guilherme'!H22</f>
        <v>60</v>
      </c>
      <c r="I136" s="92">
        <f>'UBS V Guilherme'!I22</f>
        <v>63</v>
      </c>
      <c r="J136" s="92">
        <f>'UBS V Guilherme'!J22</f>
        <v>60</v>
      </c>
      <c r="K136" s="92">
        <f>'UBS V Guilherme'!K22</f>
        <v>90</v>
      </c>
      <c r="L136" s="92">
        <f>'UBS V Guilherme'!L22</f>
        <v>60</v>
      </c>
      <c r="M136" s="92">
        <f>'UBS V Guilherme'!M22</f>
        <v>91</v>
      </c>
      <c r="N136" s="92">
        <f>'UBS V Guilherme'!N22</f>
        <v>60</v>
      </c>
      <c r="O136" s="92">
        <f>'UBS V Guilherme'!O22</f>
        <v>101</v>
      </c>
      <c r="P136" s="92">
        <f>'UBS V Guilherme'!P22</f>
        <v>60</v>
      </c>
      <c r="Q136" s="92">
        <f>'UBS V Guilherme'!Q22</f>
        <v>112</v>
      </c>
      <c r="R136" s="92">
        <f>'UBS V Guilherme'!R22</f>
        <v>60</v>
      </c>
      <c r="S136" s="92">
        <f>'UBS V Guilherme'!S22</f>
        <v>88</v>
      </c>
      <c r="T136" s="92">
        <f>'UBS V Guilherme'!T22</f>
        <v>60</v>
      </c>
      <c r="U136" s="92">
        <f>'UBS V Guilherme'!U22</f>
        <v>87</v>
      </c>
      <c r="V136" s="92">
        <f>'UBS V Guilherme'!V22</f>
        <v>600</v>
      </c>
      <c r="W136" s="92">
        <f>'UBS V Guilherme'!W22</f>
        <v>633</v>
      </c>
      <c r="X136" s="922">
        <f>'UBS V Guilherme'!X22</f>
        <v>1.0549999999999999</v>
      </c>
    </row>
    <row r="137" spans="1:24" x14ac:dyDescent="0.25">
      <c r="A137" s="214" t="str">
        <f>'UBS V Guilherme'!A23</f>
        <v>Nutricionista (nº grupos)</v>
      </c>
      <c r="B137" s="926">
        <f>'UBS V Guilherme'!B23</f>
        <v>40</v>
      </c>
      <c r="C137" s="92">
        <f>'UBS V Guilherme'!C23</f>
        <v>0</v>
      </c>
      <c r="D137" s="92">
        <f>'UBS V Guilherme'!D23</f>
        <v>40</v>
      </c>
      <c r="E137" s="92">
        <f>'UBS V Guilherme'!E23</f>
        <v>0</v>
      </c>
      <c r="F137" s="92">
        <f>'UBS V Guilherme'!F23</f>
        <v>40</v>
      </c>
      <c r="G137" s="92">
        <f>'UBS V Guilherme'!G23</f>
        <v>0</v>
      </c>
      <c r="H137" s="92">
        <f>'UBS V Guilherme'!H23</f>
        <v>40</v>
      </c>
      <c r="I137" s="92">
        <f>'UBS V Guilherme'!I23</f>
        <v>24</v>
      </c>
      <c r="J137" s="92">
        <f>'UBS V Guilherme'!J23</f>
        <v>40</v>
      </c>
      <c r="K137" s="92">
        <f>'UBS V Guilherme'!K23</f>
        <v>46</v>
      </c>
      <c r="L137" s="92">
        <f>'UBS V Guilherme'!L23</f>
        <v>40</v>
      </c>
      <c r="M137" s="92">
        <f>'UBS V Guilherme'!M23</f>
        <v>41</v>
      </c>
      <c r="N137" s="92">
        <f>'UBS V Guilherme'!N23</f>
        <v>40</v>
      </c>
      <c r="O137" s="92">
        <f>'UBS V Guilherme'!O23</f>
        <v>44</v>
      </c>
      <c r="P137" s="92">
        <f>'UBS V Guilherme'!P23</f>
        <v>40</v>
      </c>
      <c r="Q137" s="92">
        <f>'UBS V Guilherme'!Q23</f>
        <v>40</v>
      </c>
      <c r="R137" s="92">
        <f>'UBS V Guilherme'!R23</f>
        <v>40</v>
      </c>
      <c r="S137" s="92">
        <f>'UBS V Guilherme'!S23</f>
        <v>43</v>
      </c>
      <c r="T137" s="92">
        <f>'UBS V Guilherme'!T23</f>
        <v>40</v>
      </c>
      <c r="U137" s="92">
        <f>'UBS V Guilherme'!U23</f>
        <v>41</v>
      </c>
      <c r="V137" s="92">
        <f>'UBS V Guilherme'!V23</f>
        <v>400</v>
      </c>
      <c r="W137" s="92">
        <f>'UBS V Guilherme'!W23</f>
        <v>279</v>
      </c>
      <c r="X137" s="922">
        <f>'UBS V Guilherme'!X23</f>
        <v>0.69750000000000001</v>
      </c>
    </row>
    <row r="138" spans="1:24" x14ac:dyDescent="0.25">
      <c r="A138" s="214" t="str">
        <f>'UBS V Guilherme'!A24</f>
        <v>Fonoaudiólogo (consulta/ VD) - 8hrs</v>
      </c>
      <c r="B138" s="926">
        <f>'UBS V Guilherme'!B24</f>
        <v>12</v>
      </c>
      <c r="C138" s="92">
        <f>'UBS V Guilherme'!C24</f>
        <v>3</v>
      </c>
      <c r="D138" s="92">
        <f>'UBS V Guilherme'!D24</f>
        <v>12</v>
      </c>
      <c r="E138" s="92">
        <f>'UBS V Guilherme'!E24</f>
        <v>14</v>
      </c>
      <c r="F138" s="92">
        <f>'UBS V Guilherme'!F24</f>
        <v>12</v>
      </c>
      <c r="G138" s="92">
        <f>'UBS V Guilherme'!G24</f>
        <v>14</v>
      </c>
      <c r="H138" s="92">
        <f>'UBS V Guilherme'!H24</f>
        <v>12</v>
      </c>
      <c r="I138" s="92">
        <f>'UBS V Guilherme'!I24</f>
        <v>10</v>
      </c>
      <c r="J138" s="92">
        <f>'UBS V Guilherme'!J24</f>
        <v>12</v>
      </c>
      <c r="K138" s="92">
        <f>'UBS V Guilherme'!K24</f>
        <v>14</v>
      </c>
      <c r="L138" s="92">
        <f>'UBS V Guilherme'!L24</f>
        <v>12</v>
      </c>
      <c r="M138" s="92">
        <f>'UBS V Guilherme'!M24</f>
        <v>10</v>
      </c>
      <c r="N138" s="92">
        <f>'UBS V Guilherme'!N24</f>
        <v>12</v>
      </c>
      <c r="O138" s="92">
        <f>'UBS V Guilherme'!O24</f>
        <v>30</v>
      </c>
      <c r="P138" s="92">
        <f>'UBS V Guilherme'!P24</f>
        <v>12</v>
      </c>
      <c r="Q138" s="92">
        <f>'UBS V Guilherme'!Q24</f>
        <v>29</v>
      </c>
      <c r="R138" s="92">
        <f>'UBS V Guilherme'!R24</f>
        <v>12</v>
      </c>
      <c r="S138" s="92">
        <f>'UBS V Guilherme'!S24</f>
        <v>36</v>
      </c>
      <c r="T138" s="92">
        <f>'UBS V Guilherme'!T24</f>
        <v>12</v>
      </c>
      <c r="U138" s="92">
        <f>'UBS V Guilherme'!U24</f>
        <v>0</v>
      </c>
      <c r="V138" s="92">
        <f>'UBS V Guilherme'!V24</f>
        <v>120</v>
      </c>
      <c r="W138" s="92">
        <f>'UBS V Guilherme'!W24</f>
        <v>160</v>
      </c>
      <c r="X138" s="922">
        <f>'UBS V Guilherme'!X24</f>
        <v>1.3333333333333333</v>
      </c>
    </row>
    <row r="139" spans="1:24" x14ac:dyDescent="0.25">
      <c r="A139" s="214" t="str">
        <f>'UBS V Guilherme'!A25</f>
        <v>Fonoaudiólogo (nº grupos)</v>
      </c>
      <c r="B139" s="926">
        <f>'UBS V Guilherme'!B25</f>
        <v>8</v>
      </c>
      <c r="C139" s="92">
        <f>'UBS V Guilherme'!C25</f>
        <v>0</v>
      </c>
      <c r="D139" s="92">
        <f>'UBS V Guilherme'!D25</f>
        <v>8</v>
      </c>
      <c r="E139" s="92">
        <f>'UBS V Guilherme'!E25</f>
        <v>13</v>
      </c>
      <c r="F139" s="92">
        <f>'UBS V Guilherme'!F25</f>
        <v>8</v>
      </c>
      <c r="G139" s="92">
        <f>'UBS V Guilherme'!G25</f>
        <v>9</v>
      </c>
      <c r="H139" s="92">
        <f>'UBS V Guilherme'!H25</f>
        <v>8</v>
      </c>
      <c r="I139" s="92">
        <f>'UBS V Guilherme'!I25</f>
        <v>6</v>
      </c>
      <c r="J139" s="92">
        <f>'UBS V Guilherme'!J25</f>
        <v>8</v>
      </c>
      <c r="K139" s="92">
        <f>'UBS V Guilherme'!K25</f>
        <v>7</v>
      </c>
      <c r="L139" s="92">
        <f>'UBS V Guilherme'!L25</f>
        <v>8</v>
      </c>
      <c r="M139" s="92">
        <f>'UBS V Guilherme'!M25</f>
        <v>7</v>
      </c>
      <c r="N139" s="92">
        <f>'UBS V Guilherme'!N25</f>
        <v>8</v>
      </c>
      <c r="O139" s="92">
        <f>'UBS V Guilherme'!O25</f>
        <v>23</v>
      </c>
      <c r="P139" s="92">
        <f>'UBS V Guilherme'!P25</f>
        <v>8</v>
      </c>
      <c r="Q139" s="92">
        <f>'UBS V Guilherme'!Q25</f>
        <v>21</v>
      </c>
      <c r="R139" s="92">
        <f>'UBS V Guilherme'!R25</f>
        <v>8</v>
      </c>
      <c r="S139" s="92">
        <f>'UBS V Guilherme'!S25</f>
        <v>20</v>
      </c>
      <c r="T139" s="92">
        <f>'UBS V Guilherme'!T25</f>
        <v>8</v>
      </c>
      <c r="U139" s="92">
        <f>'UBS V Guilherme'!U25</f>
        <v>0</v>
      </c>
      <c r="V139" s="92">
        <f>'UBS V Guilherme'!V25</f>
        <v>80</v>
      </c>
      <c r="W139" s="92">
        <f>'UBS V Guilherme'!W25</f>
        <v>106</v>
      </c>
      <c r="X139" s="922">
        <f>'UBS V Guilherme'!X25</f>
        <v>1.325</v>
      </c>
    </row>
    <row r="140" spans="1:24" x14ac:dyDescent="0.25">
      <c r="A140" s="214" t="str">
        <f>'UBS V Guilherme'!A26</f>
        <v>Psicólogo (consulta/ VD) - 30hrs</v>
      </c>
      <c r="B140" s="926">
        <f>'UBS V Guilherme'!B26</f>
        <v>92</v>
      </c>
      <c r="C140" s="92">
        <f>'UBS V Guilherme'!C26</f>
        <v>77</v>
      </c>
      <c r="D140" s="92">
        <f>'UBS V Guilherme'!D26</f>
        <v>92</v>
      </c>
      <c r="E140" s="92">
        <f>'UBS V Guilherme'!E26</f>
        <v>126</v>
      </c>
      <c r="F140" s="92">
        <f>'UBS V Guilherme'!F26</f>
        <v>92</v>
      </c>
      <c r="G140" s="92">
        <f>'UBS V Guilherme'!G26</f>
        <v>131</v>
      </c>
      <c r="H140" s="92">
        <f>'UBS V Guilherme'!H26</f>
        <v>92</v>
      </c>
      <c r="I140" s="92">
        <f>'UBS V Guilherme'!I26</f>
        <v>74</v>
      </c>
      <c r="J140" s="92">
        <f>'UBS V Guilherme'!J26</f>
        <v>92</v>
      </c>
      <c r="K140" s="92">
        <f>'UBS V Guilherme'!K26</f>
        <v>95</v>
      </c>
      <c r="L140" s="92">
        <f>'UBS V Guilherme'!L26</f>
        <v>92</v>
      </c>
      <c r="M140" s="92">
        <f>'UBS V Guilherme'!M26</f>
        <v>118</v>
      </c>
      <c r="N140" s="92">
        <f>'UBS V Guilherme'!N26</f>
        <v>92</v>
      </c>
      <c r="O140" s="92">
        <f>'UBS V Guilherme'!O26</f>
        <v>155</v>
      </c>
      <c r="P140" s="92">
        <f>'UBS V Guilherme'!P26</f>
        <v>92</v>
      </c>
      <c r="Q140" s="92">
        <f>'UBS V Guilherme'!Q26</f>
        <v>145</v>
      </c>
      <c r="R140" s="92">
        <f>'UBS V Guilherme'!R26</f>
        <v>92</v>
      </c>
      <c r="S140" s="92">
        <f>'UBS V Guilherme'!S26</f>
        <v>164</v>
      </c>
      <c r="T140" s="92">
        <f>'UBS V Guilherme'!T26</f>
        <v>92</v>
      </c>
      <c r="U140" s="92">
        <f>'UBS V Guilherme'!U26</f>
        <v>121</v>
      </c>
      <c r="V140" s="92">
        <f>'UBS V Guilherme'!V26</f>
        <v>920</v>
      </c>
      <c r="W140" s="92">
        <f>'UBS V Guilherme'!W26</f>
        <v>1206</v>
      </c>
      <c r="X140" s="922">
        <f>'UBS V Guilherme'!X26</f>
        <v>1.3108695652173914</v>
      </c>
    </row>
    <row r="141" spans="1:24" x14ac:dyDescent="0.25">
      <c r="A141" s="214" t="str">
        <f>'UBS V Guilherme'!A27</f>
        <v>Psicólogo (nº grupos)</v>
      </c>
      <c r="B141" s="926">
        <f>'UBS V Guilherme'!B27</f>
        <v>60</v>
      </c>
      <c r="C141" s="92">
        <f>'UBS V Guilherme'!C27</f>
        <v>35</v>
      </c>
      <c r="D141" s="92">
        <f>'UBS V Guilherme'!D27</f>
        <v>60</v>
      </c>
      <c r="E141" s="92">
        <f>'UBS V Guilherme'!E27</f>
        <v>71</v>
      </c>
      <c r="F141" s="92">
        <f>'UBS V Guilherme'!F27</f>
        <v>60</v>
      </c>
      <c r="G141" s="92">
        <f>'UBS V Guilherme'!G27</f>
        <v>74</v>
      </c>
      <c r="H141" s="92">
        <f>'UBS V Guilherme'!H27</f>
        <v>60</v>
      </c>
      <c r="I141" s="92">
        <f>'UBS V Guilherme'!I27</f>
        <v>32</v>
      </c>
      <c r="J141" s="92">
        <f>'UBS V Guilherme'!J27</f>
        <v>60</v>
      </c>
      <c r="K141" s="92">
        <f>'UBS V Guilherme'!K27</f>
        <v>42</v>
      </c>
      <c r="L141" s="92">
        <f>'UBS V Guilherme'!L27</f>
        <v>60</v>
      </c>
      <c r="M141" s="92">
        <f>'UBS V Guilherme'!M27</f>
        <v>57</v>
      </c>
      <c r="N141" s="92">
        <f>'UBS V Guilherme'!N27</f>
        <v>60</v>
      </c>
      <c r="O141" s="92">
        <f>'UBS V Guilherme'!O27</f>
        <v>72</v>
      </c>
      <c r="P141" s="92">
        <f>'UBS V Guilherme'!P27</f>
        <v>60</v>
      </c>
      <c r="Q141" s="92">
        <f>'UBS V Guilherme'!Q27</f>
        <v>68</v>
      </c>
      <c r="R141" s="92">
        <f>'UBS V Guilherme'!R27</f>
        <v>60</v>
      </c>
      <c r="S141" s="92">
        <f>'UBS V Guilherme'!S27</f>
        <v>63</v>
      </c>
      <c r="T141" s="92">
        <f>'UBS V Guilherme'!T27</f>
        <v>60</v>
      </c>
      <c r="U141" s="92">
        <f>'UBS V Guilherme'!U27</f>
        <v>71</v>
      </c>
      <c r="V141" s="92">
        <f>'UBS V Guilherme'!V27</f>
        <v>600</v>
      </c>
      <c r="W141" s="92">
        <f>'UBS V Guilherme'!W27</f>
        <v>585</v>
      </c>
      <c r="X141" s="922">
        <f>'UBS V Guilherme'!X27</f>
        <v>0.97499999999999998</v>
      </c>
    </row>
    <row r="142" spans="1:24" x14ac:dyDescent="0.25">
      <c r="A142" s="214" t="str">
        <f>'UBS V Guilherme'!A28</f>
        <v>Técnico de Enfermagem (Visitas) - 30hrs</v>
      </c>
      <c r="B142" s="926">
        <f>'UBS V Guilherme'!B28</f>
        <v>120</v>
      </c>
      <c r="C142" s="92">
        <f>'UBS V Guilherme'!C28</f>
        <v>93</v>
      </c>
      <c r="D142" s="92">
        <f>'UBS V Guilherme'!D28</f>
        <v>120</v>
      </c>
      <c r="E142" s="92">
        <f>'UBS V Guilherme'!E28</f>
        <v>110</v>
      </c>
      <c r="F142" s="92">
        <f>'UBS V Guilherme'!F28</f>
        <v>120</v>
      </c>
      <c r="G142" s="92">
        <f>'UBS V Guilherme'!G28</f>
        <v>103</v>
      </c>
      <c r="H142" s="92">
        <f>'UBS V Guilherme'!H28</f>
        <v>120</v>
      </c>
      <c r="I142" s="92">
        <f>'UBS V Guilherme'!I28</f>
        <v>84</v>
      </c>
      <c r="J142" s="92">
        <f>'UBS V Guilherme'!J28</f>
        <v>120</v>
      </c>
      <c r="K142" s="92">
        <f>'UBS V Guilherme'!K28</f>
        <v>94</v>
      </c>
      <c r="L142" s="92">
        <f>'UBS V Guilherme'!L28</f>
        <v>120</v>
      </c>
      <c r="M142" s="92">
        <f>'UBS V Guilherme'!M28</f>
        <v>102</v>
      </c>
      <c r="N142" s="92">
        <f>'UBS V Guilherme'!N28</f>
        <v>120</v>
      </c>
      <c r="O142" s="92">
        <f>'UBS V Guilherme'!O28</f>
        <v>153</v>
      </c>
      <c r="P142" s="92">
        <f>'UBS V Guilherme'!P28</f>
        <v>120</v>
      </c>
      <c r="Q142" s="92">
        <f>'UBS V Guilherme'!Q28</f>
        <v>124</v>
      </c>
      <c r="R142" s="92">
        <f>'UBS V Guilherme'!R28</f>
        <v>120</v>
      </c>
      <c r="S142" s="92">
        <f>'UBS V Guilherme'!S28</f>
        <v>99</v>
      </c>
      <c r="T142" s="92">
        <f>'UBS V Guilherme'!T28</f>
        <v>120</v>
      </c>
      <c r="U142" s="92">
        <f>'UBS V Guilherme'!U28</f>
        <v>99</v>
      </c>
      <c r="V142" s="92">
        <f>'UBS V Guilherme'!V28</f>
        <v>1200</v>
      </c>
      <c r="W142" s="92">
        <f>'UBS V Guilherme'!W28</f>
        <v>1061</v>
      </c>
      <c r="X142" s="922">
        <f>'UBS V Guilherme'!X28</f>
        <v>0.88416666666666666</v>
      </c>
    </row>
    <row r="143" spans="1:24" x14ac:dyDescent="0.25">
      <c r="A143" s="214" t="str">
        <f>'UBS V Guilherme'!A29</f>
        <v>PICS - Atividades Coletivas</v>
      </c>
      <c r="B143" s="926">
        <f>'UBS V Guilherme'!B29</f>
        <v>7</v>
      </c>
      <c r="C143" s="92">
        <f>'UBS V Guilherme'!C29</f>
        <v>21</v>
      </c>
      <c r="D143" s="92">
        <f>'UBS V Guilherme'!D29</f>
        <v>7</v>
      </c>
      <c r="E143" s="92">
        <f>'UBS V Guilherme'!E29</f>
        <v>36</v>
      </c>
      <c r="F143" s="92">
        <f>'UBS V Guilherme'!F29</f>
        <v>7</v>
      </c>
      <c r="G143" s="92">
        <f>'UBS V Guilherme'!G29</f>
        <v>11</v>
      </c>
      <c r="H143" s="92">
        <f>'UBS V Guilherme'!H29</f>
        <v>7</v>
      </c>
      <c r="I143" s="92">
        <f>'UBS V Guilherme'!I29</f>
        <v>33</v>
      </c>
      <c r="J143" s="92">
        <f>'UBS V Guilherme'!J29</f>
        <v>7</v>
      </c>
      <c r="K143" s="92">
        <f>'UBS V Guilherme'!K29</f>
        <v>8</v>
      </c>
      <c r="L143" s="92">
        <f>'UBS V Guilherme'!L29</f>
        <v>7</v>
      </c>
      <c r="M143" s="92">
        <f>'UBS V Guilherme'!M29</f>
        <v>24</v>
      </c>
      <c r="N143" s="92">
        <f>'UBS V Guilherme'!N29</f>
        <v>7</v>
      </c>
      <c r="O143" s="92">
        <f>'UBS V Guilherme'!O29</f>
        <v>32</v>
      </c>
      <c r="P143" s="92">
        <f>'UBS V Guilherme'!P29</f>
        <v>7</v>
      </c>
      <c r="Q143" s="92">
        <f>'UBS V Guilherme'!Q29</f>
        <v>26</v>
      </c>
      <c r="R143" s="92">
        <f>'UBS V Guilherme'!R29</f>
        <v>7</v>
      </c>
      <c r="S143" s="92">
        <f>'UBS V Guilherme'!S29</f>
        <v>23</v>
      </c>
      <c r="T143" s="92">
        <f>'UBS V Guilherme'!T29</f>
        <v>7</v>
      </c>
      <c r="U143" s="92">
        <f>'UBS V Guilherme'!U29</f>
        <v>17</v>
      </c>
      <c r="V143" s="92">
        <f>'UBS V Guilherme'!V29</f>
        <v>70</v>
      </c>
      <c r="W143" s="92">
        <f>'UBS V Guilherme'!W29</f>
        <v>231</v>
      </c>
      <c r="X143" s="922">
        <f>'UBS V Guilherme'!X29</f>
        <v>3.3</v>
      </c>
    </row>
    <row r="144" spans="1:24" ht="15.75" thickBot="1" x14ac:dyDescent="0.3">
      <c r="A144" s="214" t="str">
        <f>'UBS V Guilherme'!A30</f>
        <v>PICS - Atividades Individuais</v>
      </c>
      <c r="B144" s="926">
        <f>'UBS V Guilherme'!B30</f>
        <v>10</v>
      </c>
      <c r="C144" s="92">
        <f>'UBS V Guilherme'!C30</f>
        <v>3</v>
      </c>
      <c r="D144" s="92">
        <f>'UBS V Guilherme'!D30</f>
        <v>10</v>
      </c>
      <c r="E144" s="92">
        <f>'UBS V Guilherme'!E30</f>
        <v>33</v>
      </c>
      <c r="F144" s="92">
        <f>'UBS V Guilherme'!F30</f>
        <v>10</v>
      </c>
      <c r="G144" s="92">
        <f>'UBS V Guilherme'!G30</f>
        <v>42</v>
      </c>
      <c r="H144" s="92">
        <f>'UBS V Guilherme'!H30</f>
        <v>10</v>
      </c>
      <c r="I144" s="92">
        <f>'UBS V Guilherme'!I30</f>
        <v>52</v>
      </c>
      <c r="J144" s="92">
        <f>'UBS V Guilherme'!J30</f>
        <v>10</v>
      </c>
      <c r="K144" s="92">
        <f>'UBS V Guilherme'!K30</f>
        <v>35</v>
      </c>
      <c r="L144" s="92">
        <f>'UBS V Guilherme'!L30</f>
        <v>10</v>
      </c>
      <c r="M144" s="92">
        <f>'UBS V Guilherme'!M30</f>
        <v>29</v>
      </c>
      <c r="N144" s="92">
        <f>'UBS V Guilherme'!N30</f>
        <v>10</v>
      </c>
      <c r="O144" s="92">
        <f>'UBS V Guilherme'!O30</f>
        <v>28</v>
      </c>
      <c r="P144" s="92">
        <f>'UBS V Guilherme'!P30</f>
        <v>10</v>
      </c>
      <c r="Q144" s="92">
        <f>'UBS V Guilherme'!Q30</f>
        <v>16</v>
      </c>
      <c r="R144" s="92">
        <f>'UBS V Guilherme'!R30</f>
        <v>10</v>
      </c>
      <c r="S144" s="92">
        <f>'UBS V Guilherme'!S30</f>
        <v>57</v>
      </c>
      <c r="T144" s="92">
        <f>'UBS V Guilherme'!T30</f>
        <v>10</v>
      </c>
      <c r="U144" s="92">
        <f>'UBS V Guilherme'!U30</f>
        <v>20</v>
      </c>
      <c r="V144" s="92">
        <f>'UBS V Guilherme'!V30</f>
        <v>100</v>
      </c>
      <c r="W144" s="92">
        <f>'UBS V Guilherme'!W30</f>
        <v>315</v>
      </c>
      <c r="X144" s="922">
        <f>'UBS V Guilherme'!X30</f>
        <v>3.15</v>
      </c>
    </row>
    <row r="145" spans="1:24" ht="15.75" thickBot="1" x14ac:dyDescent="0.3">
      <c r="A145" s="845" t="str">
        <f>'UBS V Guilherme'!A31</f>
        <v>TOTAL</v>
      </c>
      <c r="B145" s="943">
        <f>'UBS V Guilherme'!B31</f>
        <v>3904</v>
      </c>
      <c r="C145" s="847">
        <f>'UBS V Guilherme'!C31</f>
        <v>2915</v>
      </c>
      <c r="D145" s="847">
        <f>'UBS V Guilherme'!D31</f>
        <v>3904</v>
      </c>
      <c r="E145" s="847">
        <f>'UBS V Guilherme'!E31</f>
        <v>3496</v>
      </c>
      <c r="F145" s="847">
        <f>'UBS V Guilherme'!F31</f>
        <v>3904</v>
      </c>
      <c r="G145" s="847">
        <f>'UBS V Guilherme'!G31</f>
        <v>3194</v>
      </c>
      <c r="H145" s="847">
        <f>'UBS V Guilherme'!H31</f>
        <v>3904</v>
      </c>
      <c r="I145" s="847">
        <f>'UBS V Guilherme'!I31</f>
        <v>3486</v>
      </c>
      <c r="J145" s="847">
        <f>'UBS V Guilherme'!J31</f>
        <v>3904</v>
      </c>
      <c r="K145" s="847">
        <f>'UBS V Guilherme'!K31</f>
        <v>3885</v>
      </c>
      <c r="L145" s="847">
        <f>'UBS V Guilherme'!L31</f>
        <v>3904</v>
      </c>
      <c r="M145" s="847">
        <f>'UBS V Guilherme'!M31</f>
        <v>3521</v>
      </c>
      <c r="N145" s="847">
        <f>'UBS V Guilherme'!N31</f>
        <v>3904</v>
      </c>
      <c r="O145" s="847">
        <f>'UBS V Guilherme'!O31</f>
        <v>4581</v>
      </c>
      <c r="P145" s="847">
        <f>'UBS V Guilherme'!P31</f>
        <v>3904</v>
      </c>
      <c r="Q145" s="847">
        <f>'UBS V Guilherme'!Q31</f>
        <v>4478</v>
      </c>
      <c r="R145" s="847">
        <f>'UBS V Guilherme'!R31</f>
        <v>3904</v>
      </c>
      <c r="S145" s="847">
        <f>'UBS V Guilherme'!S31</f>
        <v>4294</v>
      </c>
      <c r="T145" s="847">
        <f>'UBS V Guilherme'!T31</f>
        <v>3904</v>
      </c>
      <c r="U145" s="847">
        <f>'UBS V Guilherme'!U31</f>
        <v>4169</v>
      </c>
      <c r="V145" s="847">
        <f>'UBS V Guilherme'!V31</f>
        <v>39040</v>
      </c>
      <c r="W145" s="847">
        <f>'UBS V Guilherme'!W31</f>
        <v>38019</v>
      </c>
      <c r="X145" s="923">
        <f>'UBS V Guilherme'!X31</f>
        <v>0.97384733606557372</v>
      </c>
    </row>
    <row r="147" spans="1:24" ht="15.75" x14ac:dyDescent="0.25">
      <c r="A147" s="927" t="s">
        <v>654</v>
      </c>
      <c r="B147" s="937"/>
      <c r="C147" s="928"/>
      <c r="D147" s="928"/>
      <c r="E147" s="928"/>
      <c r="F147" s="928"/>
      <c r="G147" s="928"/>
      <c r="H147" s="928"/>
      <c r="I147" s="928"/>
      <c r="J147" s="928"/>
      <c r="K147" s="928"/>
      <c r="L147" s="928"/>
      <c r="M147" s="928"/>
      <c r="N147" s="928"/>
      <c r="O147" s="928"/>
      <c r="P147" s="928"/>
      <c r="Q147" s="928"/>
      <c r="R147" s="928"/>
      <c r="S147" s="928"/>
      <c r="T147" s="928"/>
      <c r="U147" s="928"/>
      <c r="V147" s="928"/>
      <c r="W147" s="928"/>
      <c r="X147" s="928"/>
    </row>
    <row r="148" spans="1:24" x14ac:dyDescent="0.25">
      <c r="A148" s="914"/>
      <c r="B148" s="976" t="s">
        <v>486</v>
      </c>
      <c r="C148" s="976"/>
      <c r="D148" s="976" t="s">
        <v>681</v>
      </c>
      <c r="E148" s="976"/>
      <c r="F148" s="976" t="s">
        <v>682</v>
      </c>
      <c r="G148" s="976"/>
      <c r="H148" s="976" t="s">
        <v>683</v>
      </c>
      <c r="I148" s="976"/>
      <c r="J148" s="976" t="s">
        <v>686</v>
      </c>
      <c r="K148" s="976"/>
      <c r="L148" s="976" t="s">
        <v>687</v>
      </c>
      <c r="M148" s="976"/>
      <c r="N148" s="976" t="s">
        <v>689</v>
      </c>
      <c r="O148" s="976"/>
      <c r="P148" s="976" t="s">
        <v>690</v>
      </c>
      <c r="Q148" s="976"/>
      <c r="R148" s="976" t="s">
        <v>691</v>
      </c>
      <c r="S148" s="976"/>
      <c r="T148" s="976" t="s">
        <v>692</v>
      </c>
      <c r="U148" s="976"/>
      <c r="V148" s="989" t="s">
        <v>487</v>
      </c>
      <c r="W148" s="989"/>
      <c r="X148" s="989"/>
    </row>
    <row r="149" spans="1:24" ht="15.75" thickBot="1" x14ac:dyDescent="0.3">
      <c r="A149" s="843" t="s">
        <v>14</v>
      </c>
      <c r="B149" s="931" t="s">
        <v>489</v>
      </c>
      <c r="C149" s="849" t="s">
        <v>488</v>
      </c>
      <c r="D149" s="915" t="s">
        <v>489</v>
      </c>
      <c r="E149" s="849" t="s">
        <v>488</v>
      </c>
      <c r="F149" s="915" t="s">
        <v>489</v>
      </c>
      <c r="G149" s="849" t="s">
        <v>488</v>
      </c>
      <c r="H149" s="915" t="s">
        <v>489</v>
      </c>
      <c r="I149" s="849" t="s">
        <v>488</v>
      </c>
      <c r="J149" s="915" t="s">
        <v>489</v>
      </c>
      <c r="K149" s="849" t="s">
        <v>488</v>
      </c>
      <c r="L149" s="915" t="s">
        <v>489</v>
      </c>
      <c r="M149" s="849" t="s">
        <v>488</v>
      </c>
      <c r="N149" s="915" t="s">
        <v>489</v>
      </c>
      <c r="O149" s="849" t="s">
        <v>488</v>
      </c>
      <c r="P149" s="915" t="s">
        <v>489</v>
      </c>
      <c r="Q149" s="849" t="s">
        <v>488</v>
      </c>
      <c r="R149" s="915" t="s">
        <v>489</v>
      </c>
      <c r="S149" s="849" t="s">
        <v>488</v>
      </c>
      <c r="T149" s="915" t="s">
        <v>489</v>
      </c>
      <c r="U149" s="849" t="s">
        <v>488</v>
      </c>
      <c r="V149" s="849" t="s">
        <v>679</v>
      </c>
      <c r="W149" s="849" t="s">
        <v>680</v>
      </c>
      <c r="X149" s="917" t="s">
        <v>1</v>
      </c>
    </row>
    <row r="150" spans="1:24" ht="15.75" thickTop="1" x14ac:dyDescent="0.25">
      <c r="A150" s="214" t="str">
        <f>'AMA_UBS V Medeiros'!A9</f>
        <v>Cirurgião Dentista (consulta/ atendimento) - 20hrs</v>
      </c>
      <c r="B150" s="926">
        <f>'AMA_UBS V Medeiros'!B9</f>
        <v>522</v>
      </c>
      <c r="C150" s="92">
        <f>'AMA_UBS V Medeiros'!C9</f>
        <v>522</v>
      </c>
      <c r="D150" s="92">
        <f>'AMA_UBS V Medeiros'!D9</f>
        <v>522</v>
      </c>
      <c r="E150" s="92">
        <f>'AMA_UBS V Medeiros'!E9</f>
        <v>420</v>
      </c>
      <c r="F150" s="92">
        <f>'AMA_UBS V Medeiros'!F9</f>
        <v>522</v>
      </c>
      <c r="G150" s="92">
        <f>'AMA_UBS V Medeiros'!G9</f>
        <v>387</v>
      </c>
      <c r="H150" s="92">
        <f>'AMA_UBS V Medeiros'!H9</f>
        <v>522</v>
      </c>
      <c r="I150" s="92">
        <f>'AMA_UBS V Medeiros'!I9</f>
        <v>468</v>
      </c>
      <c r="J150" s="92">
        <f>'AMA_UBS V Medeiros'!J9</f>
        <v>522</v>
      </c>
      <c r="K150" s="92">
        <f>'AMA_UBS V Medeiros'!K9</f>
        <v>416</v>
      </c>
      <c r="L150" s="92">
        <f>'AMA_UBS V Medeiros'!L9</f>
        <v>522</v>
      </c>
      <c r="M150" s="92">
        <f>'AMA_UBS V Medeiros'!M9</f>
        <v>410</v>
      </c>
      <c r="N150" s="92">
        <f>'AMA_UBS V Medeiros'!N9</f>
        <v>522</v>
      </c>
      <c r="O150" s="92">
        <f>'AMA_UBS V Medeiros'!O9</f>
        <v>576</v>
      </c>
      <c r="P150" s="92">
        <f>'AMA_UBS V Medeiros'!P9</f>
        <v>522</v>
      </c>
      <c r="Q150" s="92">
        <f>'AMA_UBS V Medeiros'!Q9</f>
        <v>565</v>
      </c>
      <c r="R150" s="92">
        <f>'AMA_UBS V Medeiros'!R9</f>
        <v>522</v>
      </c>
      <c r="S150" s="92">
        <f>'AMA_UBS V Medeiros'!S9</f>
        <v>558</v>
      </c>
      <c r="T150" s="92">
        <f>'AMA_UBS V Medeiros'!T9</f>
        <v>522</v>
      </c>
      <c r="U150" s="92">
        <f>'AMA_UBS V Medeiros'!U9</f>
        <v>511</v>
      </c>
      <c r="V150" s="92">
        <f>'AMA_UBS V Medeiros'!V9</f>
        <v>5220</v>
      </c>
      <c r="W150" s="92">
        <f>'AMA_UBS V Medeiros'!W9</f>
        <v>4833</v>
      </c>
      <c r="X150" s="922">
        <f>'AMA_UBS V Medeiros'!X9</f>
        <v>0.92586206896551726</v>
      </c>
    </row>
    <row r="151" spans="1:24" x14ac:dyDescent="0.25">
      <c r="A151" s="214" t="str">
        <f>'AMA_UBS V Medeiros'!A10</f>
        <v>Cirurgião Dentista (TI clínico restaurador) - 20hrs</v>
      </c>
      <c r="B151" s="926">
        <f>'AMA_UBS V Medeiros'!B10</f>
        <v>78</v>
      </c>
      <c r="C151" s="92">
        <f>'AMA_UBS V Medeiros'!C10</f>
        <v>89</v>
      </c>
      <c r="D151" s="92">
        <f>'AMA_UBS V Medeiros'!D10</f>
        <v>78</v>
      </c>
      <c r="E151" s="92">
        <f>'AMA_UBS V Medeiros'!E10</f>
        <v>79</v>
      </c>
      <c r="F151" s="92">
        <f>'AMA_UBS V Medeiros'!F10</f>
        <v>78</v>
      </c>
      <c r="G151" s="92">
        <f>'AMA_UBS V Medeiros'!G10</f>
        <v>65</v>
      </c>
      <c r="H151" s="92">
        <f>'AMA_UBS V Medeiros'!H10</f>
        <v>78</v>
      </c>
      <c r="I151" s="92">
        <f>'AMA_UBS V Medeiros'!I10</f>
        <v>62</v>
      </c>
      <c r="J151" s="92">
        <f>'AMA_UBS V Medeiros'!J10</f>
        <v>78</v>
      </c>
      <c r="K151" s="92">
        <f>'AMA_UBS V Medeiros'!K10</f>
        <v>68</v>
      </c>
      <c r="L151" s="92">
        <f>'AMA_UBS V Medeiros'!L10</f>
        <v>78</v>
      </c>
      <c r="M151" s="92">
        <f>'AMA_UBS V Medeiros'!M10</f>
        <v>68</v>
      </c>
      <c r="N151" s="92">
        <f>'AMA_UBS V Medeiros'!N10</f>
        <v>78</v>
      </c>
      <c r="O151" s="92">
        <f>'AMA_UBS V Medeiros'!O10</f>
        <v>84</v>
      </c>
      <c r="P151" s="92">
        <f>'AMA_UBS V Medeiros'!P10</f>
        <v>78</v>
      </c>
      <c r="Q151" s="92">
        <f>'AMA_UBS V Medeiros'!Q10</f>
        <v>115</v>
      </c>
      <c r="R151" s="92">
        <f>'AMA_UBS V Medeiros'!R10</f>
        <v>78</v>
      </c>
      <c r="S151" s="92">
        <f>'AMA_UBS V Medeiros'!S10</f>
        <v>80</v>
      </c>
      <c r="T151" s="92">
        <f>'AMA_UBS V Medeiros'!T10</f>
        <v>78</v>
      </c>
      <c r="U151" s="92">
        <f>'AMA_UBS V Medeiros'!U10</f>
        <v>90</v>
      </c>
      <c r="V151" s="92">
        <f>'AMA_UBS V Medeiros'!V10</f>
        <v>780</v>
      </c>
      <c r="W151" s="92">
        <f>'AMA_UBS V Medeiros'!W10</f>
        <v>800</v>
      </c>
      <c r="X151" s="922">
        <f>'AMA_UBS V Medeiros'!X10</f>
        <v>1.0256410256410255</v>
      </c>
    </row>
    <row r="152" spans="1:24" x14ac:dyDescent="0.25">
      <c r="A152" s="214" t="str">
        <f>'AMA_UBS V Medeiros'!A11</f>
        <v>Cirurgião Dentista (TI prótese) - 20hrs</v>
      </c>
      <c r="B152" s="926">
        <f>'AMA_UBS V Medeiros'!B11</f>
        <v>24</v>
      </c>
      <c r="C152" s="92">
        <f>'AMA_UBS V Medeiros'!C11</f>
        <v>22</v>
      </c>
      <c r="D152" s="92">
        <f>'AMA_UBS V Medeiros'!D11</f>
        <v>24</v>
      </c>
      <c r="E152" s="92">
        <f>'AMA_UBS V Medeiros'!E11</f>
        <v>13</v>
      </c>
      <c r="F152" s="92">
        <f>'AMA_UBS V Medeiros'!F11</f>
        <v>24</v>
      </c>
      <c r="G152" s="92">
        <f>'AMA_UBS V Medeiros'!G11</f>
        <v>25</v>
      </c>
      <c r="H152" s="92">
        <f>'AMA_UBS V Medeiros'!H11</f>
        <v>24</v>
      </c>
      <c r="I152" s="92">
        <f>'AMA_UBS V Medeiros'!I11</f>
        <v>16</v>
      </c>
      <c r="J152" s="92">
        <f>'AMA_UBS V Medeiros'!J11</f>
        <v>24</v>
      </c>
      <c r="K152" s="92">
        <f>'AMA_UBS V Medeiros'!K11</f>
        <v>14</v>
      </c>
      <c r="L152" s="92">
        <f>'AMA_UBS V Medeiros'!L11</f>
        <v>24</v>
      </c>
      <c r="M152" s="92">
        <f>'AMA_UBS V Medeiros'!M11</f>
        <v>5</v>
      </c>
      <c r="N152" s="92">
        <f>'AMA_UBS V Medeiros'!N11</f>
        <v>24</v>
      </c>
      <c r="O152" s="92">
        <f>'AMA_UBS V Medeiros'!O11</f>
        <v>15</v>
      </c>
      <c r="P152" s="92">
        <f>'AMA_UBS V Medeiros'!P11</f>
        <v>24</v>
      </c>
      <c r="Q152" s="92">
        <f>'AMA_UBS V Medeiros'!Q11</f>
        <v>17</v>
      </c>
      <c r="R152" s="92">
        <f>'AMA_UBS V Medeiros'!R11</f>
        <v>24</v>
      </c>
      <c r="S152" s="92">
        <f>'AMA_UBS V Medeiros'!S11</f>
        <v>15</v>
      </c>
      <c r="T152" s="92">
        <f>'AMA_UBS V Medeiros'!T11</f>
        <v>24</v>
      </c>
      <c r="U152" s="92">
        <f>'AMA_UBS V Medeiros'!U11</f>
        <v>17</v>
      </c>
      <c r="V152" s="92">
        <f>'AMA_UBS V Medeiros'!V11</f>
        <v>240</v>
      </c>
      <c r="W152" s="92">
        <f>'AMA_UBS V Medeiros'!W11</f>
        <v>159</v>
      </c>
      <c r="X152" s="922">
        <f>'AMA_UBS V Medeiros'!X11</f>
        <v>0.66249999999999998</v>
      </c>
    </row>
    <row r="153" spans="1:24" x14ac:dyDescent="0.25">
      <c r="A153" s="214" t="str">
        <f>'AMA_UBS V Medeiros'!A12</f>
        <v>Médico Clínico (consulta) - 20hrs</v>
      </c>
      <c r="B153" s="926">
        <f>'AMA_UBS V Medeiros'!B12</f>
        <v>1320</v>
      </c>
      <c r="C153" s="92">
        <f>'AMA_UBS V Medeiros'!C12</f>
        <v>910</v>
      </c>
      <c r="D153" s="92">
        <f>'AMA_UBS V Medeiros'!D12</f>
        <v>1320</v>
      </c>
      <c r="E153" s="92">
        <f>'AMA_UBS V Medeiros'!E12</f>
        <v>892</v>
      </c>
      <c r="F153" s="92">
        <f>'AMA_UBS V Medeiros'!F12</f>
        <v>1320</v>
      </c>
      <c r="G153" s="92">
        <f>'AMA_UBS V Medeiros'!G12</f>
        <v>874</v>
      </c>
      <c r="H153" s="92">
        <f>'AMA_UBS V Medeiros'!H12</f>
        <v>1320</v>
      </c>
      <c r="I153" s="92">
        <f>'AMA_UBS V Medeiros'!I12</f>
        <v>930</v>
      </c>
      <c r="J153" s="92">
        <f>'AMA_UBS V Medeiros'!J12</f>
        <v>1320</v>
      </c>
      <c r="K153" s="92">
        <f>'AMA_UBS V Medeiros'!K12</f>
        <v>800</v>
      </c>
      <c r="L153" s="92">
        <f>'AMA_UBS V Medeiros'!L12</f>
        <v>1320</v>
      </c>
      <c r="M153" s="92">
        <f>'AMA_UBS V Medeiros'!M12</f>
        <v>900</v>
      </c>
      <c r="N153" s="92">
        <f>'AMA_UBS V Medeiros'!N12</f>
        <v>1320</v>
      </c>
      <c r="O153" s="92">
        <f>'AMA_UBS V Medeiros'!O12</f>
        <v>869</v>
      </c>
      <c r="P153" s="92">
        <f>'AMA_UBS V Medeiros'!P12</f>
        <v>1320</v>
      </c>
      <c r="Q153" s="92">
        <f>'AMA_UBS V Medeiros'!Q12</f>
        <v>1126</v>
      </c>
      <c r="R153" s="92">
        <f>'AMA_UBS V Medeiros'!R12</f>
        <v>1320</v>
      </c>
      <c r="S153" s="92">
        <f>'AMA_UBS V Medeiros'!S12</f>
        <v>955</v>
      </c>
      <c r="T153" s="92">
        <f>'AMA_UBS V Medeiros'!T12</f>
        <v>1320</v>
      </c>
      <c r="U153" s="92">
        <f>'AMA_UBS V Medeiros'!U12</f>
        <v>965</v>
      </c>
      <c r="V153" s="92">
        <f>'AMA_UBS V Medeiros'!V12</f>
        <v>13200</v>
      </c>
      <c r="W153" s="92">
        <f>'AMA_UBS V Medeiros'!W12</f>
        <v>9221</v>
      </c>
      <c r="X153" s="922">
        <f>'AMA_UBS V Medeiros'!X12</f>
        <v>0.6985606060606061</v>
      </c>
    </row>
    <row r="154" spans="1:24" x14ac:dyDescent="0.25">
      <c r="A154" s="214" t="str">
        <f>'AMA_UBS V Medeiros'!A13</f>
        <v>Médico Pediatra (consulta) - 20hrs</v>
      </c>
      <c r="B154" s="926">
        <f>'AMA_UBS V Medeiros'!B13</f>
        <v>528</v>
      </c>
      <c r="C154" s="92">
        <f>'AMA_UBS V Medeiros'!C13</f>
        <v>0</v>
      </c>
      <c r="D154" s="92">
        <f>'AMA_UBS V Medeiros'!D13</f>
        <v>528</v>
      </c>
      <c r="E154" s="92">
        <f>'AMA_UBS V Medeiros'!E13</f>
        <v>237</v>
      </c>
      <c r="F154" s="92">
        <f>'AMA_UBS V Medeiros'!F13</f>
        <v>528</v>
      </c>
      <c r="G154" s="92">
        <f>'AMA_UBS V Medeiros'!G13</f>
        <v>176</v>
      </c>
      <c r="H154" s="92">
        <f>'AMA_UBS V Medeiros'!H13</f>
        <v>528</v>
      </c>
      <c r="I154" s="92">
        <f>'AMA_UBS V Medeiros'!I13</f>
        <v>254</v>
      </c>
      <c r="J154" s="92">
        <f>'AMA_UBS V Medeiros'!J13</f>
        <v>528</v>
      </c>
      <c r="K154" s="92">
        <f>'AMA_UBS V Medeiros'!K13</f>
        <v>286</v>
      </c>
      <c r="L154" s="92">
        <f>'AMA_UBS V Medeiros'!L13</f>
        <v>528</v>
      </c>
      <c r="M154" s="92">
        <f>'AMA_UBS V Medeiros'!M13</f>
        <v>244</v>
      </c>
      <c r="N154" s="92">
        <f>'AMA_UBS V Medeiros'!N13</f>
        <v>528</v>
      </c>
      <c r="O154" s="92">
        <f>'AMA_UBS V Medeiros'!O13</f>
        <v>365</v>
      </c>
      <c r="P154" s="92">
        <f>'AMA_UBS V Medeiros'!P13</f>
        <v>528</v>
      </c>
      <c r="Q154" s="92">
        <f>'AMA_UBS V Medeiros'!Q13</f>
        <v>353</v>
      </c>
      <c r="R154" s="92">
        <f>'AMA_UBS V Medeiros'!R13</f>
        <v>528</v>
      </c>
      <c r="S154" s="92">
        <f>'AMA_UBS V Medeiros'!S13</f>
        <v>381</v>
      </c>
      <c r="T154" s="92">
        <f>'AMA_UBS V Medeiros'!T13</f>
        <v>528</v>
      </c>
      <c r="U154" s="92">
        <f>'AMA_UBS V Medeiros'!U13</f>
        <v>308</v>
      </c>
      <c r="V154" s="92">
        <f>'AMA_UBS V Medeiros'!V13</f>
        <v>5280</v>
      </c>
      <c r="W154" s="92">
        <f>'AMA_UBS V Medeiros'!W13</f>
        <v>2604</v>
      </c>
      <c r="X154" s="922">
        <f>'AMA_UBS V Medeiros'!X13</f>
        <v>0.49318181818181817</v>
      </c>
    </row>
    <row r="155" spans="1:24" x14ac:dyDescent="0.25">
      <c r="A155" s="214" t="str">
        <f>'AMA_UBS V Medeiros'!A14</f>
        <v>Médico Psiquiatra (consulta) - 20hrs</v>
      </c>
      <c r="B155" s="926">
        <f>'AMA_UBS V Medeiros'!B14</f>
        <v>320</v>
      </c>
      <c r="C155" s="92">
        <f>'AMA_UBS V Medeiros'!C14</f>
        <v>268</v>
      </c>
      <c r="D155" s="92">
        <f>'AMA_UBS V Medeiros'!D14</f>
        <v>320</v>
      </c>
      <c r="E155" s="92">
        <f>'AMA_UBS V Medeiros'!E14</f>
        <v>229</v>
      </c>
      <c r="F155" s="92">
        <f>'AMA_UBS V Medeiros'!F14</f>
        <v>320</v>
      </c>
      <c r="G155" s="92">
        <f>'AMA_UBS V Medeiros'!G14</f>
        <v>169</v>
      </c>
      <c r="H155" s="92">
        <f>'AMA_UBS V Medeiros'!H14</f>
        <v>320</v>
      </c>
      <c r="I155" s="92">
        <f>'AMA_UBS V Medeiros'!I14</f>
        <v>200</v>
      </c>
      <c r="J155" s="92">
        <f>'AMA_UBS V Medeiros'!J14</f>
        <v>320</v>
      </c>
      <c r="K155" s="92">
        <f>'AMA_UBS V Medeiros'!K14</f>
        <v>197</v>
      </c>
      <c r="L155" s="92">
        <f>'AMA_UBS V Medeiros'!L14</f>
        <v>320</v>
      </c>
      <c r="M155" s="92">
        <f>'AMA_UBS V Medeiros'!M14</f>
        <v>184</v>
      </c>
      <c r="N155" s="92">
        <f>'AMA_UBS V Medeiros'!N14</f>
        <v>320</v>
      </c>
      <c r="O155" s="92">
        <f>'AMA_UBS V Medeiros'!O14</f>
        <v>242</v>
      </c>
      <c r="P155" s="92">
        <f>'AMA_UBS V Medeiros'!P14</f>
        <v>320</v>
      </c>
      <c r="Q155" s="92">
        <f>'AMA_UBS V Medeiros'!Q14</f>
        <v>305</v>
      </c>
      <c r="R155" s="92">
        <f>'AMA_UBS V Medeiros'!R14</f>
        <v>320</v>
      </c>
      <c r="S155" s="92">
        <f>'AMA_UBS V Medeiros'!S14</f>
        <v>290</v>
      </c>
      <c r="T155" s="92">
        <f>'AMA_UBS V Medeiros'!T14</f>
        <v>320</v>
      </c>
      <c r="U155" s="92">
        <f>'AMA_UBS V Medeiros'!U14</f>
        <v>264</v>
      </c>
      <c r="V155" s="92">
        <f>'AMA_UBS V Medeiros'!V14</f>
        <v>3200</v>
      </c>
      <c r="W155" s="92">
        <f>'AMA_UBS V Medeiros'!W14</f>
        <v>2348</v>
      </c>
      <c r="X155" s="922">
        <f>'AMA_UBS V Medeiros'!X14</f>
        <v>0.73375000000000001</v>
      </c>
    </row>
    <row r="156" spans="1:24" x14ac:dyDescent="0.25">
      <c r="A156" s="214" t="str">
        <f>'AMA_UBS V Medeiros'!A15</f>
        <v>Médico Infectologista (TB) (consulta) - 20hrs</v>
      </c>
      <c r="B156" s="926">
        <f>'AMA_UBS V Medeiros'!B15</f>
        <v>64</v>
      </c>
      <c r="C156" s="92">
        <f>'AMA_UBS V Medeiros'!C15</f>
        <v>50</v>
      </c>
      <c r="D156" s="92">
        <f>'AMA_UBS V Medeiros'!D15</f>
        <v>64</v>
      </c>
      <c r="E156" s="92">
        <f>'AMA_UBS V Medeiros'!E15</f>
        <v>38</v>
      </c>
      <c r="F156" s="92">
        <f>'AMA_UBS V Medeiros'!F15</f>
        <v>64</v>
      </c>
      <c r="G156" s="92">
        <f>'AMA_UBS V Medeiros'!G15</f>
        <v>50</v>
      </c>
      <c r="H156" s="92">
        <f>'AMA_UBS V Medeiros'!H15</f>
        <v>64</v>
      </c>
      <c r="I156" s="92">
        <f>'AMA_UBS V Medeiros'!I15</f>
        <v>45</v>
      </c>
      <c r="J156" s="92">
        <f>'AMA_UBS V Medeiros'!J15</f>
        <v>64</v>
      </c>
      <c r="K156" s="92">
        <f>'AMA_UBS V Medeiros'!K15</f>
        <v>33</v>
      </c>
      <c r="L156" s="92">
        <f>'AMA_UBS V Medeiros'!L15</f>
        <v>64</v>
      </c>
      <c r="M156" s="92">
        <f>'AMA_UBS V Medeiros'!M15</f>
        <v>47</v>
      </c>
      <c r="N156" s="92">
        <f>'AMA_UBS V Medeiros'!N15</f>
        <v>64</v>
      </c>
      <c r="O156" s="92">
        <f>'AMA_UBS V Medeiros'!O15</f>
        <v>47</v>
      </c>
      <c r="P156" s="92">
        <f>'AMA_UBS V Medeiros'!P15</f>
        <v>64</v>
      </c>
      <c r="Q156" s="92">
        <f>'AMA_UBS V Medeiros'!Q15</f>
        <v>37</v>
      </c>
      <c r="R156" s="92">
        <f>'AMA_UBS V Medeiros'!R15</f>
        <v>64</v>
      </c>
      <c r="S156" s="92">
        <f>'AMA_UBS V Medeiros'!S15</f>
        <v>40</v>
      </c>
      <c r="T156" s="92">
        <f>'AMA_UBS V Medeiros'!T15</f>
        <v>64</v>
      </c>
      <c r="U156" s="92">
        <f>'AMA_UBS V Medeiros'!U15</f>
        <v>40</v>
      </c>
      <c r="V156" s="92">
        <f>'AMA_UBS V Medeiros'!V15</f>
        <v>640</v>
      </c>
      <c r="W156" s="92">
        <f>'AMA_UBS V Medeiros'!W15</f>
        <v>427</v>
      </c>
      <c r="X156" s="922">
        <f>'AMA_UBS V Medeiros'!X15</f>
        <v>0.66718750000000004</v>
      </c>
    </row>
    <row r="157" spans="1:24" x14ac:dyDescent="0.25">
      <c r="A157" s="214" t="str">
        <f>'AMA_UBS V Medeiros'!A16</f>
        <v>Médico Pneumologista - 12hrs</v>
      </c>
      <c r="B157" s="926">
        <f>'AMA_UBS V Medeiros'!B16</f>
        <v>132</v>
      </c>
      <c r="C157" s="92">
        <f>'AMA_UBS V Medeiros'!C16</f>
        <v>36</v>
      </c>
      <c r="D157" s="92">
        <f>'AMA_UBS V Medeiros'!D16</f>
        <v>132</v>
      </c>
      <c r="E157" s="92">
        <f>'AMA_UBS V Medeiros'!E16</f>
        <v>141</v>
      </c>
      <c r="F157" s="92">
        <f>'AMA_UBS V Medeiros'!F16</f>
        <v>132</v>
      </c>
      <c r="G157" s="92">
        <f>'AMA_UBS V Medeiros'!G16</f>
        <v>92</v>
      </c>
      <c r="H157" s="92">
        <f>'AMA_UBS V Medeiros'!H16</f>
        <v>132</v>
      </c>
      <c r="I157" s="92">
        <f>'AMA_UBS V Medeiros'!I16</f>
        <v>127</v>
      </c>
      <c r="J157" s="92">
        <f>'AMA_UBS V Medeiros'!J16</f>
        <v>132</v>
      </c>
      <c r="K157" s="92">
        <f>'AMA_UBS V Medeiros'!K16</f>
        <v>147</v>
      </c>
      <c r="L157" s="92">
        <f>'AMA_UBS V Medeiros'!L16</f>
        <v>132</v>
      </c>
      <c r="M157" s="92">
        <f>'AMA_UBS V Medeiros'!M16</f>
        <v>101</v>
      </c>
      <c r="N157" s="92">
        <f>'AMA_UBS V Medeiros'!N16</f>
        <v>132</v>
      </c>
      <c r="O157" s="92">
        <f>'AMA_UBS V Medeiros'!O16</f>
        <v>165</v>
      </c>
      <c r="P157" s="92">
        <f>'AMA_UBS V Medeiros'!P16</f>
        <v>132</v>
      </c>
      <c r="Q157" s="92">
        <f>'AMA_UBS V Medeiros'!Q16</f>
        <v>170</v>
      </c>
      <c r="R157" s="92">
        <f>'AMA_UBS V Medeiros'!R16</f>
        <v>132</v>
      </c>
      <c r="S157" s="92">
        <f>'AMA_UBS V Medeiros'!S16</f>
        <v>0</v>
      </c>
      <c r="T157" s="92">
        <f>'AMA_UBS V Medeiros'!T16</f>
        <v>132</v>
      </c>
      <c r="U157" s="92">
        <f>'AMA_UBS V Medeiros'!U16</f>
        <v>135</v>
      </c>
      <c r="V157" s="92">
        <f>'AMA_UBS V Medeiros'!V16</f>
        <v>1320</v>
      </c>
      <c r="W157" s="92">
        <f>'AMA_UBS V Medeiros'!W16</f>
        <v>1114</v>
      </c>
      <c r="X157" s="922">
        <f>'AMA_UBS V Medeiros'!X16</f>
        <v>0.84393939393939399</v>
      </c>
    </row>
    <row r="158" spans="1:24" x14ac:dyDescent="0.25">
      <c r="A158" s="214" t="str">
        <f>'AMA_UBS V Medeiros'!A17</f>
        <v>Médico Pneumologista (ODP) - 20hrs</v>
      </c>
      <c r="B158" s="926" t="str">
        <f>'AMA_UBS V Medeiros'!B17</f>
        <v>s/ meta</v>
      </c>
      <c r="C158" s="92">
        <f>'AMA_UBS V Medeiros'!C17</f>
        <v>101</v>
      </c>
      <c r="D158" s="92" t="str">
        <f>'AMA_UBS V Medeiros'!D17</f>
        <v>s/ meta</v>
      </c>
      <c r="E158" s="92">
        <f>'AMA_UBS V Medeiros'!E17</f>
        <v>118</v>
      </c>
      <c r="F158" s="92" t="str">
        <f>'AMA_UBS V Medeiros'!F17</f>
        <v>s/ meta</v>
      </c>
      <c r="G158" s="92">
        <f>'AMA_UBS V Medeiros'!G17</f>
        <v>121</v>
      </c>
      <c r="H158" s="92" t="str">
        <f>'AMA_UBS V Medeiros'!H17</f>
        <v>s/ meta</v>
      </c>
      <c r="I158" s="92">
        <f>'AMA_UBS V Medeiros'!I17</f>
        <v>136</v>
      </c>
      <c r="J158" s="92" t="str">
        <f>'AMA_UBS V Medeiros'!J17</f>
        <v>s/ meta</v>
      </c>
      <c r="K158" s="92">
        <f>'AMA_UBS V Medeiros'!K17</f>
        <v>129</v>
      </c>
      <c r="L158" s="92" t="str">
        <f>'AMA_UBS V Medeiros'!L17</f>
        <v>s/ meta</v>
      </c>
      <c r="M158" s="92">
        <f>'AMA_UBS V Medeiros'!M17</f>
        <v>62</v>
      </c>
      <c r="N158" s="92" t="str">
        <f>'AMA_UBS V Medeiros'!N17</f>
        <v>s/ meta</v>
      </c>
      <c r="O158" s="92">
        <f>'AMA_UBS V Medeiros'!O17</f>
        <v>137</v>
      </c>
      <c r="P158" s="92" t="str">
        <f>'AMA_UBS V Medeiros'!P17</f>
        <v>s/ meta</v>
      </c>
      <c r="Q158" s="92">
        <f>'AMA_UBS V Medeiros'!Q17</f>
        <v>126</v>
      </c>
      <c r="R158" s="92" t="str">
        <f>'AMA_UBS V Medeiros'!R17</f>
        <v>s/ meta</v>
      </c>
      <c r="S158" s="92">
        <f>'AMA_UBS V Medeiros'!S17</f>
        <v>127</v>
      </c>
      <c r="T158" s="92" t="str">
        <f>'AMA_UBS V Medeiros'!T17</f>
        <v>s/ meta</v>
      </c>
      <c r="U158" s="92">
        <f>'AMA_UBS V Medeiros'!U17</f>
        <v>100</v>
      </c>
      <c r="V158" s="92" t="str">
        <f>'AMA_UBS V Medeiros'!V17</f>
        <v>s/ meta</v>
      </c>
      <c r="W158" s="92">
        <f>'AMA_UBS V Medeiros'!W17</f>
        <v>1157</v>
      </c>
      <c r="X158" s="922" t="str">
        <f>'AMA_UBS V Medeiros'!X17</f>
        <v>-</v>
      </c>
    </row>
    <row r="159" spans="1:24" x14ac:dyDescent="0.25">
      <c r="A159" s="214" t="str">
        <f>'AMA_UBS V Medeiros'!A18</f>
        <v>Médico Ginecologista (consulta) - 20hrs</v>
      </c>
      <c r="B159" s="926">
        <f>'AMA_UBS V Medeiros'!B18</f>
        <v>792</v>
      </c>
      <c r="C159" s="92">
        <f>'AMA_UBS V Medeiros'!C18</f>
        <v>419</v>
      </c>
      <c r="D159" s="92">
        <f>'AMA_UBS V Medeiros'!D18</f>
        <v>792</v>
      </c>
      <c r="E159" s="92">
        <f>'AMA_UBS V Medeiros'!E18</f>
        <v>425</v>
      </c>
      <c r="F159" s="92">
        <f>'AMA_UBS V Medeiros'!F18</f>
        <v>792</v>
      </c>
      <c r="G159" s="92">
        <f>'AMA_UBS V Medeiros'!G18</f>
        <v>365</v>
      </c>
      <c r="H159" s="92">
        <f>'AMA_UBS V Medeiros'!H18</f>
        <v>792</v>
      </c>
      <c r="I159" s="92">
        <f>'AMA_UBS V Medeiros'!I18</f>
        <v>480</v>
      </c>
      <c r="J159" s="92">
        <f>'AMA_UBS V Medeiros'!J18</f>
        <v>792</v>
      </c>
      <c r="K159" s="92">
        <f>'AMA_UBS V Medeiros'!K18</f>
        <v>498</v>
      </c>
      <c r="L159" s="92">
        <f>'AMA_UBS V Medeiros'!L18</f>
        <v>792</v>
      </c>
      <c r="M159" s="92">
        <f>'AMA_UBS V Medeiros'!M18</f>
        <v>299</v>
      </c>
      <c r="N159" s="92">
        <f>'AMA_UBS V Medeiros'!N18</f>
        <v>792</v>
      </c>
      <c r="O159" s="92">
        <f>'AMA_UBS V Medeiros'!O18</f>
        <v>607</v>
      </c>
      <c r="P159" s="92">
        <f>'AMA_UBS V Medeiros'!P18</f>
        <v>792</v>
      </c>
      <c r="Q159" s="92">
        <f>'AMA_UBS V Medeiros'!Q18</f>
        <v>555</v>
      </c>
      <c r="R159" s="92">
        <f>'AMA_UBS V Medeiros'!R18</f>
        <v>792</v>
      </c>
      <c r="S159" s="92">
        <f>'AMA_UBS V Medeiros'!S18</f>
        <v>544</v>
      </c>
      <c r="T159" s="92">
        <f>'AMA_UBS V Medeiros'!T18</f>
        <v>792</v>
      </c>
      <c r="U159" s="92">
        <f>'AMA_UBS V Medeiros'!U18</f>
        <v>550</v>
      </c>
      <c r="V159" s="92">
        <f>'AMA_UBS V Medeiros'!V18</f>
        <v>7920</v>
      </c>
      <c r="W159" s="92">
        <f>'AMA_UBS V Medeiros'!W18</f>
        <v>4742</v>
      </c>
      <c r="X159" s="922">
        <f>'AMA_UBS V Medeiros'!X18</f>
        <v>0.59873737373737379</v>
      </c>
    </row>
    <row r="160" spans="1:24" x14ac:dyDescent="0.25">
      <c r="A160" s="214" t="str">
        <f>'AMA_UBS V Medeiros'!A19</f>
        <v>Enfermeiro (consulta) - 30hrs</v>
      </c>
      <c r="B160" s="926">
        <f>'AMA_UBS V Medeiros'!B19</f>
        <v>216</v>
      </c>
      <c r="C160" s="92">
        <f>'AMA_UBS V Medeiros'!C19</f>
        <v>202</v>
      </c>
      <c r="D160" s="92">
        <f>'AMA_UBS V Medeiros'!D19</f>
        <v>216</v>
      </c>
      <c r="E160" s="92">
        <f>'AMA_UBS V Medeiros'!E19</f>
        <v>256</v>
      </c>
      <c r="F160" s="92">
        <f>'AMA_UBS V Medeiros'!F19</f>
        <v>216</v>
      </c>
      <c r="G160" s="92">
        <f>'AMA_UBS V Medeiros'!G19</f>
        <v>152</v>
      </c>
      <c r="H160" s="92">
        <f>'AMA_UBS V Medeiros'!H19</f>
        <v>216</v>
      </c>
      <c r="I160" s="92">
        <f>'AMA_UBS V Medeiros'!I19</f>
        <v>118</v>
      </c>
      <c r="J160" s="92">
        <f>'AMA_UBS V Medeiros'!J19</f>
        <v>216</v>
      </c>
      <c r="K160" s="92">
        <f>'AMA_UBS V Medeiros'!K19</f>
        <v>166</v>
      </c>
      <c r="L160" s="92">
        <f>'AMA_UBS V Medeiros'!L19</f>
        <v>216</v>
      </c>
      <c r="M160" s="92">
        <f>'AMA_UBS V Medeiros'!M19</f>
        <v>195</v>
      </c>
      <c r="N160" s="92">
        <f>'AMA_UBS V Medeiros'!N19</f>
        <v>216</v>
      </c>
      <c r="O160" s="92">
        <f>'AMA_UBS V Medeiros'!O19</f>
        <v>145</v>
      </c>
      <c r="P160" s="92">
        <f>'AMA_UBS V Medeiros'!P19</f>
        <v>216</v>
      </c>
      <c r="Q160" s="92">
        <f>'AMA_UBS V Medeiros'!Q19</f>
        <v>259</v>
      </c>
      <c r="R160" s="92">
        <f>'AMA_UBS V Medeiros'!R19</f>
        <v>216</v>
      </c>
      <c r="S160" s="92">
        <f>'AMA_UBS V Medeiros'!S19</f>
        <v>287</v>
      </c>
      <c r="T160" s="92">
        <f>'AMA_UBS V Medeiros'!T19</f>
        <v>216</v>
      </c>
      <c r="U160" s="92">
        <f>'AMA_UBS V Medeiros'!U19</f>
        <v>280</v>
      </c>
      <c r="V160" s="92">
        <f>'AMA_UBS V Medeiros'!V19</f>
        <v>2160</v>
      </c>
      <c r="W160" s="92">
        <f>'AMA_UBS V Medeiros'!W19</f>
        <v>2060</v>
      </c>
      <c r="X160" s="922">
        <f>'AMA_UBS V Medeiros'!X19</f>
        <v>0.95370370370370372</v>
      </c>
    </row>
    <row r="161" spans="1:24" x14ac:dyDescent="0.25">
      <c r="A161" s="214" t="str">
        <f>'AMA_UBS V Medeiros'!A20</f>
        <v>Enfermeiro (visita) - 30hrs</v>
      </c>
      <c r="B161" s="926">
        <f>'AMA_UBS V Medeiros'!B20</f>
        <v>12</v>
      </c>
      <c r="C161" s="92">
        <f>'AMA_UBS V Medeiros'!C20</f>
        <v>19</v>
      </c>
      <c r="D161" s="92">
        <f>'AMA_UBS V Medeiros'!D20</f>
        <v>12</v>
      </c>
      <c r="E161" s="92">
        <f>'AMA_UBS V Medeiros'!E20</f>
        <v>26</v>
      </c>
      <c r="F161" s="92">
        <f>'AMA_UBS V Medeiros'!F20</f>
        <v>12</v>
      </c>
      <c r="G161" s="92">
        <f>'AMA_UBS V Medeiros'!G20</f>
        <v>19</v>
      </c>
      <c r="H161" s="92">
        <f>'AMA_UBS V Medeiros'!H20</f>
        <v>12</v>
      </c>
      <c r="I161" s="92">
        <f>'AMA_UBS V Medeiros'!I20</f>
        <v>28</v>
      </c>
      <c r="J161" s="92">
        <f>'AMA_UBS V Medeiros'!J20</f>
        <v>12</v>
      </c>
      <c r="K161" s="92">
        <f>'AMA_UBS V Medeiros'!K20</f>
        <v>10</v>
      </c>
      <c r="L161" s="92">
        <f>'AMA_UBS V Medeiros'!L20</f>
        <v>12</v>
      </c>
      <c r="M161" s="92">
        <f>'AMA_UBS V Medeiros'!M20</f>
        <v>0</v>
      </c>
      <c r="N161" s="92">
        <f>'AMA_UBS V Medeiros'!N20</f>
        <v>12</v>
      </c>
      <c r="O161" s="92">
        <f>'AMA_UBS V Medeiros'!O20</f>
        <v>21</v>
      </c>
      <c r="P161" s="92">
        <f>'AMA_UBS V Medeiros'!P20</f>
        <v>12</v>
      </c>
      <c r="Q161" s="92">
        <f>'AMA_UBS V Medeiros'!Q20</f>
        <v>5</v>
      </c>
      <c r="R161" s="92">
        <f>'AMA_UBS V Medeiros'!R20</f>
        <v>12</v>
      </c>
      <c r="S161" s="92">
        <f>'AMA_UBS V Medeiros'!S20</f>
        <v>18</v>
      </c>
      <c r="T161" s="92">
        <f>'AMA_UBS V Medeiros'!T20</f>
        <v>12</v>
      </c>
      <c r="U161" s="92">
        <f>'AMA_UBS V Medeiros'!U20</f>
        <v>25</v>
      </c>
      <c r="V161" s="92">
        <f>'AMA_UBS V Medeiros'!V20</f>
        <v>120</v>
      </c>
      <c r="W161" s="92">
        <f>'AMA_UBS V Medeiros'!W20</f>
        <v>171</v>
      </c>
      <c r="X161" s="922">
        <f>'AMA_UBS V Medeiros'!X20</f>
        <v>1.425</v>
      </c>
    </row>
    <row r="162" spans="1:24" x14ac:dyDescent="0.25">
      <c r="A162" s="214" t="str">
        <f>'AMA_UBS V Medeiros'!A21</f>
        <v>Assistente Social (consulta/ VD) - 30hrs</v>
      </c>
      <c r="B162" s="926">
        <f>'AMA_UBS V Medeiros'!B21</f>
        <v>122</v>
      </c>
      <c r="C162" s="92">
        <f>'AMA_UBS V Medeiros'!C21</f>
        <v>38</v>
      </c>
      <c r="D162" s="92">
        <f>'AMA_UBS V Medeiros'!D21</f>
        <v>122</v>
      </c>
      <c r="E162" s="92">
        <f>'AMA_UBS V Medeiros'!E21</f>
        <v>83</v>
      </c>
      <c r="F162" s="92">
        <f>'AMA_UBS V Medeiros'!F21</f>
        <v>122</v>
      </c>
      <c r="G162" s="92">
        <f>'AMA_UBS V Medeiros'!G21</f>
        <v>77</v>
      </c>
      <c r="H162" s="92">
        <f>'AMA_UBS V Medeiros'!H21</f>
        <v>122</v>
      </c>
      <c r="I162" s="92">
        <f>'AMA_UBS V Medeiros'!I21</f>
        <v>77</v>
      </c>
      <c r="J162" s="92">
        <f>'AMA_UBS V Medeiros'!J21</f>
        <v>122</v>
      </c>
      <c r="K162" s="92">
        <f>'AMA_UBS V Medeiros'!K21</f>
        <v>131</v>
      </c>
      <c r="L162" s="92">
        <f>'AMA_UBS V Medeiros'!L21</f>
        <v>122</v>
      </c>
      <c r="M162" s="92">
        <f>'AMA_UBS V Medeiros'!M21</f>
        <v>163</v>
      </c>
      <c r="N162" s="92">
        <f>'AMA_UBS V Medeiros'!N21</f>
        <v>122</v>
      </c>
      <c r="O162" s="92">
        <f>'AMA_UBS V Medeiros'!O21</f>
        <v>189</v>
      </c>
      <c r="P162" s="92">
        <f>'AMA_UBS V Medeiros'!P21</f>
        <v>122</v>
      </c>
      <c r="Q162" s="92">
        <f>'AMA_UBS V Medeiros'!Q21</f>
        <v>146</v>
      </c>
      <c r="R162" s="92">
        <f>'AMA_UBS V Medeiros'!R21</f>
        <v>122</v>
      </c>
      <c r="S162" s="92">
        <f>'AMA_UBS V Medeiros'!S21</f>
        <v>156</v>
      </c>
      <c r="T162" s="92">
        <f>'AMA_UBS V Medeiros'!T21</f>
        <v>122</v>
      </c>
      <c r="U162" s="92">
        <f>'AMA_UBS V Medeiros'!U21</f>
        <v>210</v>
      </c>
      <c r="V162" s="92">
        <f>'AMA_UBS V Medeiros'!V21</f>
        <v>1220</v>
      </c>
      <c r="W162" s="92">
        <f>'AMA_UBS V Medeiros'!W21</f>
        <v>1270</v>
      </c>
      <c r="X162" s="922">
        <f>'AMA_UBS V Medeiros'!X21</f>
        <v>1.040983606557377</v>
      </c>
    </row>
    <row r="163" spans="1:24" x14ac:dyDescent="0.25">
      <c r="A163" s="214" t="str">
        <f>'AMA_UBS V Medeiros'!A22</f>
        <v>Assistente Social (nº grupos)</v>
      </c>
      <c r="B163" s="926">
        <f>'AMA_UBS V Medeiros'!B22</f>
        <v>30</v>
      </c>
      <c r="C163" s="92">
        <f>'AMA_UBS V Medeiros'!C22</f>
        <v>20</v>
      </c>
      <c r="D163" s="92">
        <f>'AMA_UBS V Medeiros'!D22</f>
        <v>30</v>
      </c>
      <c r="E163" s="92">
        <f>'AMA_UBS V Medeiros'!E22</f>
        <v>27</v>
      </c>
      <c r="F163" s="92">
        <f>'AMA_UBS V Medeiros'!F22</f>
        <v>30</v>
      </c>
      <c r="G163" s="92">
        <f>'AMA_UBS V Medeiros'!G22</f>
        <v>20</v>
      </c>
      <c r="H163" s="92">
        <f>'AMA_UBS V Medeiros'!H22</f>
        <v>30</v>
      </c>
      <c r="I163" s="92">
        <f>'AMA_UBS V Medeiros'!I22</f>
        <v>14</v>
      </c>
      <c r="J163" s="92">
        <f>'AMA_UBS V Medeiros'!J22</f>
        <v>30</v>
      </c>
      <c r="K163" s="92">
        <f>'AMA_UBS V Medeiros'!K22</f>
        <v>15</v>
      </c>
      <c r="L163" s="92">
        <f>'AMA_UBS V Medeiros'!L22</f>
        <v>30</v>
      </c>
      <c r="M163" s="92">
        <f>'AMA_UBS V Medeiros'!M22</f>
        <v>25</v>
      </c>
      <c r="N163" s="92">
        <f>'AMA_UBS V Medeiros'!N22</f>
        <v>30</v>
      </c>
      <c r="O163" s="92">
        <f>'AMA_UBS V Medeiros'!O22</f>
        <v>45</v>
      </c>
      <c r="P163" s="92">
        <f>'AMA_UBS V Medeiros'!P22</f>
        <v>30</v>
      </c>
      <c r="Q163" s="92">
        <f>'AMA_UBS V Medeiros'!Q22</f>
        <v>30</v>
      </c>
      <c r="R163" s="92">
        <f>'AMA_UBS V Medeiros'!R22</f>
        <v>30</v>
      </c>
      <c r="S163" s="92">
        <f>'AMA_UBS V Medeiros'!S22</f>
        <v>39</v>
      </c>
      <c r="T163" s="92">
        <f>'AMA_UBS V Medeiros'!T22</f>
        <v>30</v>
      </c>
      <c r="U163" s="92">
        <f>'AMA_UBS V Medeiros'!U22</f>
        <v>38</v>
      </c>
      <c r="V163" s="92">
        <f>'AMA_UBS V Medeiros'!V22</f>
        <v>300</v>
      </c>
      <c r="W163" s="92">
        <f>'AMA_UBS V Medeiros'!W22</f>
        <v>273</v>
      </c>
      <c r="X163" s="922">
        <f>'AMA_UBS V Medeiros'!X22</f>
        <v>0.91</v>
      </c>
    </row>
    <row r="164" spans="1:24" x14ac:dyDescent="0.25">
      <c r="A164" s="214" t="str">
        <f>'AMA_UBS V Medeiros'!A23</f>
        <v>Nutricionista (consulta/ VD) - 40hrs</v>
      </c>
      <c r="B164" s="926">
        <f>'AMA_UBS V Medeiros'!B23</f>
        <v>60</v>
      </c>
      <c r="C164" s="92">
        <f>'AMA_UBS V Medeiros'!C23</f>
        <v>50</v>
      </c>
      <c r="D164" s="92">
        <f>'AMA_UBS V Medeiros'!D23</f>
        <v>60</v>
      </c>
      <c r="E164" s="92">
        <f>'AMA_UBS V Medeiros'!E23</f>
        <v>75</v>
      </c>
      <c r="F164" s="92">
        <f>'AMA_UBS V Medeiros'!F23</f>
        <v>60</v>
      </c>
      <c r="G164" s="92">
        <f>'AMA_UBS V Medeiros'!G23</f>
        <v>75</v>
      </c>
      <c r="H164" s="92">
        <f>'AMA_UBS V Medeiros'!H23</f>
        <v>60</v>
      </c>
      <c r="I164" s="92">
        <f>'AMA_UBS V Medeiros'!I23</f>
        <v>58</v>
      </c>
      <c r="J164" s="92">
        <f>'AMA_UBS V Medeiros'!J23</f>
        <v>60</v>
      </c>
      <c r="K164" s="92">
        <f>'AMA_UBS V Medeiros'!K23</f>
        <v>40</v>
      </c>
      <c r="L164" s="92">
        <f>'AMA_UBS V Medeiros'!L23</f>
        <v>60</v>
      </c>
      <c r="M164" s="92">
        <f>'AMA_UBS V Medeiros'!M23</f>
        <v>44</v>
      </c>
      <c r="N164" s="92">
        <f>'AMA_UBS V Medeiros'!N23</f>
        <v>60</v>
      </c>
      <c r="O164" s="92">
        <f>'AMA_UBS V Medeiros'!O23</f>
        <v>71</v>
      </c>
      <c r="P164" s="92">
        <f>'AMA_UBS V Medeiros'!P23</f>
        <v>60</v>
      </c>
      <c r="Q164" s="92">
        <f>'AMA_UBS V Medeiros'!Q23</f>
        <v>76</v>
      </c>
      <c r="R164" s="92">
        <f>'AMA_UBS V Medeiros'!R23</f>
        <v>60</v>
      </c>
      <c r="S164" s="92">
        <f>'AMA_UBS V Medeiros'!S23</f>
        <v>67</v>
      </c>
      <c r="T164" s="92">
        <f>'AMA_UBS V Medeiros'!T23</f>
        <v>60</v>
      </c>
      <c r="U164" s="92">
        <f>'AMA_UBS V Medeiros'!U23</f>
        <v>26</v>
      </c>
      <c r="V164" s="92">
        <f>'AMA_UBS V Medeiros'!V23</f>
        <v>600</v>
      </c>
      <c r="W164" s="92">
        <f>'AMA_UBS V Medeiros'!W23</f>
        <v>582</v>
      </c>
      <c r="X164" s="922">
        <f>'AMA_UBS V Medeiros'!X23</f>
        <v>0.97</v>
      </c>
    </row>
    <row r="165" spans="1:24" x14ac:dyDescent="0.25">
      <c r="A165" s="214" t="str">
        <f>'AMA_UBS V Medeiros'!A24</f>
        <v>Nutricionista (nº grupos)</v>
      </c>
      <c r="B165" s="926">
        <f>'AMA_UBS V Medeiros'!B24</f>
        <v>40</v>
      </c>
      <c r="C165" s="92">
        <f>'AMA_UBS V Medeiros'!C24</f>
        <v>18</v>
      </c>
      <c r="D165" s="92">
        <f>'AMA_UBS V Medeiros'!D24</f>
        <v>40</v>
      </c>
      <c r="E165" s="92">
        <f>'AMA_UBS V Medeiros'!E24</f>
        <v>34</v>
      </c>
      <c r="F165" s="92">
        <f>'AMA_UBS V Medeiros'!F24</f>
        <v>40</v>
      </c>
      <c r="G165" s="92">
        <f>'AMA_UBS V Medeiros'!G24</f>
        <v>25</v>
      </c>
      <c r="H165" s="92">
        <f>'AMA_UBS V Medeiros'!H24</f>
        <v>40</v>
      </c>
      <c r="I165" s="92">
        <f>'AMA_UBS V Medeiros'!I24</f>
        <v>26</v>
      </c>
      <c r="J165" s="92">
        <f>'AMA_UBS V Medeiros'!J24</f>
        <v>40</v>
      </c>
      <c r="K165" s="92">
        <f>'AMA_UBS V Medeiros'!K24</f>
        <v>27</v>
      </c>
      <c r="L165" s="92">
        <f>'AMA_UBS V Medeiros'!L24</f>
        <v>40</v>
      </c>
      <c r="M165" s="92">
        <f>'AMA_UBS V Medeiros'!M24</f>
        <v>24</v>
      </c>
      <c r="N165" s="92">
        <f>'AMA_UBS V Medeiros'!N24</f>
        <v>40</v>
      </c>
      <c r="O165" s="92">
        <f>'AMA_UBS V Medeiros'!O24</f>
        <v>19</v>
      </c>
      <c r="P165" s="92">
        <f>'AMA_UBS V Medeiros'!P24</f>
        <v>40</v>
      </c>
      <c r="Q165" s="92">
        <f>'AMA_UBS V Medeiros'!Q24</f>
        <v>18</v>
      </c>
      <c r="R165" s="92">
        <f>'AMA_UBS V Medeiros'!R24</f>
        <v>40</v>
      </c>
      <c r="S165" s="92">
        <f>'AMA_UBS V Medeiros'!S24</f>
        <v>18</v>
      </c>
      <c r="T165" s="92">
        <f>'AMA_UBS V Medeiros'!T24</f>
        <v>40</v>
      </c>
      <c r="U165" s="92">
        <f>'AMA_UBS V Medeiros'!U24</f>
        <v>16</v>
      </c>
      <c r="V165" s="92">
        <f>'AMA_UBS V Medeiros'!V24</f>
        <v>400</v>
      </c>
      <c r="W165" s="92">
        <f>'AMA_UBS V Medeiros'!W24</f>
        <v>225</v>
      </c>
      <c r="X165" s="922">
        <f>'AMA_UBS V Medeiros'!X24</f>
        <v>0.5625</v>
      </c>
    </row>
    <row r="166" spans="1:24" x14ac:dyDescent="0.25">
      <c r="A166" s="214" t="str">
        <f>'AMA_UBS V Medeiros'!A25</f>
        <v>Psicólogo (consulta/ VD) - 30hrs</v>
      </c>
      <c r="B166" s="926">
        <f>'AMA_UBS V Medeiros'!B25</f>
        <v>92</v>
      </c>
      <c r="C166" s="92">
        <f>'AMA_UBS V Medeiros'!C25</f>
        <v>107</v>
      </c>
      <c r="D166" s="92">
        <f>'AMA_UBS V Medeiros'!D25</f>
        <v>92</v>
      </c>
      <c r="E166" s="92">
        <f>'AMA_UBS V Medeiros'!E25</f>
        <v>125</v>
      </c>
      <c r="F166" s="92">
        <f>'AMA_UBS V Medeiros'!F25</f>
        <v>92</v>
      </c>
      <c r="G166" s="92">
        <f>'AMA_UBS V Medeiros'!G25</f>
        <v>111</v>
      </c>
      <c r="H166" s="92">
        <f>'AMA_UBS V Medeiros'!H25</f>
        <v>92</v>
      </c>
      <c r="I166" s="92">
        <f>'AMA_UBS V Medeiros'!I25</f>
        <v>102</v>
      </c>
      <c r="J166" s="92">
        <f>'AMA_UBS V Medeiros'!J25</f>
        <v>92</v>
      </c>
      <c r="K166" s="92">
        <f>'AMA_UBS V Medeiros'!K25</f>
        <v>105</v>
      </c>
      <c r="L166" s="92">
        <f>'AMA_UBS V Medeiros'!L25</f>
        <v>92</v>
      </c>
      <c r="M166" s="92">
        <f>'AMA_UBS V Medeiros'!M25</f>
        <v>77</v>
      </c>
      <c r="N166" s="92">
        <f>'AMA_UBS V Medeiros'!N25</f>
        <v>92</v>
      </c>
      <c r="O166" s="92">
        <f>'AMA_UBS V Medeiros'!O25</f>
        <v>118</v>
      </c>
      <c r="P166" s="92">
        <f>'AMA_UBS V Medeiros'!P25</f>
        <v>92</v>
      </c>
      <c r="Q166" s="92">
        <f>'AMA_UBS V Medeiros'!Q25</f>
        <v>70</v>
      </c>
      <c r="R166" s="92">
        <f>'AMA_UBS V Medeiros'!R25</f>
        <v>92</v>
      </c>
      <c r="S166" s="92">
        <f>'AMA_UBS V Medeiros'!S25</f>
        <v>94</v>
      </c>
      <c r="T166" s="92">
        <f>'AMA_UBS V Medeiros'!T25</f>
        <v>92</v>
      </c>
      <c r="U166" s="92">
        <f>'AMA_UBS V Medeiros'!U25</f>
        <v>92</v>
      </c>
      <c r="V166" s="92">
        <f>'AMA_UBS V Medeiros'!V25</f>
        <v>920</v>
      </c>
      <c r="W166" s="92">
        <f>'AMA_UBS V Medeiros'!W25</f>
        <v>1001</v>
      </c>
      <c r="X166" s="922">
        <f>'AMA_UBS V Medeiros'!X25</f>
        <v>1.0880434782608697</v>
      </c>
    </row>
    <row r="167" spans="1:24" x14ac:dyDescent="0.25">
      <c r="A167" s="214" t="str">
        <f>'AMA_UBS V Medeiros'!A26</f>
        <v>Psicólogo (nº grupos)</v>
      </c>
      <c r="B167" s="926">
        <f>'AMA_UBS V Medeiros'!B26</f>
        <v>60</v>
      </c>
      <c r="C167" s="92">
        <f>'AMA_UBS V Medeiros'!C26</f>
        <v>67</v>
      </c>
      <c r="D167" s="92">
        <f>'AMA_UBS V Medeiros'!D26</f>
        <v>60</v>
      </c>
      <c r="E167" s="92">
        <f>'AMA_UBS V Medeiros'!E26</f>
        <v>54</v>
      </c>
      <c r="F167" s="92">
        <f>'AMA_UBS V Medeiros'!F26</f>
        <v>60</v>
      </c>
      <c r="G167" s="92">
        <f>'AMA_UBS V Medeiros'!G26</f>
        <v>46</v>
      </c>
      <c r="H167" s="92">
        <f>'AMA_UBS V Medeiros'!H26</f>
        <v>60</v>
      </c>
      <c r="I167" s="92">
        <f>'AMA_UBS V Medeiros'!I26</f>
        <v>53</v>
      </c>
      <c r="J167" s="92">
        <f>'AMA_UBS V Medeiros'!J26</f>
        <v>60</v>
      </c>
      <c r="K167" s="92">
        <f>'AMA_UBS V Medeiros'!K26</f>
        <v>41</v>
      </c>
      <c r="L167" s="92">
        <f>'AMA_UBS V Medeiros'!L26</f>
        <v>60</v>
      </c>
      <c r="M167" s="92">
        <f>'AMA_UBS V Medeiros'!M26</f>
        <v>36</v>
      </c>
      <c r="N167" s="92">
        <f>'AMA_UBS V Medeiros'!N26</f>
        <v>60</v>
      </c>
      <c r="O167" s="92">
        <f>'AMA_UBS V Medeiros'!O26</f>
        <v>44</v>
      </c>
      <c r="P167" s="92">
        <f>'AMA_UBS V Medeiros'!P26</f>
        <v>60</v>
      </c>
      <c r="Q167" s="92">
        <f>'AMA_UBS V Medeiros'!Q26</f>
        <v>30</v>
      </c>
      <c r="R167" s="92">
        <f>'AMA_UBS V Medeiros'!R26</f>
        <v>60</v>
      </c>
      <c r="S167" s="92">
        <f>'AMA_UBS V Medeiros'!S26</f>
        <v>56</v>
      </c>
      <c r="T167" s="92">
        <f>'AMA_UBS V Medeiros'!T26</f>
        <v>60</v>
      </c>
      <c r="U167" s="92">
        <f>'AMA_UBS V Medeiros'!U26</f>
        <v>35</v>
      </c>
      <c r="V167" s="92">
        <f>'AMA_UBS V Medeiros'!V26</f>
        <v>600</v>
      </c>
      <c r="W167" s="92">
        <f>'AMA_UBS V Medeiros'!W26</f>
        <v>462</v>
      </c>
      <c r="X167" s="922">
        <f>'AMA_UBS V Medeiros'!X26</f>
        <v>0.77</v>
      </c>
    </row>
    <row r="168" spans="1:24" x14ac:dyDescent="0.25">
      <c r="A168" s="214" t="str">
        <f>'AMA_UBS V Medeiros'!A27</f>
        <v>Farmacêutico (consulta/ VD) - 44hrs</v>
      </c>
      <c r="B168" s="926">
        <f>'AMA_UBS V Medeiros'!B27</f>
        <v>106</v>
      </c>
      <c r="C168" s="92">
        <f>'AMA_UBS V Medeiros'!C27</f>
        <v>24</v>
      </c>
      <c r="D168" s="92">
        <f>'AMA_UBS V Medeiros'!D27</f>
        <v>106</v>
      </c>
      <c r="E168" s="92">
        <f>'AMA_UBS V Medeiros'!E27</f>
        <v>62</v>
      </c>
      <c r="F168" s="92">
        <f>'AMA_UBS V Medeiros'!F27</f>
        <v>106</v>
      </c>
      <c r="G168" s="92">
        <f>'AMA_UBS V Medeiros'!G27</f>
        <v>59</v>
      </c>
      <c r="H168" s="92">
        <f>'AMA_UBS V Medeiros'!H27</f>
        <v>106</v>
      </c>
      <c r="I168" s="92">
        <f>'AMA_UBS V Medeiros'!I27</f>
        <v>85</v>
      </c>
      <c r="J168" s="92">
        <f>'AMA_UBS V Medeiros'!J27</f>
        <v>106</v>
      </c>
      <c r="K168" s="92">
        <f>'AMA_UBS V Medeiros'!K27</f>
        <v>69</v>
      </c>
      <c r="L168" s="92">
        <f>'AMA_UBS V Medeiros'!L27</f>
        <v>106</v>
      </c>
      <c r="M168" s="92">
        <f>'AMA_UBS V Medeiros'!M27</f>
        <v>122</v>
      </c>
      <c r="N168" s="92">
        <f>'AMA_UBS V Medeiros'!N27</f>
        <v>106</v>
      </c>
      <c r="O168" s="92">
        <f>'AMA_UBS V Medeiros'!O27</f>
        <v>131</v>
      </c>
      <c r="P168" s="92">
        <f>'AMA_UBS V Medeiros'!P27</f>
        <v>106</v>
      </c>
      <c r="Q168" s="92">
        <f>'AMA_UBS V Medeiros'!Q27</f>
        <v>45</v>
      </c>
      <c r="R168" s="92">
        <f>'AMA_UBS V Medeiros'!R27</f>
        <v>106</v>
      </c>
      <c r="S168" s="92">
        <f>'AMA_UBS V Medeiros'!S27</f>
        <v>53</v>
      </c>
      <c r="T168" s="92">
        <f>'AMA_UBS V Medeiros'!T27</f>
        <v>106</v>
      </c>
      <c r="U168" s="92">
        <f>'AMA_UBS V Medeiros'!U27</f>
        <v>79</v>
      </c>
      <c r="V168" s="92">
        <f>'AMA_UBS V Medeiros'!V27</f>
        <v>1060</v>
      </c>
      <c r="W168" s="92">
        <f>'AMA_UBS V Medeiros'!W27</f>
        <v>729</v>
      </c>
      <c r="X168" s="922">
        <f>'AMA_UBS V Medeiros'!X27</f>
        <v>0.68773584905660379</v>
      </c>
    </row>
    <row r="169" spans="1:24" x14ac:dyDescent="0.25">
      <c r="A169" s="214" t="str">
        <f>'AMA_UBS V Medeiros'!A28</f>
        <v>Farmacêutico (nº grupos)</v>
      </c>
      <c r="B169" s="926">
        <f>'AMA_UBS V Medeiros'!B28</f>
        <v>18</v>
      </c>
      <c r="C169" s="92">
        <f>'AMA_UBS V Medeiros'!C28</f>
        <v>0</v>
      </c>
      <c r="D169" s="92">
        <f>'AMA_UBS V Medeiros'!D28</f>
        <v>18</v>
      </c>
      <c r="E169" s="92">
        <f>'AMA_UBS V Medeiros'!E28</f>
        <v>6</v>
      </c>
      <c r="F169" s="92">
        <f>'AMA_UBS V Medeiros'!F28</f>
        <v>18</v>
      </c>
      <c r="G169" s="92">
        <f>'AMA_UBS V Medeiros'!G28</f>
        <v>5</v>
      </c>
      <c r="H169" s="92">
        <f>'AMA_UBS V Medeiros'!H28</f>
        <v>18</v>
      </c>
      <c r="I169" s="92">
        <f>'AMA_UBS V Medeiros'!I28</f>
        <v>5</v>
      </c>
      <c r="J169" s="92">
        <f>'AMA_UBS V Medeiros'!J28</f>
        <v>18</v>
      </c>
      <c r="K169" s="92">
        <f>'AMA_UBS V Medeiros'!K28</f>
        <v>8</v>
      </c>
      <c r="L169" s="92">
        <f>'AMA_UBS V Medeiros'!L28</f>
        <v>18</v>
      </c>
      <c r="M169" s="92">
        <f>'AMA_UBS V Medeiros'!M28</f>
        <v>16</v>
      </c>
      <c r="N169" s="92">
        <f>'AMA_UBS V Medeiros'!N28</f>
        <v>18</v>
      </c>
      <c r="O169" s="92">
        <f>'AMA_UBS V Medeiros'!O28</f>
        <v>17</v>
      </c>
      <c r="P169" s="92">
        <f>'AMA_UBS V Medeiros'!P28</f>
        <v>18</v>
      </c>
      <c r="Q169" s="92">
        <f>'AMA_UBS V Medeiros'!Q28</f>
        <v>14</v>
      </c>
      <c r="R169" s="92">
        <f>'AMA_UBS V Medeiros'!R28</f>
        <v>18</v>
      </c>
      <c r="S169" s="92">
        <f>'AMA_UBS V Medeiros'!S28</f>
        <v>10</v>
      </c>
      <c r="T169" s="92">
        <f>'AMA_UBS V Medeiros'!T28</f>
        <v>18</v>
      </c>
      <c r="U169" s="92">
        <f>'AMA_UBS V Medeiros'!U28</f>
        <v>15</v>
      </c>
      <c r="V169" s="92">
        <f>'AMA_UBS V Medeiros'!V28</f>
        <v>180</v>
      </c>
      <c r="W169" s="92">
        <f>'AMA_UBS V Medeiros'!W28</f>
        <v>96</v>
      </c>
      <c r="X169" s="922">
        <f>'AMA_UBS V Medeiros'!X28</f>
        <v>0.53333333333333333</v>
      </c>
    </row>
    <row r="170" spans="1:24" x14ac:dyDescent="0.25">
      <c r="A170" s="214" t="str">
        <f>'AMA_UBS V Medeiros'!A29</f>
        <v>Tecnico de Enfermagem (Visitas) - 30hrs</v>
      </c>
      <c r="B170" s="926">
        <f>'AMA_UBS V Medeiros'!B29</f>
        <v>50</v>
      </c>
      <c r="C170" s="92">
        <f>'AMA_UBS V Medeiros'!C29</f>
        <v>51</v>
      </c>
      <c r="D170" s="92">
        <f>'AMA_UBS V Medeiros'!D29</f>
        <v>50</v>
      </c>
      <c r="E170" s="92">
        <f>'AMA_UBS V Medeiros'!E29</f>
        <v>73</v>
      </c>
      <c r="F170" s="92">
        <f>'AMA_UBS V Medeiros'!F29</f>
        <v>50</v>
      </c>
      <c r="G170" s="92">
        <f>'AMA_UBS V Medeiros'!G29</f>
        <v>28</v>
      </c>
      <c r="H170" s="92">
        <f>'AMA_UBS V Medeiros'!H29</f>
        <v>50</v>
      </c>
      <c r="I170" s="92">
        <f>'AMA_UBS V Medeiros'!I29</f>
        <v>19</v>
      </c>
      <c r="J170" s="92">
        <f>'AMA_UBS V Medeiros'!J29</f>
        <v>50</v>
      </c>
      <c r="K170" s="92">
        <f>'AMA_UBS V Medeiros'!K29</f>
        <v>59</v>
      </c>
      <c r="L170" s="92">
        <f>'AMA_UBS V Medeiros'!L29</f>
        <v>50</v>
      </c>
      <c r="M170" s="92">
        <f>'AMA_UBS V Medeiros'!M29</f>
        <v>76</v>
      </c>
      <c r="N170" s="92">
        <f>'AMA_UBS V Medeiros'!N29</f>
        <v>50</v>
      </c>
      <c r="O170" s="92">
        <f>'AMA_UBS V Medeiros'!O29</f>
        <v>81</v>
      </c>
      <c r="P170" s="92">
        <f>'AMA_UBS V Medeiros'!P29</f>
        <v>50</v>
      </c>
      <c r="Q170" s="92">
        <f>'AMA_UBS V Medeiros'!Q29</f>
        <v>66</v>
      </c>
      <c r="R170" s="92">
        <f>'AMA_UBS V Medeiros'!R29</f>
        <v>50</v>
      </c>
      <c r="S170" s="92">
        <f>'AMA_UBS V Medeiros'!S29</f>
        <v>61</v>
      </c>
      <c r="T170" s="92">
        <f>'AMA_UBS V Medeiros'!T29</f>
        <v>50</v>
      </c>
      <c r="U170" s="92">
        <f>'AMA_UBS V Medeiros'!U29</f>
        <v>76</v>
      </c>
      <c r="V170" s="92">
        <f>'AMA_UBS V Medeiros'!V29</f>
        <v>500</v>
      </c>
      <c r="W170" s="92">
        <f>'AMA_UBS V Medeiros'!W29</f>
        <v>590</v>
      </c>
      <c r="X170" s="922">
        <f>'AMA_UBS V Medeiros'!X29</f>
        <v>1.18</v>
      </c>
    </row>
    <row r="171" spans="1:24" x14ac:dyDescent="0.25">
      <c r="A171" s="214" t="str">
        <f>'AMA_UBS V Medeiros'!A30</f>
        <v>PICS - Atividades Coletivas</v>
      </c>
      <c r="B171" s="926">
        <f>'AMA_UBS V Medeiros'!B30</f>
        <v>7</v>
      </c>
      <c r="C171" s="92">
        <f>'AMA_UBS V Medeiros'!C30</f>
        <v>20</v>
      </c>
      <c r="D171" s="92">
        <f>'AMA_UBS V Medeiros'!D30</f>
        <v>7</v>
      </c>
      <c r="E171" s="92">
        <f>'AMA_UBS V Medeiros'!E30</f>
        <v>21</v>
      </c>
      <c r="F171" s="92">
        <f>'AMA_UBS V Medeiros'!F30</f>
        <v>7</v>
      </c>
      <c r="G171" s="92">
        <f>'AMA_UBS V Medeiros'!G30</f>
        <v>18</v>
      </c>
      <c r="H171" s="92">
        <f>'AMA_UBS V Medeiros'!H30</f>
        <v>7</v>
      </c>
      <c r="I171" s="92">
        <f>'AMA_UBS V Medeiros'!I30</f>
        <v>11</v>
      </c>
      <c r="J171" s="92">
        <f>'AMA_UBS V Medeiros'!J30</f>
        <v>7</v>
      </c>
      <c r="K171" s="92">
        <f>'AMA_UBS V Medeiros'!K30</f>
        <v>20</v>
      </c>
      <c r="L171" s="92">
        <f>'AMA_UBS V Medeiros'!L30</f>
        <v>7</v>
      </c>
      <c r="M171" s="92">
        <f>'AMA_UBS V Medeiros'!M30</f>
        <v>16</v>
      </c>
      <c r="N171" s="92">
        <f>'AMA_UBS V Medeiros'!N30</f>
        <v>7</v>
      </c>
      <c r="O171" s="92">
        <f>'AMA_UBS V Medeiros'!O30</f>
        <v>10</v>
      </c>
      <c r="P171" s="92">
        <f>'AMA_UBS V Medeiros'!P30</f>
        <v>7</v>
      </c>
      <c r="Q171" s="92">
        <f>'AMA_UBS V Medeiros'!Q30</f>
        <v>21</v>
      </c>
      <c r="R171" s="92">
        <f>'AMA_UBS V Medeiros'!R30</f>
        <v>7</v>
      </c>
      <c r="S171" s="92">
        <f>'AMA_UBS V Medeiros'!S30</f>
        <v>36</v>
      </c>
      <c r="T171" s="92">
        <f>'AMA_UBS V Medeiros'!T30</f>
        <v>7</v>
      </c>
      <c r="U171" s="92">
        <f>'AMA_UBS V Medeiros'!U30</f>
        <v>15</v>
      </c>
      <c r="V171" s="92">
        <f>'AMA_UBS V Medeiros'!V30</f>
        <v>70</v>
      </c>
      <c r="W171" s="92">
        <f>'AMA_UBS V Medeiros'!W30</f>
        <v>188</v>
      </c>
      <c r="X171" s="922">
        <f>'AMA_UBS V Medeiros'!X30</f>
        <v>2.6857142857142855</v>
      </c>
    </row>
    <row r="172" spans="1:24" ht="15.75" thickBot="1" x14ac:dyDescent="0.3">
      <c r="A172" s="214" t="str">
        <f>'AMA_UBS V Medeiros'!A31</f>
        <v>PICS - Atividades Individuais</v>
      </c>
      <c r="B172" s="926">
        <f>'AMA_UBS V Medeiros'!B31</f>
        <v>10</v>
      </c>
      <c r="C172" s="92">
        <f>'AMA_UBS V Medeiros'!C31</f>
        <v>12</v>
      </c>
      <c r="D172" s="92">
        <f>'AMA_UBS V Medeiros'!D31</f>
        <v>10</v>
      </c>
      <c r="E172" s="92">
        <f>'AMA_UBS V Medeiros'!E31</f>
        <v>13</v>
      </c>
      <c r="F172" s="92">
        <f>'AMA_UBS V Medeiros'!F31</f>
        <v>10</v>
      </c>
      <c r="G172" s="92">
        <f>'AMA_UBS V Medeiros'!G31</f>
        <v>10</v>
      </c>
      <c r="H172" s="92">
        <f>'AMA_UBS V Medeiros'!H31</f>
        <v>10</v>
      </c>
      <c r="I172" s="92">
        <f>'AMA_UBS V Medeiros'!I31</f>
        <v>3</v>
      </c>
      <c r="J172" s="92">
        <f>'AMA_UBS V Medeiros'!J31</f>
        <v>10</v>
      </c>
      <c r="K172" s="92">
        <f>'AMA_UBS V Medeiros'!K31</f>
        <v>0</v>
      </c>
      <c r="L172" s="92">
        <f>'AMA_UBS V Medeiros'!L31</f>
        <v>10</v>
      </c>
      <c r="M172" s="92">
        <f>'AMA_UBS V Medeiros'!M31</f>
        <v>2</v>
      </c>
      <c r="N172" s="92">
        <f>'AMA_UBS V Medeiros'!N31</f>
        <v>10</v>
      </c>
      <c r="O172" s="92">
        <f>'AMA_UBS V Medeiros'!O31</f>
        <v>23</v>
      </c>
      <c r="P172" s="92">
        <f>'AMA_UBS V Medeiros'!P31</f>
        <v>10</v>
      </c>
      <c r="Q172" s="92">
        <f>'AMA_UBS V Medeiros'!Q31</f>
        <v>38</v>
      </c>
      <c r="R172" s="92">
        <f>'AMA_UBS V Medeiros'!R31</f>
        <v>10</v>
      </c>
      <c r="S172" s="92">
        <f>'AMA_UBS V Medeiros'!S31</f>
        <v>53</v>
      </c>
      <c r="T172" s="92">
        <f>'AMA_UBS V Medeiros'!T31</f>
        <v>10</v>
      </c>
      <c r="U172" s="92">
        <f>'AMA_UBS V Medeiros'!U31</f>
        <v>36</v>
      </c>
      <c r="V172" s="92">
        <f>'AMA_UBS V Medeiros'!V31</f>
        <v>100</v>
      </c>
      <c r="W172" s="92">
        <f>'AMA_UBS V Medeiros'!W31</f>
        <v>190</v>
      </c>
      <c r="X172" s="922">
        <f>'AMA_UBS V Medeiros'!X31</f>
        <v>1.9</v>
      </c>
    </row>
    <row r="173" spans="1:24" ht="15.75" thickBot="1" x14ac:dyDescent="0.3">
      <c r="A173" s="845" t="str">
        <f>'AMA_UBS V Medeiros'!A32</f>
        <v>TOTAL</v>
      </c>
      <c r="B173" s="943">
        <f>'AMA_UBS V Medeiros'!B32</f>
        <v>4603</v>
      </c>
      <c r="C173" s="847">
        <f>'AMA_UBS V Medeiros'!C32</f>
        <v>3045</v>
      </c>
      <c r="D173" s="847">
        <f>'AMA_UBS V Medeiros'!D32</f>
        <v>4603</v>
      </c>
      <c r="E173" s="847">
        <f>'AMA_UBS V Medeiros'!E32</f>
        <v>3447</v>
      </c>
      <c r="F173" s="847">
        <f>'AMA_UBS V Medeiros'!F32</f>
        <v>4603</v>
      </c>
      <c r="G173" s="847">
        <f>'AMA_UBS V Medeiros'!G32</f>
        <v>2969</v>
      </c>
      <c r="H173" s="847">
        <f>'AMA_UBS V Medeiros'!H32</f>
        <v>4603</v>
      </c>
      <c r="I173" s="847">
        <f>'AMA_UBS V Medeiros'!I32</f>
        <v>3317</v>
      </c>
      <c r="J173" s="847">
        <f>'AMA_UBS V Medeiros'!J32</f>
        <v>4603</v>
      </c>
      <c r="K173" s="847">
        <f>'AMA_UBS V Medeiros'!K32</f>
        <v>3279</v>
      </c>
      <c r="L173" s="847">
        <f>'AMA_UBS V Medeiros'!L32</f>
        <v>4603</v>
      </c>
      <c r="M173" s="847">
        <f>'AMA_UBS V Medeiros'!M32</f>
        <v>3116</v>
      </c>
      <c r="N173" s="847">
        <f>'AMA_UBS V Medeiros'!N32</f>
        <v>4603</v>
      </c>
      <c r="O173" s="847">
        <f>'AMA_UBS V Medeiros'!O32</f>
        <v>4021</v>
      </c>
      <c r="P173" s="847">
        <f>'AMA_UBS V Medeiros'!P32</f>
        <v>4603</v>
      </c>
      <c r="Q173" s="847">
        <f>'AMA_UBS V Medeiros'!Q32</f>
        <v>4187</v>
      </c>
      <c r="R173" s="847">
        <f>'AMA_UBS V Medeiros'!R32</f>
        <v>4603</v>
      </c>
      <c r="S173" s="847">
        <f>'AMA_UBS V Medeiros'!S32</f>
        <v>3938</v>
      </c>
      <c r="T173" s="847">
        <f>'AMA_UBS V Medeiros'!T32</f>
        <v>4603</v>
      </c>
      <c r="U173" s="847">
        <f>'AMA_UBS V Medeiros'!U32</f>
        <v>3923</v>
      </c>
      <c r="V173" s="847">
        <f>'AMA_UBS V Medeiros'!V32</f>
        <v>46030</v>
      </c>
      <c r="W173" s="847">
        <f>'AMA_UBS V Medeiros'!W32</f>
        <v>35242</v>
      </c>
      <c r="X173" s="923">
        <f>'AMA_UBS V Medeiros'!X32</f>
        <v>0.76563111014555729</v>
      </c>
    </row>
    <row r="174" spans="1:24" x14ac:dyDescent="0.25">
      <c r="B174" s="950"/>
      <c r="C174" s="875"/>
      <c r="D174" s="875"/>
      <c r="E174" s="875"/>
      <c r="F174" s="875"/>
      <c r="G174" s="875"/>
      <c r="H174" s="875"/>
      <c r="I174" s="875"/>
      <c r="J174" s="875"/>
      <c r="K174" s="875"/>
      <c r="L174" s="875"/>
      <c r="M174" s="875"/>
      <c r="N174" s="875"/>
      <c r="O174" s="875"/>
      <c r="P174" s="875"/>
      <c r="Q174" s="875"/>
      <c r="R174" s="875"/>
      <c r="S174" s="875"/>
      <c r="T174" s="875"/>
      <c r="U174" s="875"/>
      <c r="V174" s="875"/>
      <c r="W174" s="875"/>
      <c r="X174" s="951"/>
    </row>
    <row r="175" spans="1:24" ht="15.75" x14ac:dyDescent="0.25">
      <c r="A175" s="927" t="s">
        <v>655</v>
      </c>
      <c r="B175" s="937"/>
      <c r="C175" s="928"/>
      <c r="D175" s="928"/>
      <c r="E175" s="928"/>
      <c r="F175" s="928"/>
      <c r="G175" s="928"/>
      <c r="H175" s="928"/>
      <c r="I175" s="928"/>
      <c r="J175" s="928"/>
      <c r="K175" s="928"/>
      <c r="L175" s="928"/>
      <c r="M175" s="928"/>
      <c r="N175" s="928"/>
      <c r="O175" s="928"/>
      <c r="P175" s="928"/>
      <c r="Q175" s="928"/>
      <c r="R175" s="928"/>
      <c r="S175" s="928"/>
      <c r="T175" s="928"/>
      <c r="U175" s="928"/>
      <c r="V175" s="928"/>
      <c r="W175" s="928"/>
      <c r="X175" s="928"/>
    </row>
    <row r="176" spans="1:24" x14ac:dyDescent="0.25">
      <c r="A176" s="914"/>
      <c r="B176" s="988" t="s">
        <v>486</v>
      </c>
      <c r="C176" s="988"/>
      <c r="D176" s="988" t="s">
        <v>681</v>
      </c>
      <c r="E176" s="988"/>
      <c r="F176" s="988" t="s">
        <v>682</v>
      </c>
      <c r="G176" s="988"/>
      <c r="H176" s="988" t="s">
        <v>683</v>
      </c>
      <c r="I176" s="988"/>
      <c r="J176" s="988" t="s">
        <v>686</v>
      </c>
      <c r="K176" s="988"/>
      <c r="L176" s="988" t="s">
        <v>687</v>
      </c>
      <c r="M176" s="988"/>
      <c r="N176" s="988" t="s">
        <v>689</v>
      </c>
      <c r="O176" s="988"/>
      <c r="P176" s="988" t="s">
        <v>690</v>
      </c>
      <c r="Q176" s="988"/>
      <c r="R176" s="988" t="s">
        <v>691</v>
      </c>
      <c r="S176" s="988"/>
      <c r="T176" s="988" t="s">
        <v>692</v>
      </c>
      <c r="U176" s="988"/>
      <c r="V176" s="988" t="s">
        <v>487</v>
      </c>
      <c r="W176" s="988"/>
      <c r="X176" s="988"/>
    </row>
    <row r="177" spans="1:24" ht="15.75" thickBot="1" x14ac:dyDescent="0.3">
      <c r="A177" s="843" t="s">
        <v>14</v>
      </c>
      <c r="B177" s="931" t="s">
        <v>489</v>
      </c>
      <c r="C177" s="849" t="s">
        <v>488</v>
      </c>
      <c r="D177" s="915" t="s">
        <v>489</v>
      </c>
      <c r="E177" s="849" t="s">
        <v>488</v>
      </c>
      <c r="F177" s="915" t="s">
        <v>489</v>
      </c>
      <c r="G177" s="849" t="s">
        <v>488</v>
      </c>
      <c r="H177" s="915" t="s">
        <v>489</v>
      </c>
      <c r="I177" s="849" t="s">
        <v>488</v>
      </c>
      <c r="J177" s="915" t="s">
        <v>489</v>
      </c>
      <c r="K177" s="849" t="s">
        <v>488</v>
      </c>
      <c r="L177" s="915" t="s">
        <v>489</v>
      </c>
      <c r="M177" s="849" t="s">
        <v>488</v>
      </c>
      <c r="N177" s="915" t="s">
        <v>489</v>
      </c>
      <c r="O177" s="849" t="s">
        <v>488</v>
      </c>
      <c r="P177" s="915" t="s">
        <v>489</v>
      </c>
      <c r="Q177" s="849" t="s">
        <v>488</v>
      </c>
      <c r="R177" s="915" t="s">
        <v>489</v>
      </c>
      <c r="S177" s="849" t="s">
        <v>488</v>
      </c>
      <c r="T177" s="915" t="s">
        <v>489</v>
      </c>
      <c r="U177" s="849" t="s">
        <v>488</v>
      </c>
      <c r="V177" s="849" t="s">
        <v>679</v>
      </c>
      <c r="W177" s="849" t="s">
        <v>680</v>
      </c>
      <c r="X177" s="917" t="s">
        <v>1</v>
      </c>
    </row>
    <row r="178" spans="1:24" ht="16.5" thickTop="1" thickBot="1" x14ac:dyDescent="0.3">
      <c r="A178" s="952" t="str">
        <f>'PAI MED'!A9</f>
        <v>Nº Idosos em acompanhamento</v>
      </c>
      <c r="B178" s="953">
        <f>'PAI MED'!B9</f>
        <v>120</v>
      </c>
      <c r="C178" s="954">
        <f>'PAI MED'!C9</f>
        <v>120</v>
      </c>
      <c r="D178" s="954">
        <f>'PAI MED'!D9</f>
        <v>120</v>
      </c>
      <c r="E178" s="954">
        <f>'PAI MED'!E9</f>
        <v>120</v>
      </c>
      <c r="F178" s="954">
        <f>'PAI MED'!F9</f>
        <v>120</v>
      </c>
      <c r="G178" s="954">
        <f>'PAI MED'!G9</f>
        <v>141</v>
      </c>
      <c r="H178" s="954">
        <f>'PAI MED'!H9</f>
        <v>120</v>
      </c>
      <c r="I178" s="954">
        <f>'PAI MED'!I9</f>
        <v>122</v>
      </c>
      <c r="J178" s="954">
        <f>'PAI MED'!J9</f>
        <v>120</v>
      </c>
      <c r="K178" s="954">
        <f>'PAI MED'!K9</f>
        <v>132</v>
      </c>
      <c r="L178" s="954">
        <f>'PAI MED'!L9</f>
        <v>120</v>
      </c>
      <c r="M178" s="954">
        <f>'PAI MED'!M9</f>
        <v>132</v>
      </c>
      <c r="N178" s="954">
        <f>'PAI MED'!N9</f>
        <v>120</v>
      </c>
      <c r="O178" s="954">
        <f>'PAI MED'!O9</f>
        <v>118</v>
      </c>
      <c r="P178" s="954">
        <f>'PAI MED'!P9</f>
        <v>120</v>
      </c>
      <c r="Q178" s="954">
        <f>'PAI MED'!Q9</f>
        <v>161</v>
      </c>
      <c r="R178" s="954">
        <f>'PAI MED'!R9</f>
        <v>120</v>
      </c>
      <c r="S178" s="954">
        <f>'PAI MED'!S9</f>
        <v>159</v>
      </c>
      <c r="T178" s="954">
        <f>'PAI MED'!T9</f>
        <v>120</v>
      </c>
      <c r="U178" s="954">
        <f>'PAI MED'!U9</f>
        <v>141</v>
      </c>
      <c r="V178" s="954">
        <f>'PAI MED'!V9</f>
        <v>1200</v>
      </c>
      <c r="W178" s="954">
        <f>'PAI MED'!W9</f>
        <v>1346</v>
      </c>
      <c r="X178" s="955">
        <f>'PAI MED'!X9</f>
        <v>1.1216666666666666</v>
      </c>
    </row>
    <row r="179" spans="1:24" ht="15.75" thickBot="1" x14ac:dyDescent="0.3">
      <c r="A179" s="845" t="str">
        <f>'PAI MED'!A10</f>
        <v>TOTAL</v>
      </c>
      <c r="B179" s="943">
        <f>'PAI MED'!B10</f>
        <v>120</v>
      </c>
      <c r="C179" s="847">
        <f>'PAI MED'!C10</f>
        <v>120</v>
      </c>
      <c r="D179" s="847">
        <f>'PAI MED'!D10</f>
        <v>120</v>
      </c>
      <c r="E179" s="847">
        <f>'PAI MED'!E10</f>
        <v>120</v>
      </c>
      <c r="F179" s="847">
        <f>'PAI MED'!F10</f>
        <v>120</v>
      </c>
      <c r="G179" s="847">
        <f>'PAI MED'!G10</f>
        <v>141</v>
      </c>
      <c r="H179" s="847">
        <f>'PAI MED'!H10</f>
        <v>120</v>
      </c>
      <c r="I179" s="847">
        <f>'PAI MED'!I10</f>
        <v>122</v>
      </c>
      <c r="J179" s="847">
        <f>'PAI MED'!J10</f>
        <v>120</v>
      </c>
      <c r="K179" s="847">
        <f>'PAI MED'!K10</f>
        <v>132</v>
      </c>
      <c r="L179" s="847">
        <f>'PAI MED'!L10</f>
        <v>120</v>
      </c>
      <c r="M179" s="847">
        <f>'PAI MED'!M10</f>
        <v>132</v>
      </c>
      <c r="N179" s="847">
        <f>'PAI MED'!N10</f>
        <v>120</v>
      </c>
      <c r="O179" s="847">
        <f>'PAI MED'!O10</f>
        <v>118</v>
      </c>
      <c r="P179" s="847">
        <f>'PAI MED'!P10</f>
        <v>120</v>
      </c>
      <c r="Q179" s="847">
        <f>'PAI MED'!Q10</f>
        <v>161</v>
      </c>
      <c r="R179" s="847">
        <f>'PAI MED'!R10</f>
        <v>120</v>
      </c>
      <c r="S179" s="847">
        <f>'PAI MED'!S10</f>
        <v>159</v>
      </c>
      <c r="T179" s="847">
        <f>'PAI MED'!T10</f>
        <v>120</v>
      </c>
      <c r="U179" s="847">
        <f>'PAI MED'!U10</f>
        <v>141</v>
      </c>
      <c r="V179" s="847">
        <f>'PAI MED'!V10</f>
        <v>1200</v>
      </c>
      <c r="W179" s="847">
        <f>'PAI MED'!W10</f>
        <v>1346</v>
      </c>
      <c r="X179" s="923">
        <f>'PAI MED'!X10</f>
        <v>1.1216666666666666</v>
      </c>
    </row>
    <row r="180" spans="1:24" x14ac:dyDescent="0.25">
      <c r="B180" s="950"/>
      <c r="C180" s="875"/>
      <c r="D180" s="875"/>
      <c r="E180" s="875"/>
      <c r="F180" s="875"/>
      <c r="G180" s="875"/>
      <c r="H180" s="875"/>
      <c r="I180" s="875"/>
      <c r="J180" s="875"/>
      <c r="K180" s="875"/>
      <c r="L180" s="875"/>
      <c r="M180" s="875"/>
      <c r="N180" s="875"/>
      <c r="O180" s="875"/>
      <c r="P180" s="875"/>
      <c r="Q180" s="875"/>
      <c r="R180" s="875"/>
      <c r="S180" s="875"/>
      <c r="T180" s="875"/>
      <c r="U180" s="875"/>
      <c r="V180" s="875"/>
      <c r="W180" s="875"/>
      <c r="X180" s="951"/>
    </row>
    <row r="181" spans="1:24" ht="15.75" x14ac:dyDescent="0.25">
      <c r="A181" s="927" t="s">
        <v>656</v>
      </c>
      <c r="B181" s="937"/>
      <c r="C181" s="928"/>
      <c r="D181" s="928"/>
      <c r="E181" s="928"/>
      <c r="F181" s="928"/>
      <c r="G181" s="928"/>
      <c r="H181" s="928"/>
      <c r="I181" s="928"/>
      <c r="J181" s="928"/>
      <c r="K181" s="928"/>
      <c r="L181" s="928"/>
      <c r="M181" s="928"/>
      <c r="N181" s="928"/>
      <c r="O181" s="928"/>
      <c r="P181" s="928"/>
      <c r="Q181" s="928"/>
      <c r="R181" s="928"/>
      <c r="S181" s="928"/>
      <c r="T181" s="928"/>
      <c r="U181" s="928"/>
      <c r="V181" s="928"/>
      <c r="W181" s="928"/>
      <c r="X181" s="928"/>
    </row>
    <row r="182" spans="1:24" x14ac:dyDescent="0.25">
      <c r="A182" s="914"/>
      <c r="B182" s="976" t="s">
        <v>486</v>
      </c>
      <c r="C182" s="976"/>
      <c r="D182" s="976" t="s">
        <v>681</v>
      </c>
      <c r="E182" s="976"/>
      <c r="F182" s="976" t="s">
        <v>682</v>
      </c>
      <c r="G182" s="976"/>
      <c r="H182" s="976" t="s">
        <v>683</v>
      </c>
      <c r="I182" s="976"/>
      <c r="J182" s="976" t="s">
        <v>686</v>
      </c>
      <c r="K182" s="976"/>
      <c r="L182" s="976" t="s">
        <v>687</v>
      </c>
      <c r="M182" s="976"/>
      <c r="N182" s="976" t="s">
        <v>689</v>
      </c>
      <c r="O182" s="976"/>
      <c r="P182" s="976" t="s">
        <v>690</v>
      </c>
      <c r="Q182" s="976"/>
      <c r="R182" s="976" t="s">
        <v>691</v>
      </c>
      <c r="S182" s="976"/>
      <c r="T182" s="976" t="s">
        <v>692</v>
      </c>
      <c r="U182" s="976"/>
      <c r="V182" s="989" t="s">
        <v>487</v>
      </c>
      <c r="W182" s="989"/>
      <c r="X182" s="989"/>
    </row>
    <row r="183" spans="1:24" ht="15.75" thickBot="1" x14ac:dyDescent="0.3">
      <c r="A183" s="843" t="s">
        <v>14</v>
      </c>
      <c r="B183" s="931" t="s">
        <v>489</v>
      </c>
      <c r="C183" s="849" t="s">
        <v>488</v>
      </c>
      <c r="D183" s="915" t="s">
        <v>489</v>
      </c>
      <c r="E183" s="849" t="s">
        <v>488</v>
      </c>
      <c r="F183" s="915" t="s">
        <v>489</v>
      </c>
      <c r="G183" s="849" t="s">
        <v>488</v>
      </c>
      <c r="H183" s="915" t="s">
        <v>489</v>
      </c>
      <c r="I183" s="849" t="s">
        <v>488</v>
      </c>
      <c r="J183" s="915" t="s">
        <v>489</v>
      </c>
      <c r="K183" s="849" t="s">
        <v>488</v>
      </c>
      <c r="L183" s="915" t="s">
        <v>489</v>
      </c>
      <c r="M183" s="849" t="s">
        <v>488</v>
      </c>
      <c r="N183" s="915" t="s">
        <v>489</v>
      </c>
      <c r="O183" s="849" t="s">
        <v>488</v>
      </c>
      <c r="P183" s="915" t="s">
        <v>489</v>
      </c>
      <c r="Q183" s="849" t="s">
        <v>488</v>
      </c>
      <c r="R183" s="915" t="s">
        <v>489</v>
      </c>
      <c r="S183" s="849" t="s">
        <v>488</v>
      </c>
      <c r="T183" s="915" t="s">
        <v>489</v>
      </c>
      <c r="U183" s="849" t="s">
        <v>488</v>
      </c>
      <c r="V183" s="849" t="s">
        <v>679</v>
      </c>
      <c r="W183" s="849" t="s">
        <v>680</v>
      </c>
      <c r="X183" s="917" t="s">
        <v>1</v>
      </c>
    </row>
    <row r="184" spans="1:24" ht="15.75" thickTop="1" x14ac:dyDescent="0.25">
      <c r="A184" s="214" t="str">
        <f>'UBS Izolina Mazzei'!A9</f>
        <v>Cirurgião Dentista (consulta /atendimento) - 20hrs</v>
      </c>
      <c r="B184" s="926">
        <f>'UBS Izolina Mazzei'!B9</f>
        <v>783</v>
      </c>
      <c r="C184" s="92">
        <f>'UBS Izolina Mazzei'!C9</f>
        <v>867</v>
      </c>
      <c r="D184" s="92">
        <f>'UBS Izolina Mazzei'!D9</f>
        <v>783</v>
      </c>
      <c r="E184" s="92">
        <f>'UBS Izolina Mazzei'!E9</f>
        <v>755</v>
      </c>
      <c r="F184" s="92">
        <f>'UBS Izolina Mazzei'!F9</f>
        <v>783</v>
      </c>
      <c r="G184" s="92">
        <f>'UBS Izolina Mazzei'!G9</f>
        <v>625</v>
      </c>
      <c r="H184" s="92">
        <f>'UBS Izolina Mazzei'!H9</f>
        <v>783</v>
      </c>
      <c r="I184" s="92">
        <f>'UBS Izolina Mazzei'!I9</f>
        <v>689</v>
      </c>
      <c r="J184" s="92">
        <f>'UBS Izolina Mazzei'!J9</f>
        <v>783</v>
      </c>
      <c r="K184" s="92">
        <f>'UBS Izolina Mazzei'!K9</f>
        <v>617</v>
      </c>
      <c r="L184" s="92">
        <f>'UBS Izolina Mazzei'!L9</f>
        <v>783</v>
      </c>
      <c r="M184" s="92">
        <f>'UBS Izolina Mazzei'!M9</f>
        <v>609</v>
      </c>
      <c r="N184" s="92">
        <f>'UBS Izolina Mazzei'!N9</f>
        <v>783</v>
      </c>
      <c r="O184" s="92">
        <f>'UBS Izolina Mazzei'!O9</f>
        <v>883</v>
      </c>
      <c r="P184" s="92">
        <f>'UBS Izolina Mazzei'!P9</f>
        <v>783</v>
      </c>
      <c r="Q184" s="92">
        <f>'UBS Izolina Mazzei'!Q9</f>
        <v>697</v>
      </c>
      <c r="R184" s="92">
        <f>'UBS Izolina Mazzei'!R9</f>
        <v>783</v>
      </c>
      <c r="S184" s="92">
        <f>'UBS Izolina Mazzei'!S9</f>
        <v>833</v>
      </c>
      <c r="T184" s="92">
        <f>'UBS Izolina Mazzei'!T9</f>
        <v>783</v>
      </c>
      <c r="U184" s="92">
        <f>'UBS Izolina Mazzei'!U9</f>
        <v>882</v>
      </c>
      <c r="V184" s="92">
        <f>'UBS Izolina Mazzei'!V9</f>
        <v>7830</v>
      </c>
      <c r="W184" s="92">
        <f>'UBS Izolina Mazzei'!W9</f>
        <v>7457</v>
      </c>
      <c r="X184" s="922">
        <f>'UBS Izolina Mazzei'!X9</f>
        <v>0.95236270753512131</v>
      </c>
    </row>
    <row r="185" spans="1:24" x14ac:dyDescent="0.25">
      <c r="A185" s="214" t="str">
        <f>'UBS Izolina Mazzei'!A10</f>
        <v>Cirurgião Dentista (TI clínico restaurador) - 20hrs</v>
      </c>
      <c r="B185" s="926">
        <f>'UBS Izolina Mazzei'!B10</f>
        <v>117</v>
      </c>
      <c r="C185" s="92">
        <f>'UBS Izolina Mazzei'!C10</f>
        <v>179</v>
      </c>
      <c r="D185" s="92">
        <f>'UBS Izolina Mazzei'!D10</f>
        <v>117</v>
      </c>
      <c r="E185" s="92">
        <f>'UBS Izolina Mazzei'!E10</f>
        <v>122</v>
      </c>
      <c r="F185" s="92">
        <f>'UBS Izolina Mazzei'!F10</f>
        <v>117</v>
      </c>
      <c r="G185" s="92">
        <f>'UBS Izolina Mazzei'!G10</f>
        <v>99</v>
      </c>
      <c r="H185" s="92">
        <f>'UBS Izolina Mazzei'!H10</f>
        <v>117</v>
      </c>
      <c r="I185" s="92">
        <f>'UBS Izolina Mazzei'!I10</f>
        <v>112</v>
      </c>
      <c r="J185" s="92">
        <f>'UBS Izolina Mazzei'!J10</f>
        <v>117</v>
      </c>
      <c r="K185" s="92">
        <f>'UBS Izolina Mazzei'!K10</f>
        <v>109</v>
      </c>
      <c r="L185" s="92">
        <f>'UBS Izolina Mazzei'!L10</f>
        <v>117</v>
      </c>
      <c r="M185" s="92">
        <f>'UBS Izolina Mazzei'!M10</f>
        <v>117</v>
      </c>
      <c r="N185" s="92">
        <f>'UBS Izolina Mazzei'!N10</f>
        <v>117</v>
      </c>
      <c r="O185" s="92">
        <f>'UBS Izolina Mazzei'!O10</f>
        <v>174</v>
      </c>
      <c r="P185" s="92">
        <f>'UBS Izolina Mazzei'!P10</f>
        <v>117</v>
      </c>
      <c r="Q185" s="92">
        <f>'UBS Izolina Mazzei'!Q10</f>
        <v>150</v>
      </c>
      <c r="R185" s="92">
        <f>'UBS Izolina Mazzei'!R10</f>
        <v>117</v>
      </c>
      <c r="S185" s="92">
        <f>'UBS Izolina Mazzei'!S10</f>
        <v>151</v>
      </c>
      <c r="T185" s="92">
        <f>'UBS Izolina Mazzei'!T10</f>
        <v>117</v>
      </c>
      <c r="U185" s="92">
        <f>'UBS Izolina Mazzei'!U10</f>
        <v>204</v>
      </c>
      <c r="V185" s="92">
        <f>'UBS Izolina Mazzei'!V10</f>
        <v>1170</v>
      </c>
      <c r="W185" s="92">
        <f>'UBS Izolina Mazzei'!W10</f>
        <v>1417</v>
      </c>
      <c r="X185" s="922">
        <f>'UBS Izolina Mazzei'!X10</f>
        <v>1.211111111111111</v>
      </c>
    </row>
    <row r="186" spans="1:24" x14ac:dyDescent="0.25">
      <c r="A186" s="214" t="str">
        <f>'UBS Izolina Mazzei'!A11</f>
        <v>Cirurgião Dentista (TI prótese) - 20hrs</v>
      </c>
      <c r="B186" s="926">
        <f>'UBS Izolina Mazzei'!B11</f>
        <v>36</v>
      </c>
      <c r="C186" s="92">
        <f>'UBS Izolina Mazzei'!C11</f>
        <v>30</v>
      </c>
      <c r="D186" s="92">
        <f>'UBS Izolina Mazzei'!D11</f>
        <v>36</v>
      </c>
      <c r="E186" s="92">
        <f>'UBS Izolina Mazzei'!E11</f>
        <v>37</v>
      </c>
      <c r="F186" s="92">
        <f>'UBS Izolina Mazzei'!F11</f>
        <v>36</v>
      </c>
      <c r="G186" s="92">
        <f>'UBS Izolina Mazzei'!G11</f>
        <v>34</v>
      </c>
      <c r="H186" s="92">
        <f>'UBS Izolina Mazzei'!H11</f>
        <v>36</v>
      </c>
      <c r="I186" s="92">
        <f>'UBS Izolina Mazzei'!I11</f>
        <v>42</v>
      </c>
      <c r="J186" s="92">
        <f>'UBS Izolina Mazzei'!J11</f>
        <v>36</v>
      </c>
      <c r="K186" s="92">
        <f>'UBS Izolina Mazzei'!K11</f>
        <v>27</v>
      </c>
      <c r="L186" s="92">
        <f>'UBS Izolina Mazzei'!L11</f>
        <v>36</v>
      </c>
      <c r="M186" s="92">
        <f>'UBS Izolina Mazzei'!M11</f>
        <v>33</v>
      </c>
      <c r="N186" s="92">
        <f>'UBS Izolina Mazzei'!N11</f>
        <v>36</v>
      </c>
      <c r="O186" s="92">
        <f>'UBS Izolina Mazzei'!O11</f>
        <v>32</v>
      </c>
      <c r="P186" s="92">
        <f>'UBS Izolina Mazzei'!P11</f>
        <v>36</v>
      </c>
      <c r="Q186" s="92">
        <f>'UBS Izolina Mazzei'!Q11</f>
        <v>26</v>
      </c>
      <c r="R186" s="92">
        <f>'UBS Izolina Mazzei'!R11</f>
        <v>36</v>
      </c>
      <c r="S186" s="92">
        <f>'UBS Izolina Mazzei'!S11</f>
        <v>32</v>
      </c>
      <c r="T186" s="92">
        <f>'UBS Izolina Mazzei'!T11</f>
        <v>36</v>
      </c>
      <c r="U186" s="92">
        <f>'UBS Izolina Mazzei'!U11</f>
        <v>31</v>
      </c>
      <c r="V186" s="92">
        <f>'UBS Izolina Mazzei'!V11</f>
        <v>360</v>
      </c>
      <c r="W186" s="92">
        <f>'UBS Izolina Mazzei'!W11</f>
        <v>324</v>
      </c>
      <c r="X186" s="922">
        <f>'UBS Izolina Mazzei'!X11</f>
        <v>0.9</v>
      </c>
    </row>
    <row r="187" spans="1:24" x14ac:dyDescent="0.25">
      <c r="A187" s="214" t="str">
        <f>'UBS Izolina Mazzei'!A12</f>
        <v>Médico Clínico (consulta) - 20hrs</v>
      </c>
      <c r="B187" s="926">
        <f>'UBS Izolina Mazzei'!B12</f>
        <v>1056</v>
      </c>
      <c r="C187" s="92">
        <f>'UBS Izolina Mazzei'!C12</f>
        <v>697</v>
      </c>
      <c r="D187" s="92">
        <f>'UBS Izolina Mazzei'!D12</f>
        <v>1056</v>
      </c>
      <c r="E187" s="92">
        <f>'UBS Izolina Mazzei'!E12</f>
        <v>1102</v>
      </c>
      <c r="F187" s="92">
        <f>'UBS Izolina Mazzei'!F12</f>
        <v>1056</v>
      </c>
      <c r="G187" s="92">
        <f>'UBS Izolina Mazzei'!G12</f>
        <v>777</v>
      </c>
      <c r="H187" s="92">
        <f>'UBS Izolina Mazzei'!H12</f>
        <v>1056</v>
      </c>
      <c r="I187" s="92">
        <f>'UBS Izolina Mazzei'!I12</f>
        <v>770</v>
      </c>
      <c r="J187" s="92">
        <f>'UBS Izolina Mazzei'!J12</f>
        <v>1056</v>
      </c>
      <c r="K187" s="92">
        <f>'UBS Izolina Mazzei'!K12</f>
        <v>924</v>
      </c>
      <c r="L187" s="92">
        <f>'UBS Izolina Mazzei'!L12</f>
        <v>1056</v>
      </c>
      <c r="M187" s="92">
        <f>'UBS Izolina Mazzei'!M12</f>
        <v>403</v>
      </c>
      <c r="N187" s="92">
        <f>'UBS Izolina Mazzei'!N12</f>
        <v>1056</v>
      </c>
      <c r="O187" s="92">
        <f>'UBS Izolina Mazzei'!O12</f>
        <v>256</v>
      </c>
      <c r="P187" s="92">
        <f>'UBS Izolina Mazzei'!P12</f>
        <v>1056</v>
      </c>
      <c r="Q187" s="92">
        <f>'UBS Izolina Mazzei'!Q12</f>
        <v>368</v>
      </c>
      <c r="R187" s="92">
        <f>'UBS Izolina Mazzei'!R12</f>
        <v>1056</v>
      </c>
      <c r="S187" s="92">
        <f>'UBS Izolina Mazzei'!S12</f>
        <v>735</v>
      </c>
      <c r="T187" s="92">
        <f>'UBS Izolina Mazzei'!T12</f>
        <v>1056</v>
      </c>
      <c r="U187" s="92">
        <f>'UBS Izolina Mazzei'!U12</f>
        <v>1175</v>
      </c>
      <c r="V187" s="92">
        <f>'UBS Izolina Mazzei'!V12</f>
        <v>10560</v>
      </c>
      <c r="W187" s="92">
        <f>'UBS Izolina Mazzei'!W12</f>
        <v>7207</v>
      </c>
      <c r="X187" s="922">
        <f>'UBS Izolina Mazzei'!X12</f>
        <v>0.68248106060606062</v>
      </c>
    </row>
    <row r="188" spans="1:24" x14ac:dyDescent="0.25">
      <c r="A188" s="214" t="str">
        <f>'UBS Izolina Mazzei'!A13</f>
        <v>Médico Pediatra (consulta) - 20hrs</v>
      </c>
      <c r="B188" s="926">
        <f>'UBS Izolina Mazzei'!B13</f>
        <v>528</v>
      </c>
      <c r="C188" s="92">
        <f>'UBS Izolina Mazzei'!C13</f>
        <v>388</v>
      </c>
      <c r="D188" s="92">
        <f>'UBS Izolina Mazzei'!D13</f>
        <v>528</v>
      </c>
      <c r="E188" s="92">
        <f>'UBS Izolina Mazzei'!E13</f>
        <v>457</v>
      </c>
      <c r="F188" s="92">
        <f>'UBS Izolina Mazzei'!F13</f>
        <v>528</v>
      </c>
      <c r="G188" s="92">
        <f>'UBS Izolina Mazzei'!G13</f>
        <v>397</v>
      </c>
      <c r="H188" s="92">
        <f>'UBS Izolina Mazzei'!H13</f>
        <v>528</v>
      </c>
      <c r="I188" s="92">
        <f>'UBS Izolina Mazzei'!I13</f>
        <v>409</v>
      </c>
      <c r="J188" s="92">
        <f>'UBS Izolina Mazzei'!J13</f>
        <v>528</v>
      </c>
      <c r="K188" s="92">
        <f>'UBS Izolina Mazzei'!K13</f>
        <v>390</v>
      </c>
      <c r="L188" s="92">
        <f>'UBS Izolina Mazzei'!L13</f>
        <v>528</v>
      </c>
      <c r="M188" s="92">
        <f>'UBS Izolina Mazzei'!M13</f>
        <v>338</v>
      </c>
      <c r="N188" s="92">
        <f>'UBS Izolina Mazzei'!N13</f>
        <v>528</v>
      </c>
      <c r="O188" s="92">
        <f>'UBS Izolina Mazzei'!O13</f>
        <v>405</v>
      </c>
      <c r="P188" s="92">
        <f>'UBS Izolina Mazzei'!P13</f>
        <v>528</v>
      </c>
      <c r="Q188" s="92">
        <f>'UBS Izolina Mazzei'!Q13</f>
        <v>334</v>
      </c>
      <c r="R188" s="92">
        <f>'UBS Izolina Mazzei'!R13</f>
        <v>528</v>
      </c>
      <c r="S188" s="92">
        <f>'UBS Izolina Mazzei'!S13</f>
        <v>448</v>
      </c>
      <c r="T188" s="92">
        <f>'UBS Izolina Mazzei'!T13</f>
        <v>528</v>
      </c>
      <c r="U188" s="92">
        <f>'UBS Izolina Mazzei'!U13</f>
        <v>518</v>
      </c>
      <c r="V188" s="92">
        <f>'UBS Izolina Mazzei'!V13</f>
        <v>5280</v>
      </c>
      <c r="W188" s="92">
        <f>'UBS Izolina Mazzei'!W13</f>
        <v>4084</v>
      </c>
      <c r="X188" s="922">
        <f>'UBS Izolina Mazzei'!X13</f>
        <v>0.77348484848484844</v>
      </c>
    </row>
    <row r="189" spans="1:24" x14ac:dyDescent="0.25">
      <c r="A189" s="214" t="str">
        <f>'UBS Izolina Mazzei'!A14</f>
        <v>Médico Homeopata (consulta) - 20hrs</v>
      </c>
      <c r="B189" s="926">
        <f>'UBS Izolina Mazzei'!B14</f>
        <v>125</v>
      </c>
      <c r="C189" s="92">
        <f>'UBS Izolina Mazzei'!C14</f>
        <v>106</v>
      </c>
      <c r="D189" s="92">
        <f>'UBS Izolina Mazzei'!D14</f>
        <v>125</v>
      </c>
      <c r="E189" s="92">
        <f>'UBS Izolina Mazzei'!E14</f>
        <v>69</v>
      </c>
      <c r="F189" s="92">
        <f>'UBS Izolina Mazzei'!F14</f>
        <v>125</v>
      </c>
      <c r="G189" s="92">
        <f>'UBS Izolina Mazzei'!G14</f>
        <v>118</v>
      </c>
      <c r="H189" s="92">
        <f>'UBS Izolina Mazzei'!H14</f>
        <v>125</v>
      </c>
      <c r="I189" s="92">
        <f>'UBS Izolina Mazzei'!I14</f>
        <v>116</v>
      </c>
      <c r="J189" s="92">
        <f>'UBS Izolina Mazzei'!J14</f>
        <v>125</v>
      </c>
      <c r="K189" s="92">
        <f>'UBS Izolina Mazzei'!K14</f>
        <v>108</v>
      </c>
      <c r="L189" s="92">
        <f>'UBS Izolina Mazzei'!L14</f>
        <v>125</v>
      </c>
      <c r="M189" s="92">
        <f>'UBS Izolina Mazzei'!M14</f>
        <v>112</v>
      </c>
      <c r="N189" s="92">
        <f>'UBS Izolina Mazzei'!N14</f>
        <v>125</v>
      </c>
      <c r="O189" s="92">
        <f>'UBS Izolina Mazzei'!O14</f>
        <v>121</v>
      </c>
      <c r="P189" s="92">
        <f>'UBS Izolina Mazzei'!P14</f>
        <v>125</v>
      </c>
      <c r="Q189" s="92">
        <f>'UBS Izolina Mazzei'!Q14</f>
        <v>83</v>
      </c>
      <c r="R189" s="92">
        <f>'UBS Izolina Mazzei'!R14</f>
        <v>125</v>
      </c>
      <c r="S189" s="92">
        <f>'UBS Izolina Mazzei'!S14</f>
        <v>145</v>
      </c>
      <c r="T189" s="92">
        <f>'UBS Izolina Mazzei'!T14</f>
        <v>125</v>
      </c>
      <c r="U189" s="92">
        <f>'UBS Izolina Mazzei'!U14</f>
        <v>137</v>
      </c>
      <c r="V189" s="92">
        <f>'UBS Izolina Mazzei'!V14</f>
        <v>1250</v>
      </c>
      <c r="W189" s="92">
        <f>'UBS Izolina Mazzei'!W14</f>
        <v>1115</v>
      </c>
      <c r="X189" s="922">
        <f>'UBS Izolina Mazzei'!X14</f>
        <v>0.89200000000000002</v>
      </c>
    </row>
    <row r="190" spans="1:24" x14ac:dyDescent="0.25">
      <c r="A190" s="214" t="str">
        <f>'UBS Izolina Mazzei'!A15</f>
        <v>Médico Ginecologista (consulta) - 20hrs</v>
      </c>
      <c r="B190" s="926">
        <f>'UBS Izolina Mazzei'!B15</f>
        <v>662</v>
      </c>
      <c r="C190" s="92">
        <f>'UBS Izolina Mazzei'!C15</f>
        <v>381</v>
      </c>
      <c r="D190" s="92">
        <f>'UBS Izolina Mazzei'!D15</f>
        <v>662</v>
      </c>
      <c r="E190" s="92">
        <f>'UBS Izolina Mazzei'!E15</f>
        <v>364</v>
      </c>
      <c r="F190" s="92">
        <f>'UBS Izolina Mazzei'!F15</f>
        <v>662</v>
      </c>
      <c r="G190" s="92">
        <f>'UBS Izolina Mazzei'!G15</f>
        <v>411</v>
      </c>
      <c r="H190" s="92">
        <f>'UBS Izolina Mazzei'!H15</f>
        <v>662</v>
      </c>
      <c r="I190" s="92">
        <f>'UBS Izolina Mazzei'!I15</f>
        <v>408</v>
      </c>
      <c r="J190" s="92">
        <f>'UBS Izolina Mazzei'!J15</f>
        <v>662</v>
      </c>
      <c r="K190" s="92">
        <f>'UBS Izolina Mazzei'!K15</f>
        <v>500</v>
      </c>
      <c r="L190" s="92">
        <f>'UBS Izolina Mazzei'!L15</f>
        <v>662</v>
      </c>
      <c r="M190" s="92">
        <f>'UBS Izolina Mazzei'!M15</f>
        <v>575</v>
      </c>
      <c r="N190" s="92">
        <f>'UBS Izolina Mazzei'!N15</f>
        <v>662</v>
      </c>
      <c r="O190" s="92">
        <f>'UBS Izolina Mazzei'!O15</f>
        <v>452</v>
      </c>
      <c r="P190" s="92">
        <f>'UBS Izolina Mazzei'!P15</f>
        <v>662</v>
      </c>
      <c r="Q190" s="92">
        <f>'UBS Izolina Mazzei'!Q15</f>
        <v>636</v>
      </c>
      <c r="R190" s="92">
        <f>'UBS Izolina Mazzei'!R15</f>
        <v>662</v>
      </c>
      <c r="S190" s="92">
        <f>'UBS Izolina Mazzei'!S15</f>
        <v>703</v>
      </c>
      <c r="T190" s="92">
        <f>'UBS Izolina Mazzei'!T15</f>
        <v>662</v>
      </c>
      <c r="U190" s="92">
        <f>'UBS Izolina Mazzei'!U15</f>
        <v>786</v>
      </c>
      <c r="V190" s="92">
        <f>'UBS Izolina Mazzei'!V15</f>
        <v>6620</v>
      </c>
      <c r="W190" s="92">
        <f>'UBS Izolina Mazzei'!W15</f>
        <v>5216</v>
      </c>
      <c r="X190" s="922">
        <f>'UBS Izolina Mazzei'!X15</f>
        <v>0.78791540785498493</v>
      </c>
    </row>
    <row r="191" spans="1:24" x14ac:dyDescent="0.25">
      <c r="A191" s="214" t="str">
        <f>'UBS Izolina Mazzei'!A16</f>
        <v>Médico Psiquiatra (consulta) - 20hrs</v>
      </c>
      <c r="B191" s="926">
        <f>'UBS Izolina Mazzei'!B16</f>
        <v>160</v>
      </c>
      <c r="C191" s="92">
        <f>'UBS Izolina Mazzei'!C16</f>
        <v>0</v>
      </c>
      <c r="D191" s="92">
        <f>'UBS Izolina Mazzei'!D16</f>
        <v>160</v>
      </c>
      <c r="E191" s="92">
        <f>'UBS Izolina Mazzei'!E16</f>
        <v>0</v>
      </c>
      <c r="F191" s="92">
        <f>'UBS Izolina Mazzei'!F16</f>
        <v>160</v>
      </c>
      <c r="G191" s="92">
        <f>'UBS Izolina Mazzei'!G16</f>
        <v>0</v>
      </c>
      <c r="H191" s="92">
        <f>'UBS Izolina Mazzei'!H16</f>
        <v>160</v>
      </c>
      <c r="I191" s="92">
        <f>'UBS Izolina Mazzei'!I16</f>
        <v>0</v>
      </c>
      <c r="J191" s="92">
        <f>'UBS Izolina Mazzei'!J16</f>
        <v>160</v>
      </c>
      <c r="K191" s="92">
        <f>'UBS Izolina Mazzei'!K16</f>
        <v>0</v>
      </c>
      <c r="L191" s="92">
        <f>'UBS Izolina Mazzei'!L16</f>
        <v>160</v>
      </c>
      <c r="M191" s="92">
        <f>'UBS Izolina Mazzei'!M16</f>
        <v>190</v>
      </c>
      <c r="N191" s="92">
        <f>'UBS Izolina Mazzei'!N16</f>
        <v>160</v>
      </c>
      <c r="O191" s="92">
        <f>'UBS Izolina Mazzei'!O16</f>
        <v>173</v>
      </c>
      <c r="P191" s="92">
        <f>'UBS Izolina Mazzei'!P16</f>
        <v>160</v>
      </c>
      <c r="Q191" s="92">
        <f>'UBS Izolina Mazzei'!Q16</f>
        <v>241</v>
      </c>
      <c r="R191" s="92">
        <f>'UBS Izolina Mazzei'!R16</f>
        <v>160</v>
      </c>
      <c r="S191" s="92">
        <f>'UBS Izolina Mazzei'!S16</f>
        <v>248</v>
      </c>
      <c r="T191" s="92">
        <f>'UBS Izolina Mazzei'!T16</f>
        <v>160</v>
      </c>
      <c r="U191" s="92">
        <f>'UBS Izolina Mazzei'!U16</f>
        <v>219</v>
      </c>
      <c r="V191" s="92">
        <f>'UBS Izolina Mazzei'!V16</f>
        <v>1600</v>
      </c>
      <c r="W191" s="92">
        <f>'UBS Izolina Mazzei'!W16</f>
        <v>1071</v>
      </c>
      <c r="X191" s="922">
        <f>'UBS Izolina Mazzei'!X16</f>
        <v>0.66937500000000005</v>
      </c>
    </row>
    <row r="192" spans="1:24" x14ac:dyDescent="0.25">
      <c r="A192" s="214" t="str">
        <f>'UBS Izolina Mazzei'!A17</f>
        <v>Médico Pneumologia (consulta) - 06hrs</v>
      </c>
      <c r="B192" s="926">
        <f>'UBS Izolina Mazzei'!B17</f>
        <v>66</v>
      </c>
      <c r="C192" s="92">
        <f>'UBS Izolina Mazzei'!C17</f>
        <v>51</v>
      </c>
      <c r="D192" s="92">
        <f>'UBS Izolina Mazzei'!D17</f>
        <v>66</v>
      </c>
      <c r="E192" s="92">
        <f>'UBS Izolina Mazzei'!E17</f>
        <v>53</v>
      </c>
      <c r="F192" s="92">
        <f>'UBS Izolina Mazzei'!F17</f>
        <v>66</v>
      </c>
      <c r="G192" s="92">
        <f>'UBS Izolina Mazzei'!G17</f>
        <v>41</v>
      </c>
      <c r="H192" s="92">
        <f>'UBS Izolina Mazzei'!H17</f>
        <v>66</v>
      </c>
      <c r="I192" s="92">
        <f>'UBS Izolina Mazzei'!I17</f>
        <v>79</v>
      </c>
      <c r="J192" s="92">
        <f>'UBS Izolina Mazzei'!J17</f>
        <v>66</v>
      </c>
      <c r="K192" s="92">
        <f>'UBS Izolina Mazzei'!K17</f>
        <v>0</v>
      </c>
      <c r="L192" s="92">
        <f>'UBS Izolina Mazzei'!L17</f>
        <v>66</v>
      </c>
      <c r="M192" s="92">
        <f>'UBS Izolina Mazzei'!M17</f>
        <v>47</v>
      </c>
      <c r="N192" s="92">
        <f>'UBS Izolina Mazzei'!N17</f>
        <v>66</v>
      </c>
      <c r="O192" s="92">
        <f>'UBS Izolina Mazzei'!O17</f>
        <v>71</v>
      </c>
      <c r="P192" s="92">
        <f>'UBS Izolina Mazzei'!P17</f>
        <v>66</v>
      </c>
      <c r="Q192" s="92">
        <f>'UBS Izolina Mazzei'!Q17</f>
        <v>59</v>
      </c>
      <c r="R192" s="92">
        <f>'UBS Izolina Mazzei'!R17</f>
        <v>66</v>
      </c>
      <c r="S192" s="92">
        <f>'UBS Izolina Mazzei'!S17</f>
        <v>72</v>
      </c>
      <c r="T192" s="92">
        <f>'UBS Izolina Mazzei'!T17</f>
        <v>66</v>
      </c>
      <c r="U192" s="92">
        <f>'UBS Izolina Mazzei'!U17</f>
        <v>59</v>
      </c>
      <c r="V192" s="92">
        <f>'UBS Izolina Mazzei'!V17</f>
        <v>660</v>
      </c>
      <c r="W192" s="92">
        <f>'UBS Izolina Mazzei'!W17</f>
        <v>532</v>
      </c>
      <c r="X192" s="922">
        <f>'UBS Izolina Mazzei'!X17</f>
        <v>0.80606060606060603</v>
      </c>
    </row>
    <row r="193" spans="1:24" x14ac:dyDescent="0.25">
      <c r="A193" s="214" t="str">
        <f>'UBS Izolina Mazzei'!A18</f>
        <v xml:space="preserve">Médico Mastologista (consulta) - 10hrs </v>
      </c>
      <c r="B193" s="926">
        <f>'UBS Izolina Mazzei'!B18</f>
        <v>120</v>
      </c>
      <c r="C193" s="92">
        <f>'UBS Izolina Mazzei'!C18</f>
        <v>85</v>
      </c>
      <c r="D193" s="92">
        <f>'UBS Izolina Mazzei'!D18</f>
        <v>120</v>
      </c>
      <c r="E193" s="92">
        <f>'UBS Izolina Mazzei'!E18</f>
        <v>154</v>
      </c>
      <c r="F193" s="92">
        <f>'UBS Izolina Mazzei'!F18</f>
        <v>120</v>
      </c>
      <c r="G193" s="92">
        <f>'UBS Izolina Mazzei'!G18</f>
        <v>141</v>
      </c>
      <c r="H193" s="92">
        <f>'UBS Izolina Mazzei'!H18</f>
        <v>120</v>
      </c>
      <c r="I193" s="92">
        <f>'UBS Izolina Mazzei'!I18</f>
        <v>192</v>
      </c>
      <c r="J193" s="92">
        <f>'UBS Izolina Mazzei'!J18</f>
        <v>120</v>
      </c>
      <c r="K193" s="92">
        <f>'UBS Izolina Mazzei'!K18</f>
        <v>125</v>
      </c>
      <c r="L193" s="92">
        <f>'UBS Izolina Mazzei'!L18</f>
        <v>120</v>
      </c>
      <c r="M193" s="92">
        <f>'UBS Izolina Mazzei'!M18</f>
        <v>164</v>
      </c>
      <c r="N193" s="92">
        <f>'UBS Izolina Mazzei'!N18</f>
        <v>120</v>
      </c>
      <c r="O193" s="92">
        <f>'UBS Izolina Mazzei'!O18</f>
        <v>41</v>
      </c>
      <c r="P193" s="92">
        <f>'UBS Izolina Mazzei'!P18</f>
        <v>120</v>
      </c>
      <c r="Q193" s="92">
        <f>'UBS Izolina Mazzei'!Q18</f>
        <v>168</v>
      </c>
      <c r="R193" s="92">
        <f>'UBS Izolina Mazzei'!R18</f>
        <v>120</v>
      </c>
      <c r="S193" s="92">
        <f>'UBS Izolina Mazzei'!S18</f>
        <v>161</v>
      </c>
      <c r="T193" s="92">
        <f>'UBS Izolina Mazzei'!T18</f>
        <v>120</v>
      </c>
      <c r="U193" s="92">
        <f>'UBS Izolina Mazzei'!U18</f>
        <v>185</v>
      </c>
      <c r="V193" s="92">
        <f>'UBS Izolina Mazzei'!V18</f>
        <v>1200</v>
      </c>
      <c r="W193" s="92">
        <f>'UBS Izolina Mazzei'!W18</f>
        <v>1416</v>
      </c>
      <c r="X193" s="922">
        <f>'UBS Izolina Mazzei'!X18</f>
        <v>1.18</v>
      </c>
    </row>
    <row r="194" spans="1:24" x14ac:dyDescent="0.25">
      <c r="A194" s="214" t="str">
        <f>'UBS Izolina Mazzei'!A19</f>
        <v>Médico Neurologista (consulta) - 12hrs</v>
      </c>
      <c r="B194" s="926">
        <f>'UBS Izolina Mazzei'!B19</f>
        <v>528</v>
      </c>
      <c r="C194" s="92">
        <f>'UBS Izolina Mazzei'!C19</f>
        <v>103</v>
      </c>
      <c r="D194" s="92">
        <f>'UBS Izolina Mazzei'!D19</f>
        <v>528</v>
      </c>
      <c r="E194" s="92">
        <f>'UBS Izolina Mazzei'!E19</f>
        <v>0</v>
      </c>
      <c r="F194" s="92">
        <f>'UBS Izolina Mazzei'!F19</f>
        <v>528</v>
      </c>
      <c r="G194" s="92">
        <f>'UBS Izolina Mazzei'!G19</f>
        <v>0</v>
      </c>
      <c r="H194" s="92">
        <f>'UBS Izolina Mazzei'!H19</f>
        <v>528</v>
      </c>
      <c r="I194" s="92">
        <f>'UBS Izolina Mazzei'!I19</f>
        <v>0</v>
      </c>
      <c r="J194" s="92">
        <f>'UBS Izolina Mazzei'!J19</f>
        <v>528</v>
      </c>
      <c r="K194" s="92">
        <f>'UBS Izolina Mazzei'!K19</f>
        <v>129</v>
      </c>
      <c r="L194" s="92">
        <f>'UBS Izolina Mazzei'!L19</f>
        <v>528</v>
      </c>
      <c r="M194" s="92">
        <f>'UBS Izolina Mazzei'!M19</f>
        <v>168</v>
      </c>
      <c r="N194" s="92">
        <f>'UBS Izolina Mazzei'!N19</f>
        <v>528</v>
      </c>
      <c r="O194" s="92">
        <f>'UBS Izolina Mazzei'!O19</f>
        <v>277</v>
      </c>
      <c r="P194" s="92">
        <f>'UBS Izolina Mazzei'!P19</f>
        <v>528</v>
      </c>
      <c r="Q194" s="92">
        <f>'UBS Izolina Mazzei'!Q19</f>
        <v>342</v>
      </c>
      <c r="R194" s="92">
        <f>'UBS Izolina Mazzei'!R19</f>
        <v>528</v>
      </c>
      <c r="S194" s="92">
        <f>'UBS Izolina Mazzei'!S19</f>
        <v>332</v>
      </c>
      <c r="T194" s="92">
        <f>'UBS Izolina Mazzei'!T19</f>
        <v>528</v>
      </c>
      <c r="U194" s="92">
        <f>'UBS Izolina Mazzei'!U19</f>
        <v>365</v>
      </c>
      <c r="V194" s="92">
        <f>'UBS Izolina Mazzei'!V19</f>
        <v>5280</v>
      </c>
      <c r="W194" s="92">
        <f>'UBS Izolina Mazzei'!W19</f>
        <v>1716</v>
      </c>
      <c r="X194" s="922">
        <f>'UBS Izolina Mazzei'!X19</f>
        <v>0.32500000000000001</v>
      </c>
    </row>
    <row r="195" spans="1:24" x14ac:dyDescent="0.25">
      <c r="A195" s="214" t="str">
        <f>'UBS Izolina Mazzei'!A20</f>
        <v>Enfermeiro (consulta) - 30hrs</v>
      </c>
      <c r="B195" s="926">
        <f>'UBS Izolina Mazzei'!B20</f>
        <v>648</v>
      </c>
      <c r="C195" s="92">
        <f>'UBS Izolina Mazzei'!C20</f>
        <v>706</v>
      </c>
      <c r="D195" s="92">
        <f>'UBS Izolina Mazzei'!D20</f>
        <v>648</v>
      </c>
      <c r="E195" s="92">
        <f>'UBS Izolina Mazzei'!E20</f>
        <v>808</v>
      </c>
      <c r="F195" s="92">
        <f>'UBS Izolina Mazzei'!F20</f>
        <v>648</v>
      </c>
      <c r="G195" s="92">
        <f>'UBS Izolina Mazzei'!G20</f>
        <v>638</v>
      </c>
      <c r="H195" s="92">
        <f>'UBS Izolina Mazzei'!H20</f>
        <v>648</v>
      </c>
      <c r="I195" s="92">
        <f>'UBS Izolina Mazzei'!I20</f>
        <v>549</v>
      </c>
      <c r="J195" s="92">
        <f>'UBS Izolina Mazzei'!J20</f>
        <v>648</v>
      </c>
      <c r="K195" s="92">
        <f>'UBS Izolina Mazzei'!K20</f>
        <v>679</v>
      </c>
      <c r="L195" s="92">
        <f>'UBS Izolina Mazzei'!L20</f>
        <v>648</v>
      </c>
      <c r="M195" s="92">
        <f>'UBS Izolina Mazzei'!M20</f>
        <v>535</v>
      </c>
      <c r="N195" s="92">
        <f>'UBS Izolina Mazzei'!N20</f>
        <v>648</v>
      </c>
      <c r="O195" s="92">
        <f>'UBS Izolina Mazzei'!O20</f>
        <v>708</v>
      </c>
      <c r="P195" s="92">
        <f>'UBS Izolina Mazzei'!P20</f>
        <v>648</v>
      </c>
      <c r="Q195" s="92">
        <f>'UBS Izolina Mazzei'!Q20</f>
        <v>507</v>
      </c>
      <c r="R195" s="92">
        <f>'UBS Izolina Mazzei'!R20</f>
        <v>648</v>
      </c>
      <c r="S195" s="92">
        <f>'UBS Izolina Mazzei'!S20</f>
        <v>673</v>
      </c>
      <c r="T195" s="92">
        <f>'UBS Izolina Mazzei'!T20</f>
        <v>648</v>
      </c>
      <c r="U195" s="92">
        <f>'UBS Izolina Mazzei'!U20</f>
        <v>919</v>
      </c>
      <c r="V195" s="92">
        <f>'UBS Izolina Mazzei'!V20</f>
        <v>6480</v>
      </c>
      <c r="W195" s="92">
        <f>'UBS Izolina Mazzei'!W20</f>
        <v>6722</v>
      </c>
      <c r="X195" s="922">
        <f>'UBS Izolina Mazzei'!X20</f>
        <v>1.0373456790123456</v>
      </c>
    </row>
    <row r="196" spans="1:24" x14ac:dyDescent="0.25">
      <c r="A196" s="214" t="str">
        <f>'UBS Izolina Mazzei'!A21</f>
        <v>Enfermeiro (visita) - 30hrs</v>
      </c>
      <c r="B196" s="926">
        <f>'UBS Izolina Mazzei'!B21</f>
        <v>36</v>
      </c>
      <c r="C196" s="92">
        <f>'UBS Izolina Mazzei'!C21</f>
        <v>39</v>
      </c>
      <c r="D196" s="92">
        <f>'UBS Izolina Mazzei'!D21</f>
        <v>36</v>
      </c>
      <c r="E196" s="92">
        <f>'UBS Izolina Mazzei'!E21</f>
        <v>34</v>
      </c>
      <c r="F196" s="92">
        <f>'UBS Izolina Mazzei'!F21</f>
        <v>36</v>
      </c>
      <c r="G196" s="92">
        <f>'UBS Izolina Mazzei'!G21</f>
        <v>14</v>
      </c>
      <c r="H196" s="92">
        <f>'UBS Izolina Mazzei'!H21</f>
        <v>36</v>
      </c>
      <c r="I196" s="92">
        <f>'UBS Izolina Mazzei'!I21</f>
        <v>49</v>
      </c>
      <c r="J196" s="92">
        <f>'UBS Izolina Mazzei'!J21</f>
        <v>36</v>
      </c>
      <c r="K196" s="92">
        <f>'UBS Izolina Mazzei'!K21</f>
        <v>52</v>
      </c>
      <c r="L196" s="92">
        <f>'UBS Izolina Mazzei'!L21</f>
        <v>36</v>
      </c>
      <c r="M196" s="92">
        <f>'UBS Izolina Mazzei'!M21</f>
        <v>58</v>
      </c>
      <c r="N196" s="92">
        <f>'UBS Izolina Mazzei'!N21</f>
        <v>36</v>
      </c>
      <c r="O196" s="92">
        <f>'UBS Izolina Mazzei'!O21</f>
        <v>52</v>
      </c>
      <c r="P196" s="92">
        <f>'UBS Izolina Mazzei'!P21</f>
        <v>36</v>
      </c>
      <c r="Q196" s="92">
        <f>'UBS Izolina Mazzei'!Q21</f>
        <v>73</v>
      </c>
      <c r="R196" s="92">
        <f>'UBS Izolina Mazzei'!R21</f>
        <v>36</v>
      </c>
      <c r="S196" s="92">
        <f>'UBS Izolina Mazzei'!S21</f>
        <v>74</v>
      </c>
      <c r="T196" s="92">
        <f>'UBS Izolina Mazzei'!T21</f>
        <v>36</v>
      </c>
      <c r="U196" s="92">
        <f>'UBS Izolina Mazzei'!U21</f>
        <v>40</v>
      </c>
      <c r="V196" s="92">
        <f>'UBS Izolina Mazzei'!V21</f>
        <v>360</v>
      </c>
      <c r="W196" s="92">
        <f>'UBS Izolina Mazzei'!W21</f>
        <v>485</v>
      </c>
      <c r="X196" s="922">
        <f>'UBS Izolina Mazzei'!X21</f>
        <v>1.3472222222222223</v>
      </c>
    </row>
    <row r="197" spans="1:24" x14ac:dyDescent="0.25">
      <c r="A197" s="214" t="str">
        <f>'UBS Izolina Mazzei'!A22</f>
        <v>Assistente Social (consulta/ VD) - 30hrs</v>
      </c>
      <c r="B197" s="926">
        <f>'UBS Izolina Mazzei'!B22</f>
        <v>122</v>
      </c>
      <c r="C197" s="92">
        <f>'UBS Izolina Mazzei'!C22</f>
        <v>212</v>
      </c>
      <c r="D197" s="92">
        <f>'UBS Izolina Mazzei'!D22</f>
        <v>122</v>
      </c>
      <c r="E197" s="92">
        <f>'UBS Izolina Mazzei'!E22</f>
        <v>151</v>
      </c>
      <c r="F197" s="92">
        <f>'UBS Izolina Mazzei'!F22</f>
        <v>122</v>
      </c>
      <c r="G197" s="92">
        <f>'UBS Izolina Mazzei'!G22</f>
        <v>192</v>
      </c>
      <c r="H197" s="92">
        <f>'UBS Izolina Mazzei'!H22</f>
        <v>122</v>
      </c>
      <c r="I197" s="92">
        <f>'UBS Izolina Mazzei'!I22</f>
        <v>194</v>
      </c>
      <c r="J197" s="92">
        <f>'UBS Izolina Mazzei'!J22</f>
        <v>122</v>
      </c>
      <c r="K197" s="92">
        <f>'UBS Izolina Mazzei'!K22</f>
        <v>136</v>
      </c>
      <c r="L197" s="92">
        <f>'UBS Izolina Mazzei'!L22</f>
        <v>122</v>
      </c>
      <c r="M197" s="92">
        <f>'UBS Izolina Mazzei'!M22</f>
        <v>94</v>
      </c>
      <c r="N197" s="92">
        <f>'UBS Izolina Mazzei'!N22</f>
        <v>122</v>
      </c>
      <c r="O197" s="92">
        <f>'UBS Izolina Mazzei'!O22</f>
        <v>117</v>
      </c>
      <c r="P197" s="92">
        <f>'UBS Izolina Mazzei'!P22</f>
        <v>122</v>
      </c>
      <c r="Q197" s="92">
        <f>'UBS Izolina Mazzei'!Q22</f>
        <v>174</v>
      </c>
      <c r="R197" s="92">
        <f>'UBS Izolina Mazzei'!R22</f>
        <v>122</v>
      </c>
      <c r="S197" s="92">
        <f>'UBS Izolina Mazzei'!S22</f>
        <v>189</v>
      </c>
      <c r="T197" s="92">
        <f>'UBS Izolina Mazzei'!T22</f>
        <v>122</v>
      </c>
      <c r="U197" s="92">
        <f>'UBS Izolina Mazzei'!U22</f>
        <v>169</v>
      </c>
      <c r="V197" s="92">
        <f>'UBS Izolina Mazzei'!V22</f>
        <v>1220</v>
      </c>
      <c r="W197" s="92">
        <f>'UBS Izolina Mazzei'!W22</f>
        <v>1628</v>
      </c>
      <c r="X197" s="922">
        <f>'UBS Izolina Mazzei'!X22</f>
        <v>1.3344262295081968</v>
      </c>
    </row>
    <row r="198" spans="1:24" x14ac:dyDescent="0.25">
      <c r="A198" s="214" t="str">
        <f>'UBS Izolina Mazzei'!A23</f>
        <v>Assistente Social (nº grupos)</v>
      </c>
      <c r="B198" s="926">
        <f>'UBS Izolina Mazzei'!B23</f>
        <v>30</v>
      </c>
      <c r="C198" s="92">
        <f>'UBS Izolina Mazzei'!C23</f>
        <v>35</v>
      </c>
      <c r="D198" s="92">
        <f>'UBS Izolina Mazzei'!D23</f>
        <v>30</v>
      </c>
      <c r="E198" s="92">
        <f>'UBS Izolina Mazzei'!E23</f>
        <v>32</v>
      </c>
      <c r="F198" s="92">
        <f>'UBS Izolina Mazzei'!F23</f>
        <v>30</v>
      </c>
      <c r="G198" s="92">
        <f>'UBS Izolina Mazzei'!G23</f>
        <v>33</v>
      </c>
      <c r="H198" s="92">
        <f>'UBS Izolina Mazzei'!H23</f>
        <v>30</v>
      </c>
      <c r="I198" s="92">
        <f>'UBS Izolina Mazzei'!I23</f>
        <v>32</v>
      </c>
      <c r="J198" s="92">
        <f>'UBS Izolina Mazzei'!J23</f>
        <v>30</v>
      </c>
      <c r="K198" s="92">
        <f>'UBS Izolina Mazzei'!K23</f>
        <v>20</v>
      </c>
      <c r="L198" s="92">
        <f>'UBS Izolina Mazzei'!L23</f>
        <v>30</v>
      </c>
      <c r="M198" s="92">
        <f>'UBS Izolina Mazzei'!M23</f>
        <v>17</v>
      </c>
      <c r="N198" s="92">
        <f>'UBS Izolina Mazzei'!N23</f>
        <v>30</v>
      </c>
      <c r="O198" s="92">
        <f>'UBS Izolina Mazzei'!O23</f>
        <v>28</v>
      </c>
      <c r="P198" s="92">
        <f>'UBS Izolina Mazzei'!P23</f>
        <v>30</v>
      </c>
      <c r="Q198" s="92">
        <f>'UBS Izolina Mazzei'!Q23</f>
        <v>33</v>
      </c>
      <c r="R198" s="92">
        <f>'UBS Izolina Mazzei'!R23</f>
        <v>30</v>
      </c>
      <c r="S198" s="92">
        <f>'UBS Izolina Mazzei'!S23</f>
        <v>37</v>
      </c>
      <c r="T198" s="92">
        <f>'UBS Izolina Mazzei'!T23</f>
        <v>30</v>
      </c>
      <c r="U198" s="92">
        <f>'UBS Izolina Mazzei'!U23</f>
        <v>44</v>
      </c>
      <c r="V198" s="92">
        <f>'UBS Izolina Mazzei'!V23</f>
        <v>300</v>
      </c>
      <c r="W198" s="92">
        <f>'UBS Izolina Mazzei'!W23</f>
        <v>311</v>
      </c>
      <c r="X198" s="922">
        <f>'UBS Izolina Mazzei'!X23</f>
        <v>1.0366666666666666</v>
      </c>
    </row>
    <row r="199" spans="1:24" x14ac:dyDescent="0.25">
      <c r="A199" s="214" t="str">
        <f>'UBS Izolina Mazzei'!A24</f>
        <v>Fonoaudiólogo (consulta/ VD) - 24hrs</v>
      </c>
      <c r="B199" s="926">
        <f>'UBS Izolina Mazzei'!B24</f>
        <v>36</v>
      </c>
      <c r="C199" s="92">
        <f>'UBS Izolina Mazzei'!C24</f>
        <v>6</v>
      </c>
      <c r="D199" s="92">
        <f>'UBS Izolina Mazzei'!D24</f>
        <v>36</v>
      </c>
      <c r="E199" s="92">
        <f>'UBS Izolina Mazzei'!E24</f>
        <v>46</v>
      </c>
      <c r="F199" s="92">
        <f>'UBS Izolina Mazzei'!F24</f>
        <v>36</v>
      </c>
      <c r="G199" s="92">
        <f>'UBS Izolina Mazzei'!G24</f>
        <v>51</v>
      </c>
      <c r="H199" s="92">
        <f>'UBS Izolina Mazzei'!H24</f>
        <v>36</v>
      </c>
      <c r="I199" s="92">
        <f>'UBS Izolina Mazzei'!I24</f>
        <v>45</v>
      </c>
      <c r="J199" s="92">
        <f>'UBS Izolina Mazzei'!J24</f>
        <v>36</v>
      </c>
      <c r="K199" s="92">
        <f>'UBS Izolina Mazzei'!K24</f>
        <v>41</v>
      </c>
      <c r="L199" s="92">
        <f>'UBS Izolina Mazzei'!L24</f>
        <v>36</v>
      </c>
      <c r="M199" s="92">
        <f>'UBS Izolina Mazzei'!M24</f>
        <v>45</v>
      </c>
      <c r="N199" s="92">
        <f>'UBS Izolina Mazzei'!N24</f>
        <v>36</v>
      </c>
      <c r="O199" s="92">
        <f>'UBS Izolina Mazzei'!O24</f>
        <v>32</v>
      </c>
      <c r="P199" s="92">
        <f>'UBS Izolina Mazzei'!P24</f>
        <v>36</v>
      </c>
      <c r="Q199" s="92">
        <f>'UBS Izolina Mazzei'!Q24</f>
        <v>33</v>
      </c>
      <c r="R199" s="92">
        <f>'UBS Izolina Mazzei'!R24</f>
        <v>36</v>
      </c>
      <c r="S199" s="92">
        <f>'UBS Izolina Mazzei'!S24</f>
        <v>36</v>
      </c>
      <c r="T199" s="92">
        <f>'UBS Izolina Mazzei'!T24</f>
        <v>36</v>
      </c>
      <c r="U199" s="92">
        <f>'UBS Izolina Mazzei'!U24</f>
        <v>0</v>
      </c>
      <c r="V199" s="92">
        <f>'UBS Izolina Mazzei'!V24</f>
        <v>360</v>
      </c>
      <c r="W199" s="92">
        <f>'UBS Izolina Mazzei'!W24</f>
        <v>335</v>
      </c>
      <c r="X199" s="922">
        <f>'UBS Izolina Mazzei'!X24</f>
        <v>0.93055555555555558</v>
      </c>
    </row>
    <row r="200" spans="1:24" x14ac:dyDescent="0.25">
      <c r="A200" s="214" t="str">
        <f>'UBS Izolina Mazzei'!A25</f>
        <v>Fonoaudiólogo (nº grupos)</v>
      </c>
      <c r="B200" s="926">
        <f>'UBS Izolina Mazzei'!B25</f>
        <v>24</v>
      </c>
      <c r="C200" s="92">
        <f>'UBS Izolina Mazzei'!C25</f>
        <v>1</v>
      </c>
      <c r="D200" s="92">
        <f>'UBS Izolina Mazzei'!D25</f>
        <v>24</v>
      </c>
      <c r="E200" s="92">
        <f>'UBS Izolina Mazzei'!E25</f>
        <v>25</v>
      </c>
      <c r="F200" s="92">
        <f>'UBS Izolina Mazzei'!F25</f>
        <v>24</v>
      </c>
      <c r="G200" s="92">
        <f>'UBS Izolina Mazzei'!G25</f>
        <v>27</v>
      </c>
      <c r="H200" s="92">
        <f>'UBS Izolina Mazzei'!H25</f>
        <v>24</v>
      </c>
      <c r="I200" s="92">
        <f>'UBS Izolina Mazzei'!I25</f>
        <v>31</v>
      </c>
      <c r="J200" s="92">
        <f>'UBS Izolina Mazzei'!J25</f>
        <v>24</v>
      </c>
      <c r="K200" s="92">
        <f>'UBS Izolina Mazzei'!K25</f>
        <v>28</v>
      </c>
      <c r="L200" s="92">
        <f>'UBS Izolina Mazzei'!L25</f>
        <v>24</v>
      </c>
      <c r="M200" s="92">
        <f>'UBS Izolina Mazzei'!M25</f>
        <v>29</v>
      </c>
      <c r="N200" s="92">
        <f>'UBS Izolina Mazzei'!N25</f>
        <v>24</v>
      </c>
      <c r="O200" s="92">
        <f>'UBS Izolina Mazzei'!O25</f>
        <v>23</v>
      </c>
      <c r="P200" s="92">
        <f>'UBS Izolina Mazzei'!P25</f>
        <v>24</v>
      </c>
      <c r="Q200" s="92">
        <f>'UBS Izolina Mazzei'!Q25</f>
        <v>20</v>
      </c>
      <c r="R200" s="92">
        <f>'UBS Izolina Mazzei'!R25</f>
        <v>24</v>
      </c>
      <c r="S200" s="92">
        <f>'UBS Izolina Mazzei'!S25</f>
        <v>19</v>
      </c>
      <c r="T200" s="92">
        <f>'UBS Izolina Mazzei'!T25</f>
        <v>24</v>
      </c>
      <c r="U200" s="92">
        <f>'UBS Izolina Mazzei'!U25</f>
        <v>0</v>
      </c>
      <c r="V200" s="92">
        <f>'UBS Izolina Mazzei'!V25</f>
        <v>240</v>
      </c>
      <c r="W200" s="92">
        <f>'UBS Izolina Mazzei'!W25</f>
        <v>203</v>
      </c>
      <c r="X200" s="922">
        <f>'UBS Izolina Mazzei'!X25</f>
        <v>0.84583333333333333</v>
      </c>
    </row>
    <row r="201" spans="1:24" x14ac:dyDescent="0.25">
      <c r="A201" s="214" t="str">
        <f>'UBS Izolina Mazzei'!A26</f>
        <v>Psicólogo (consulta/ VD) - 30hrs</v>
      </c>
      <c r="B201" s="926">
        <f>'UBS Izolina Mazzei'!B26</f>
        <v>92</v>
      </c>
      <c r="C201" s="92">
        <f>'UBS Izolina Mazzei'!C26</f>
        <v>138</v>
      </c>
      <c r="D201" s="92">
        <f>'UBS Izolina Mazzei'!D26</f>
        <v>92</v>
      </c>
      <c r="E201" s="92">
        <f>'UBS Izolina Mazzei'!E26</f>
        <v>134</v>
      </c>
      <c r="F201" s="92">
        <f>'UBS Izolina Mazzei'!F26</f>
        <v>92</v>
      </c>
      <c r="G201" s="92">
        <f>'UBS Izolina Mazzei'!G26</f>
        <v>160</v>
      </c>
      <c r="H201" s="92">
        <f>'UBS Izolina Mazzei'!H26</f>
        <v>92</v>
      </c>
      <c r="I201" s="92">
        <f>'UBS Izolina Mazzei'!I26</f>
        <v>91</v>
      </c>
      <c r="J201" s="92">
        <f>'UBS Izolina Mazzei'!J26</f>
        <v>92</v>
      </c>
      <c r="K201" s="92">
        <f>'UBS Izolina Mazzei'!K26</f>
        <v>52</v>
      </c>
      <c r="L201" s="92">
        <f>'UBS Izolina Mazzei'!L26</f>
        <v>92</v>
      </c>
      <c r="M201" s="92">
        <f>'UBS Izolina Mazzei'!M26</f>
        <v>64</v>
      </c>
      <c r="N201" s="92">
        <f>'UBS Izolina Mazzei'!N26</f>
        <v>92</v>
      </c>
      <c r="O201" s="92">
        <f>'UBS Izolina Mazzei'!O26</f>
        <v>118</v>
      </c>
      <c r="P201" s="92">
        <f>'UBS Izolina Mazzei'!P26</f>
        <v>92</v>
      </c>
      <c r="Q201" s="92">
        <f>'UBS Izolina Mazzei'!Q26</f>
        <v>105</v>
      </c>
      <c r="R201" s="92">
        <f>'UBS Izolina Mazzei'!R26</f>
        <v>92</v>
      </c>
      <c r="S201" s="92">
        <f>'UBS Izolina Mazzei'!S26</f>
        <v>118</v>
      </c>
      <c r="T201" s="92">
        <f>'UBS Izolina Mazzei'!T26</f>
        <v>92</v>
      </c>
      <c r="U201" s="92">
        <f>'UBS Izolina Mazzei'!U26</f>
        <v>130</v>
      </c>
      <c r="V201" s="92">
        <f>'UBS Izolina Mazzei'!V26</f>
        <v>920</v>
      </c>
      <c r="W201" s="92">
        <f>'UBS Izolina Mazzei'!W26</f>
        <v>1110</v>
      </c>
      <c r="X201" s="922">
        <f>'UBS Izolina Mazzei'!X26</f>
        <v>1.2065217391304348</v>
      </c>
    </row>
    <row r="202" spans="1:24" x14ac:dyDescent="0.25">
      <c r="A202" s="214" t="str">
        <f>'UBS Izolina Mazzei'!A27</f>
        <v>Psicólogo (nº grupos)</v>
      </c>
      <c r="B202" s="926">
        <f>'UBS Izolina Mazzei'!B27</f>
        <v>60</v>
      </c>
      <c r="C202" s="92">
        <f>'UBS Izolina Mazzei'!C27</f>
        <v>58</v>
      </c>
      <c r="D202" s="92">
        <f>'UBS Izolina Mazzei'!D27</f>
        <v>60</v>
      </c>
      <c r="E202" s="92">
        <f>'UBS Izolina Mazzei'!E27</f>
        <v>65</v>
      </c>
      <c r="F202" s="92">
        <f>'UBS Izolina Mazzei'!F27</f>
        <v>60</v>
      </c>
      <c r="G202" s="92">
        <f>'UBS Izolina Mazzei'!G27</f>
        <v>67</v>
      </c>
      <c r="H202" s="92">
        <f>'UBS Izolina Mazzei'!H27</f>
        <v>60</v>
      </c>
      <c r="I202" s="92">
        <f>'UBS Izolina Mazzei'!I27</f>
        <v>49</v>
      </c>
      <c r="J202" s="92">
        <f>'UBS Izolina Mazzei'!J27</f>
        <v>60</v>
      </c>
      <c r="K202" s="92">
        <f>'UBS Izolina Mazzei'!K27</f>
        <v>32</v>
      </c>
      <c r="L202" s="92">
        <f>'UBS Izolina Mazzei'!L27</f>
        <v>60</v>
      </c>
      <c r="M202" s="92">
        <f>'UBS Izolina Mazzei'!M27</f>
        <v>28</v>
      </c>
      <c r="N202" s="92">
        <f>'UBS Izolina Mazzei'!N27</f>
        <v>60</v>
      </c>
      <c r="O202" s="92">
        <f>'UBS Izolina Mazzei'!O27</f>
        <v>41</v>
      </c>
      <c r="P202" s="92">
        <f>'UBS Izolina Mazzei'!P27</f>
        <v>60</v>
      </c>
      <c r="Q202" s="92">
        <f>'UBS Izolina Mazzei'!Q27</f>
        <v>49</v>
      </c>
      <c r="R202" s="92">
        <f>'UBS Izolina Mazzei'!R27</f>
        <v>60</v>
      </c>
      <c r="S202" s="92">
        <f>'UBS Izolina Mazzei'!S27</f>
        <v>75</v>
      </c>
      <c r="T202" s="92">
        <f>'UBS Izolina Mazzei'!T27</f>
        <v>60</v>
      </c>
      <c r="U202" s="92">
        <f>'UBS Izolina Mazzei'!U27</f>
        <v>79</v>
      </c>
      <c r="V202" s="92">
        <f>'UBS Izolina Mazzei'!V27</f>
        <v>600</v>
      </c>
      <c r="W202" s="92">
        <f>'UBS Izolina Mazzei'!W27</f>
        <v>543</v>
      </c>
      <c r="X202" s="922">
        <f>'UBS Izolina Mazzei'!X27</f>
        <v>0.90500000000000003</v>
      </c>
    </row>
    <row r="203" spans="1:24" x14ac:dyDescent="0.25">
      <c r="A203" s="214" t="str">
        <f>'UBS Izolina Mazzei'!A28</f>
        <v>Farmacêutico (consulta/ VD) - 40hrs</v>
      </c>
      <c r="B203" s="926">
        <f>'UBS Izolina Mazzei'!B28</f>
        <v>96</v>
      </c>
      <c r="C203" s="92">
        <f>'UBS Izolina Mazzei'!C28</f>
        <v>101</v>
      </c>
      <c r="D203" s="92">
        <f>'UBS Izolina Mazzei'!D28</f>
        <v>96</v>
      </c>
      <c r="E203" s="92">
        <f>'UBS Izolina Mazzei'!E28</f>
        <v>62</v>
      </c>
      <c r="F203" s="92">
        <f>'UBS Izolina Mazzei'!F28</f>
        <v>96</v>
      </c>
      <c r="G203" s="92">
        <f>'UBS Izolina Mazzei'!G28</f>
        <v>56</v>
      </c>
      <c r="H203" s="92">
        <f>'UBS Izolina Mazzei'!H28</f>
        <v>96</v>
      </c>
      <c r="I203" s="92">
        <f>'UBS Izolina Mazzei'!I28</f>
        <v>96</v>
      </c>
      <c r="J203" s="92">
        <f>'UBS Izolina Mazzei'!J28</f>
        <v>96</v>
      </c>
      <c r="K203" s="92">
        <f>'UBS Izolina Mazzei'!K28</f>
        <v>111</v>
      </c>
      <c r="L203" s="92">
        <f>'UBS Izolina Mazzei'!L28</f>
        <v>96</v>
      </c>
      <c r="M203" s="92">
        <f>'UBS Izolina Mazzei'!M28</f>
        <v>59</v>
      </c>
      <c r="N203" s="92">
        <f>'UBS Izolina Mazzei'!N28</f>
        <v>96</v>
      </c>
      <c r="O203" s="92">
        <f>'UBS Izolina Mazzei'!O28</f>
        <v>69</v>
      </c>
      <c r="P203" s="92">
        <f>'UBS Izolina Mazzei'!P28</f>
        <v>96</v>
      </c>
      <c r="Q203" s="92">
        <f>'UBS Izolina Mazzei'!Q28</f>
        <v>68</v>
      </c>
      <c r="R203" s="92">
        <f>'UBS Izolina Mazzei'!R28</f>
        <v>96</v>
      </c>
      <c r="S203" s="92">
        <f>'UBS Izolina Mazzei'!S28</f>
        <v>97</v>
      </c>
      <c r="T203" s="92">
        <f>'UBS Izolina Mazzei'!T28</f>
        <v>96</v>
      </c>
      <c r="U203" s="92">
        <f>'UBS Izolina Mazzei'!U28</f>
        <v>105</v>
      </c>
      <c r="V203" s="92">
        <f>'UBS Izolina Mazzei'!V28</f>
        <v>960</v>
      </c>
      <c r="W203" s="92">
        <f>'UBS Izolina Mazzei'!W28</f>
        <v>824</v>
      </c>
      <c r="X203" s="922">
        <f>'UBS Izolina Mazzei'!X28</f>
        <v>0.85833333333333328</v>
      </c>
    </row>
    <row r="204" spans="1:24" x14ac:dyDescent="0.25">
      <c r="A204" s="214" t="str">
        <f>'UBS Izolina Mazzei'!A29</f>
        <v>Farmacêutico (nº grupos)</v>
      </c>
      <c r="B204" s="926">
        <f>'UBS Izolina Mazzei'!B29</f>
        <v>16</v>
      </c>
      <c r="C204" s="92">
        <f>'UBS Izolina Mazzei'!C29</f>
        <v>16</v>
      </c>
      <c r="D204" s="92">
        <f>'UBS Izolina Mazzei'!D29</f>
        <v>16</v>
      </c>
      <c r="E204" s="92">
        <f>'UBS Izolina Mazzei'!E29</f>
        <v>9</v>
      </c>
      <c r="F204" s="92">
        <f>'UBS Izolina Mazzei'!F29</f>
        <v>16</v>
      </c>
      <c r="G204" s="92">
        <f>'UBS Izolina Mazzei'!G29</f>
        <v>7</v>
      </c>
      <c r="H204" s="92">
        <f>'UBS Izolina Mazzei'!H29</f>
        <v>16</v>
      </c>
      <c r="I204" s="92">
        <f>'UBS Izolina Mazzei'!I29</f>
        <v>15</v>
      </c>
      <c r="J204" s="92">
        <f>'UBS Izolina Mazzei'!J29</f>
        <v>16</v>
      </c>
      <c r="K204" s="92">
        <f>'UBS Izolina Mazzei'!K29</f>
        <v>16</v>
      </c>
      <c r="L204" s="92">
        <f>'UBS Izolina Mazzei'!L29</f>
        <v>16</v>
      </c>
      <c r="M204" s="92">
        <f>'UBS Izolina Mazzei'!M29</f>
        <v>6</v>
      </c>
      <c r="N204" s="92">
        <f>'UBS Izolina Mazzei'!N29</f>
        <v>16</v>
      </c>
      <c r="O204" s="92">
        <f>'UBS Izolina Mazzei'!O29</f>
        <v>6</v>
      </c>
      <c r="P204" s="92">
        <f>'UBS Izolina Mazzei'!P29</f>
        <v>16</v>
      </c>
      <c r="Q204" s="92">
        <f>'UBS Izolina Mazzei'!Q29</f>
        <v>11</v>
      </c>
      <c r="R204" s="92">
        <f>'UBS Izolina Mazzei'!R29</f>
        <v>16</v>
      </c>
      <c r="S204" s="92">
        <f>'UBS Izolina Mazzei'!S29</f>
        <v>18</v>
      </c>
      <c r="T204" s="92">
        <f>'UBS Izolina Mazzei'!T29</f>
        <v>16</v>
      </c>
      <c r="U204" s="92">
        <f>'UBS Izolina Mazzei'!U29</f>
        <v>16</v>
      </c>
      <c r="V204" s="92">
        <f>'UBS Izolina Mazzei'!V29</f>
        <v>160</v>
      </c>
      <c r="W204" s="92">
        <f>'UBS Izolina Mazzei'!W29</f>
        <v>120</v>
      </c>
      <c r="X204" s="922">
        <f>'UBS Izolina Mazzei'!X29</f>
        <v>0.75</v>
      </c>
    </row>
    <row r="205" spans="1:24" x14ac:dyDescent="0.25">
      <c r="A205" s="214" t="str">
        <f>'UBS Izolina Mazzei'!A30</f>
        <v>Nutricionista (consulta/ VD) - 40hrs</v>
      </c>
      <c r="B205" s="926">
        <f>'UBS Izolina Mazzei'!B30</f>
        <v>60</v>
      </c>
      <c r="C205" s="92">
        <f>'UBS Izolina Mazzei'!C30</f>
        <v>86</v>
      </c>
      <c r="D205" s="92">
        <f>'UBS Izolina Mazzei'!D30</f>
        <v>60</v>
      </c>
      <c r="E205" s="92">
        <f>'UBS Izolina Mazzei'!E30</f>
        <v>66</v>
      </c>
      <c r="F205" s="92">
        <f>'UBS Izolina Mazzei'!F30</f>
        <v>60</v>
      </c>
      <c r="G205" s="92">
        <f>'UBS Izolina Mazzei'!G30</f>
        <v>0</v>
      </c>
      <c r="H205" s="92">
        <f>'UBS Izolina Mazzei'!H30</f>
        <v>60</v>
      </c>
      <c r="I205" s="92">
        <f>'UBS Izolina Mazzei'!I30</f>
        <v>66</v>
      </c>
      <c r="J205" s="92">
        <f>'UBS Izolina Mazzei'!J30</f>
        <v>60</v>
      </c>
      <c r="K205" s="92">
        <f>'UBS Izolina Mazzei'!K30</f>
        <v>83</v>
      </c>
      <c r="L205" s="92">
        <f>'UBS Izolina Mazzei'!L30</f>
        <v>60</v>
      </c>
      <c r="M205" s="92">
        <f>'UBS Izolina Mazzei'!M30</f>
        <v>84</v>
      </c>
      <c r="N205" s="92">
        <f>'UBS Izolina Mazzei'!N30</f>
        <v>60</v>
      </c>
      <c r="O205" s="92">
        <f>'UBS Izolina Mazzei'!O30</f>
        <v>83</v>
      </c>
      <c r="P205" s="92">
        <f>'UBS Izolina Mazzei'!P30</f>
        <v>60</v>
      </c>
      <c r="Q205" s="92">
        <f>'UBS Izolina Mazzei'!Q30</f>
        <v>66</v>
      </c>
      <c r="R205" s="92">
        <f>'UBS Izolina Mazzei'!R30</f>
        <v>60</v>
      </c>
      <c r="S205" s="92">
        <f>'UBS Izolina Mazzei'!S30</f>
        <v>65</v>
      </c>
      <c r="T205" s="92">
        <f>'UBS Izolina Mazzei'!T30</f>
        <v>60</v>
      </c>
      <c r="U205" s="92">
        <f>'UBS Izolina Mazzei'!U30</f>
        <v>58</v>
      </c>
      <c r="V205" s="92">
        <f>'UBS Izolina Mazzei'!V30</f>
        <v>600</v>
      </c>
      <c r="W205" s="92">
        <f>'UBS Izolina Mazzei'!W30</f>
        <v>657</v>
      </c>
      <c r="X205" s="922">
        <f>'UBS Izolina Mazzei'!X30</f>
        <v>1.095</v>
      </c>
    </row>
    <row r="206" spans="1:24" x14ac:dyDescent="0.25">
      <c r="A206" s="214" t="str">
        <f>'UBS Izolina Mazzei'!A31</f>
        <v>Nutricionista (nº grupos)</v>
      </c>
      <c r="B206" s="926">
        <f>'UBS Izolina Mazzei'!B31</f>
        <v>40</v>
      </c>
      <c r="C206" s="92">
        <f>'UBS Izolina Mazzei'!C31</f>
        <v>43</v>
      </c>
      <c r="D206" s="92">
        <f>'UBS Izolina Mazzei'!D31</f>
        <v>40</v>
      </c>
      <c r="E206" s="92">
        <f>'UBS Izolina Mazzei'!E31</f>
        <v>46</v>
      </c>
      <c r="F206" s="92">
        <f>'UBS Izolina Mazzei'!F31</f>
        <v>40</v>
      </c>
      <c r="G206" s="92">
        <f>'UBS Izolina Mazzei'!G31</f>
        <v>0</v>
      </c>
      <c r="H206" s="92">
        <f>'UBS Izolina Mazzei'!H31</f>
        <v>40</v>
      </c>
      <c r="I206" s="92">
        <f>'UBS Izolina Mazzei'!I31</f>
        <v>33</v>
      </c>
      <c r="J206" s="92">
        <f>'UBS Izolina Mazzei'!J31</f>
        <v>40</v>
      </c>
      <c r="K206" s="92">
        <f>'UBS Izolina Mazzei'!K31</f>
        <v>43</v>
      </c>
      <c r="L206" s="92">
        <f>'UBS Izolina Mazzei'!L31</f>
        <v>40</v>
      </c>
      <c r="M206" s="92">
        <f>'UBS Izolina Mazzei'!M31</f>
        <v>37</v>
      </c>
      <c r="N206" s="92">
        <f>'UBS Izolina Mazzei'!N31</f>
        <v>40</v>
      </c>
      <c r="O206" s="92">
        <f>'UBS Izolina Mazzei'!O31</f>
        <v>37</v>
      </c>
      <c r="P206" s="92">
        <f>'UBS Izolina Mazzei'!P31</f>
        <v>40</v>
      </c>
      <c r="Q206" s="92">
        <f>'UBS Izolina Mazzei'!Q31</f>
        <v>43</v>
      </c>
      <c r="R206" s="92">
        <f>'UBS Izolina Mazzei'!R31</f>
        <v>40</v>
      </c>
      <c r="S206" s="92">
        <f>'UBS Izolina Mazzei'!S31</f>
        <v>44</v>
      </c>
      <c r="T206" s="92">
        <f>'UBS Izolina Mazzei'!T31</f>
        <v>40</v>
      </c>
      <c r="U206" s="92">
        <f>'UBS Izolina Mazzei'!U31</f>
        <v>36</v>
      </c>
      <c r="V206" s="92">
        <f>'UBS Izolina Mazzei'!V31</f>
        <v>400</v>
      </c>
      <c r="W206" s="92">
        <f>'UBS Izolina Mazzei'!W31</f>
        <v>362</v>
      </c>
      <c r="X206" s="922">
        <f>'UBS Izolina Mazzei'!X31</f>
        <v>0.90500000000000003</v>
      </c>
    </row>
    <row r="207" spans="1:24" x14ac:dyDescent="0.25">
      <c r="A207" s="214" t="str">
        <f>'UBS Izolina Mazzei'!A32</f>
        <v>Técnico de Enfermagem (Visitas) - 30hrs</v>
      </c>
      <c r="B207" s="926">
        <f>'UBS Izolina Mazzei'!B32</f>
        <v>150</v>
      </c>
      <c r="C207" s="92">
        <f>'UBS Izolina Mazzei'!C32</f>
        <v>146</v>
      </c>
      <c r="D207" s="92">
        <f>'UBS Izolina Mazzei'!D32</f>
        <v>150</v>
      </c>
      <c r="E207" s="92">
        <f>'UBS Izolina Mazzei'!E32</f>
        <v>194</v>
      </c>
      <c r="F207" s="92">
        <f>'UBS Izolina Mazzei'!F32</f>
        <v>150</v>
      </c>
      <c r="G207" s="92">
        <f>'UBS Izolina Mazzei'!G32</f>
        <v>154</v>
      </c>
      <c r="H207" s="92">
        <f>'UBS Izolina Mazzei'!H32</f>
        <v>150</v>
      </c>
      <c r="I207" s="92">
        <f>'UBS Izolina Mazzei'!I32</f>
        <v>135</v>
      </c>
      <c r="J207" s="92">
        <f>'UBS Izolina Mazzei'!J32</f>
        <v>150</v>
      </c>
      <c r="K207" s="92">
        <f>'UBS Izolina Mazzei'!K32</f>
        <v>181</v>
      </c>
      <c r="L207" s="92">
        <f>'UBS Izolina Mazzei'!L32</f>
        <v>150</v>
      </c>
      <c r="M207" s="92">
        <f>'UBS Izolina Mazzei'!M32</f>
        <v>156</v>
      </c>
      <c r="N207" s="92">
        <f>'UBS Izolina Mazzei'!N32</f>
        <v>150</v>
      </c>
      <c r="O207" s="92">
        <f>'UBS Izolina Mazzei'!O32</f>
        <v>174</v>
      </c>
      <c r="P207" s="92">
        <f>'UBS Izolina Mazzei'!P32</f>
        <v>150</v>
      </c>
      <c r="Q207" s="92">
        <f>'UBS Izolina Mazzei'!Q32</f>
        <v>165</v>
      </c>
      <c r="R207" s="92">
        <f>'UBS Izolina Mazzei'!R32</f>
        <v>150</v>
      </c>
      <c r="S207" s="92">
        <f>'UBS Izolina Mazzei'!S32</f>
        <v>136</v>
      </c>
      <c r="T207" s="92">
        <f>'UBS Izolina Mazzei'!T32</f>
        <v>150</v>
      </c>
      <c r="U207" s="92">
        <f>'UBS Izolina Mazzei'!U32</f>
        <v>144</v>
      </c>
      <c r="V207" s="92">
        <f>'UBS Izolina Mazzei'!V32</f>
        <v>1500</v>
      </c>
      <c r="W207" s="92">
        <f>'UBS Izolina Mazzei'!W32</f>
        <v>1585</v>
      </c>
      <c r="X207" s="922">
        <f>'UBS Izolina Mazzei'!X32</f>
        <v>1.0566666666666666</v>
      </c>
    </row>
    <row r="208" spans="1:24" x14ac:dyDescent="0.25">
      <c r="A208" s="214" t="str">
        <f>'UBS Izolina Mazzei'!A33</f>
        <v>PICS - Atividades Coletivas</v>
      </c>
      <c r="B208" s="926">
        <f>'UBS Izolina Mazzei'!B33</f>
        <v>7</v>
      </c>
      <c r="C208" s="92">
        <f>'UBS Izolina Mazzei'!C33</f>
        <v>17</v>
      </c>
      <c r="D208" s="92">
        <f>'UBS Izolina Mazzei'!D33</f>
        <v>7</v>
      </c>
      <c r="E208" s="92">
        <f>'UBS Izolina Mazzei'!E33</f>
        <v>18</v>
      </c>
      <c r="F208" s="92">
        <f>'UBS Izolina Mazzei'!F33</f>
        <v>7</v>
      </c>
      <c r="G208" s="92">
        <f>'UBS Izolina Mazzei'!G33</f>
        <v>16</v>
      </c>
      <c r="H208" s="92">
        <f>'UBS Izolina Mazzei'!H33</f>
        <v>7</v>
      </c>
      <c r="I208" s="92">
        <f>'UBS Izolina Mazzei'!I33</f>
        <v>15</v>
      </c>
      <c r="J208" s="92">
        <f>'UBS Izolina Mazzei'!J33</f>
        <v>7</v>
      </c>
      <c r="K208" s="92">
        <f>'UBS Izolina Mazzei'!K33</f>
        <v>18</v>
      </c>
      <c r="L208" s="92">
        <f>'UBS Izolina Mazzei'!L33</f>
        <v>7</v>
      </c>
      <c r="M208" s="92">
        <f>'UBS Izolina Mazzei'!M33</f>
        <v>14</v>
      </c>
      <c r="N208" s="92">
        <f>'UBS Izolina Mazzei'!N33</f>
        <v>7</v>
      </c>
      <c r="O208" s="92">
        <f>'UBS Izolina Mazzei'!O33</f>
        <v>9</v>
      </c>
      <c r="P208" s="92">
        <f>'UBS Izolina Mazzei'!P33</f>
        <v>7</v>
      </c>
      <c r="Q208" s="92">
        <f>'UBS Izolina Mazzei'!Q33</f>
        <v>15</v>
      </c>
      <c r="R208" s="92">
        <f>'UBS Izolina Mazzei'!R33</f>
        <v>7</v>
      </c>
      <c r="S208" s="92">
        <f>'UBS Izolina Mazzei'!S33</f>
        <v>11</v>
      </c>
      <c r="T208" s="92">
        <f>'UBS Izolina Mazzei'!T33</f>
        <v>7</v>
      </c>
      <c r="U208" s="92">
        <f>'UBS Izolina Mazzei'!U33</f>
        <v>14</v>
      </c>
      <c r="V208" s="92">
        <f>'UBS Izolina Mazzei'!V33</f>
        <v>70</v>
      </c>
      <c r="W208" s="92">
        <f>'UBS Izolina Mazzei'!W33</f>
        <v>147</v>
      </c>
      <c r="X208" s="922">
        <f>'UBS Izolina Mazzei'!X33</f>
        <v>2.1</v>
      </c>
    </row>
    <row r="209" spans="1:24" ht="15.75" thickBot="1" x14ac:dyDescent="0.3">
      <c r="A209" s="214" t="str">
        <f>'UBS Izolina Mazzei'!A34</f>
        <v>PICS - Atividades Individuais</v>
      </c>
      <c r="B209" s="926">
        <f>'UBS Izolina Mazzei'!B34</f>
        <v>10</v>
      </c>
      <c r="C209" s="92">
        <f>'UBS Izolina Mazzei'!C34</f>
        <v>114</v>
      </c>
      <c r="D209" s="92">
        <f>'UBS Izolina Mazzei'!D34</f>
        <v>10</v>
      </c>
      <c r="E209" s="92">
        <f>'UBS Izolina Mazzei'!E34</f>
        <v>76</v>
      </c>
      <c r="F209" s="92">
        <f>'UBS Izolina Mazzei'!F34</f>
        <v>10</v>
      </c>
      <c r="G209" s="92">
        <f>'UBS Izolina Mazzei'!G34</f>
        <v>139</v>
      </c>
      <c r="H209" s="92">
        <f>'UBS Izolina Mazzei'!H34</f>
        <v>10</v>
      </c>
      <c r="I209" s="92">
        <f>'UBS Izolina Mazzei'!I34</f>
        <v>117</v>
      </c>
      <c r="J209" s="92">
        <f>'UBS Izolina Mazzei'!J34</f>
        <v>10</v>
      </c>
      <c r="K209" s="92">
        <f>'UBS Izolina Mazzei'!K34</f>
        <v>116</v>
      </c>
      <c r="L209" s="92">
        <f>'UBS Izolina Mazzei'!L34</f>
        <v>10</v>
      </c>
      <c r="M209" s="92">
        <f>'UBS Izolina Mazzei'!M34</f>
        <v>112</v>
      </c>
      <c r="N209" s="92">
        <f>'UBS Izolina Mazzei'!N34</f>
        <v>10</v>
      </c>
      <c r="O209" s="92">
        <f>'UBS Izolina Mazzei'!O34</f>
        <v>123</v>
      </c>
      <c r="P209" s="92">
        <f>'UBS Izolina Mazzei'!P34</f>
        <v>10</v>
      </c>
      <c r="Q209" s="92">
        <f>'UBS Izolina Mazzei'!Q34</f>
        <v>83</v>
      </c>
      <c r="R209" s="92">
        <f>'UBS Izolina Mazzei'!R34</f>
        <v>10</v>
      </c>
      <c r="S209" s="92">
        <f>'UBS Izolina Mazzei'!S34</f>
        <v>156</v>
      </c>
      <c r="T209" s="92">
        <f>'UBS Izolina Mazzei'!T34</f>
        <v>10</v>
      </c>
      <c r="U209" s="92">
        <f>'UBS Izolina Mazzei'!U34</f>
        <v>137</v>
      </c>
      <c r="V209" s="92">
        <f>'UBS Izolina Mazzei'!V34</f>
        <v>100</v>
      </c>
      <c r="W209" s="92">
        <f>'UBS Izolina Mazzei'!W34</f>
        <v>1173</v>
      </c>
      <c r="X209" s="922">
        <f>'UBS Izolina Mazzei'!X34</f>
        <v>11.73</v>
      </c>
    </row>
    <row r="210" spans="1:24" ht="15.75" thickBot="1" x14ac:dyDescent="0.3">
      <c r="A210" s="845" t="str">
        <f>'UBS Izolina Mazzei'!A35</f>
        <v>TOTAL</v>
      </c>
      <c r="B210" s="943">
        <f>'UBS Izolina Mazzei'!B35</f>
        <v>5608</v>
      </c>
      <c r="C210" s="847">
        <f>'UBS Izolina Mazzei'!C35</f>
        <v>4605</v>
      </c>
      <c r="D210" s="847">
        <f>'UBS Izolina Mazzei'!D35</f>
        <v>5608</v>
      </c>
      <c r="E210" s="847">
        <f>'UBS Izolina Mazzei'!E35</f>
        <v>4879</v>
      </c>
      <c r="F210" s="847">
        <f>'UBS Izolina Mazzei'!F35</f>
        <v>5608</v>
      </c>
      <c r="G210" s="847">
        <f>'UBS Izolina Mazzei'!G35</f>
        <v>4197</v>
      </c>
      <c r="H210" s="847">
        <f>'UBS Izolina Mazzei'!H35</f>
        <v>5608</v>
      </c>
      <c r="I210" s="847">
        <f>'UBS Izolina Mazzei'!I35</f>
        <v>4334</v>
      </c>
      <c r="J210" s="847">
        <f>'UBS Izolina Mazzei'!J35</f>
        <v>5608</v>
      </c>
      <c r="K210" s="847">
        <f>'UBS Izolina Mazzei'!K35</f>
        <v>4537</v>
      </c>
      <c r="L210" s="847">
        <f>'UBS Izolina Mazzei'!L35</f>
        <v>5608</v>
      </c>
      <c r="M210" s="847">
        <f>'UBS Izolina Mazzei'!M35</f>
        <v>4094</v>
      </c>
      <c r="N210" s="847">
        <f>'UBS Izolina Mazzei'!N35</f>
        <v>5608</v>
      </c>
      <c r="O210" s="847">
        <f>'UBS Izolina Mazzei'!O35</f>
        <v>4505</v>
      </c>
      <c r="P210" s="847">
        <f>'UBS Izolina Mazzei'!P35</f>
        <v>5608</v>
      </c>
      <c r="Q210" s="847">
        <f>'UBS Izolina Mazzei'!Q35</f>
        <v>4549</v>
      </c>
      <c r="R210" s="847">
        <f>'UBS Izolina Mazzei'!R35</f>
        <v>5608</v>
      </c>
      <c r="S210" s="847">
        <f>'UBS Izolina Mazzei'!S35</f>
        <v>5608</v>
      </c>
      <c r="T210" s="847">
        <f>'UBS Izolina Mazzei'!T35</f>
        <v>5608</v>
      </c>
      <c r="U210" s="847">
        <f>'UBS Izolina Mazzei'!U35</f>
        <v>6452</v>
      </c>
      <c r="V210" s="847">
        <f>'UBS Izolina Mazzei'!V35</f>
        <v>56080</v>
      </c>
      <c r="W210" s="847">
        <f>'UBS Izolina Mazzei'!W35</f>
        <v>47760</v>
      </c>
      <c r="X210" s="923">
        <f>'UBS Izolina Mazzei'!X35</f>
        <v>0.85164051355206849</v>
      </c>
    </row>
    <row r="211" spans="1:24" x14ac:dyDescent="0.25">
      <c r="A211" s="898"/>
      <c r="B211" s="939"/>
      <c r="C211" s="899"/>
      <c r="D211" s="899"/>
      <c r="E211" s="899"/>
      <c r="F211" s="899"/>
      <c r="G211" s="899"/>
      <c r="H211" s="899"/>
      <c r="I211" s="899"/>
      <c r="J211" s="899"/>
      <c r="K211" s="899"/>
      <c r="L211" s="899"/>
      <c r="M211" s="899"/>
      <c r="N211" s="899"/>
      <c r="O211" s="899"/>
      <c r="P211" s="899"/>
      <c r="Q211" s="899"/>
      <c r="R211" s="899"/>
      <c r="S211" s="899"/>
      <c r="T211" s="899"/>
      <c r="U211" s="899"/>
      <c r="V211" s="899"/>
      <c r="W211" s="899"/>
      <c r="X211" s="925"/>
    </row>
    <row r="212" spans="1:24" ht="15.75" x14ac:dyDescent="0.25">
      <c r="A212" s="927" t="s">
        <v>657</v>
      </c>
      <c r="B212" s="937"/>
      <c r="C212" s="928"/>
      <c r="D212" s="929"/>
      <c r="E212" s="929"/>
      <c r="F212" s="929"/>
      <c r="G212" s="929"/>
      <c r="H212" s="929"/>
      <c r="I212" s="929"/>
      <c r="J212" s="929"/>
      <c r="K212" s="929"/>
      <c r="L212" s="929"/>
      <c r="M212" s="929"/>
      <c r="N212" s="929"/>
      <c r="O212" s="929"/>
      <c r="P212" s="929"/>
      <c r="Q212" s="929"/>
      <c r="R212" s="929"/>
      <c r="S212" s="929"/>
      <c r="T212" s="929"/>
      <c r="U212" s="929"/>
      <c r="V212" s="928"/>
      <c r="W212" s="928"/>
      <c r="X212" s="928"/>
    </row>
    <row r="213" spans="1:24" x14ac:dyDescent="0.25">
      <c r="A213" s="914"/>
      <c r="B213" s="976" t="s">
        <v>486</v>
      </c>
      <c r="C213" s="976"/>
      <c r="D213" s="976" t="s">
        <v>681</v>
      </c>
      <c r="E213" s="976"/>
      <c r="F213" s="976" t="s">
        <v>682</v>
      </c>
      <c r="G213" s="976"/>
      <c r="H213" s="976" t="s">
        <v>683</v>
      </c>
      <c r="I213" s="976"/>
      <c r="J213" s="976" t="s">
        <v>686</v>
      </c>
      <c r="K213" s="976"/>
      <c r="L213" s="976" t="s">
        <v>687</v>
      </c>
      <c r="M213" s="976"/>
      <c r="N213" s="976" t="s">
        <v>689</v>
      </c>
      <c r="O213" s="976"/>
      <c r="P213" s="976" t="s">
        <v>690</v>
      </c>
      <c r="Q213" s="976"/>
      <c r="R213" s="976" t="s">
        <v>691</v>
      </c>
      <c r="S213" s="976"/>
      <c r="T213" s="976" t="s">
        <v>692</v>
      </c>
      <c r="U213" s="976"/>
      <c r="V213" s="989" t="s">
        <v>487</v>
      </c>
      <c r="W213" s="989"/>
      <c r="X213" s="989"/>
    </row>
    <row r="214" spans="1:24" ht="15.75" thickBot="1" x14ac:dyDescent="0.3">
      <c r="A214" s="843" t="s">
        <v>14</v>
      </c>
      <c r="B214" s="931" t="s">
        <v>489</v>
      </c>
      <c r="C214" s="849" t="s">
        <v>488</v>
      </c>
      <c r="D214" s="915" t="s">
        <v>489</v>
      </c>
      <c r="E214" s="849" t="s">
        <v>488</v>
      </c>
      <c r="F214" s="915" t="s">
        <v>489</v>
      </c>
      <c r="G214" s="849" t="s">
        <v>488</v>
      </c>
      <c r="H214" s="915" t="s">
        <v>489</v>
      </c>
      <c r="I214" s="849" t="s">
        <v>488</v>
      </c>
      <c r="J214" s="915" t="s">
        <v>489</v>
      </c>
      <c r="K214" s="849" t="s">
        <v>488</v>
      </c>
      <c r="L214" s="915" t="s">
        <v>489</v>
      </c>
      <c r="M214" s="849" t="s">
        <v>488</v>
      </c>
      <c r="N214" s="915" t="s">
        <v>489</v>
      </c>
      <c r="O214" s="849" t="s">
        <v>488</v>
      </c>
      <c r="P214" s="915" t="s">
        <v>489</v>
      </c>
      <c r="Q214" s="849" t="s">
        <v>488</v>
      </c>
      <c r="R214" s="915" t="s">
        <v>489</v>
      </c>
      <c r="S214" s="849" t="s">
        <v>488</v>
      </c>
      <c r="T214" s="915" t="s">
        <v>489</v>
      </c>
      <c r="U214" s="849" t="s">
        <v>488</v>
      </c>
      <c r="V214" s="849" t="s">
        <v>679</v>
      </c>
      <c r="W214" s="849" t="s">
        <v>680</v>
      </c>
      <c r="X214" s="917" t="s">
        <v>1</v>
      </c>
    </row>
    <row r="215" spans="1:24" ht="16.5" thickTop="1" thickBot="1" x14ac:dyDescent="0.3">
      <c r="A215" s="214" t="str">
        <f>'PAI IZO'!A9</f>
        <v>Nº Idosos em acompanhamento</v>
      </c>
      <c r="B215" s="926">
        <f>'PAI IZO'!B9</f>
        <v>120</v>
      </c>
      <c r="C215" s="92">
        <f>'PAI IZO'!C9</f>
        <v>120</v>
      </c>
      <c r="D215" s="92">
        <f>'PAI IZO'!D9</f>
        <v>120</v>
      </c>
      <c r="E215" s="92">
        <f>'PAI IZO'!E9</f>
        <v>120</v>
      </c>
      <c r="F215" s="92">
        <f>'PAI IZO'!F9</f>
        <v>120</v>
      </c>
      <c r="G215" s="92">
        <f>'PAI IZO'!G9</f>
        <v>85</v>
      </c>
      <c r="H215" s="92">
        <f>'PAI IZO'!H9</f>
        <v>120</v>
      </c>
      <c r="I215" s="92">
        <f>'PAI IZO'!I9</f>
        <v>128</v>
      </c>
      <c r="J215" s="92">
        <f>'PAI IZO'!J9</f>
        <v>120</v>
      </c>
      <c r="K215" s="92">
        <f>'PAI IZO'!K9</f>
        <v>127</v>
      </c>
      <c r="L215" s="92">
        <f>'PAI IZO'!L9</f>
        <v>120</v>
      </c>
      <c r="M215" s="92">
        <f>'PAI IZO'!M9</f>
        <v>114</v>
      </c>
      <c r="N215" s="92">
        <f>'PAI IZO'!N9</f>
        <v>120</v>
      </c>
      <c r="O215" s="92">
        <f>'PAI IZO'!O9</f>
        <v>98</v>
      </c>
      <c r="P215" s="92">
        <f>'PAI IZO'!P9</f>
        <v>120</v>
      </c>
      <c r="Q215" s="92">
        <f>'PAI IZO'!Q9</f>
        <v>107</v>
      </c>
      <c r="R215" s="92">
        <f>'PAI IZO'!R9</f>
        <v>120</v>
      </c>
      <c r="S215" s="92">
        <f>'PAI IZO'!S9</f>
        <v>99</v>
      </c>
      <c r="T215" s="92">
        <f>'PAI IZO'!T9</f>
        <v>120</v>
      </c>
      <c r="U215" s="92">
        <f>'PAI IZO'!U9</f>
        <v>122</v>
      </c>
      <c r="V215" s="92">
        <f>'PAI IZO'!V9</f>
        <v>1200</v>
      </c>
      <c r="W215" s="92">
        <f>'PAI IZO'!W9</f>
        <v>1120</v>
      </c>
      <c r="X215" s="922">
        <f>'PAI IZO'!X9</f>
        <v>0.93333333333333335</v>
      </c>
    </row>
    <row r="216" spans="1:24" ht="15.75" thickBot="1" x14ac:dyDescent="0.3">
      <c r="A216" s="845" t="str">
        <f>'PAI IZO'!A10</f>
        <v>TOTAL</v>
      </c>
      <c r="B216" s="943">
        <f>'PAI IZO'!B10</f>
        <v>120</v>
      </c>
      <c r="C216" s="847">
        <f>'PAI IZO'!C10</f>
        <v>120</v>
      </c>
      <c r="D216" s="847">
        <f>'PAI IZO'!D10</f>
        <v>120</v>
      </c>
      <c r="E216" s="847">
        <f>'PAI IZO'!E10</f>
        <v>120</v>
      </c>
      <c r="F216" s="847">
        <f>'PAI IZO'!F10</f>
        <v>120</v>
      </c>
      <c r="G216" s="847">
        <f>'PAI IZO'!G10</f>
        <v>85</v>
      </c>
      <c r="H216" s="847">
        <f>'PAI IZO'!H10</f>
        <v>120</v>
      </c>
      <c r="I216" s="847">
        <f>'PAI IZO'!I10</f>
        <v>128</v>
      </c>
      <c r="J216" s="847">
        <f>'PAI IZO'!J10</f>
        <v>120</v>
      </c>
      <c r="K216" s="847">
        <f>'PAI IZO'!K10</f>
        <v>127</v>
      </c>
      <c r="L216" s="847">
        <f>'PAI IZO'!L10</f>
        <v>120</v>
      </c>
      <c r="M216" s="847">
        <f>'PAI IZO'!M10</f>
        <v>114</v>
      </c>
      <c r="N216" s="847">
        <f>'PAI IZO'!N10</f>
        <v>120</v>
      </c>
      <c r="O216" s="847">
        <f>'PAI IZO'!O10</f>
        <v>98</v>
      </c>
      <c r="P216" s="847">
        <f>'PAI IZO'!P10</f>
        <v>120</v>
      </c>
      <c r="Q216" s="847">
        <f>'PAI IZO'!Q10</f>
        <v>107</v>
      </c>
      <c r="R216" s="847">
        <f>'PAI IZO'!R10</f>
        <v>120</v>
      </c>
      <c r="S216" s="847">
        <f>'PAI IZO'!S10</f>
        <v>99</v>
      </c>
      <c r="T216" s="847">
        <f>'PAI IZO'!T10</f>
        <v>120</v>
      </c>
      <c r="U216" s="847">
        <f>'PAI IZO'!U10</f>
        <v>122</v>
      </c>
      <c r="V216" s="847">
        <f>'PAI IZO'!V10</f>
        <v>1200</v>
      </c>
      <c r="W216" s="847">
        <f>'PAI IZO'!W10</f>
        <v>1120</v>
      </c>
      <c r="X216" s="923">
        <f>'PAI IZO'!X10</f>
        <v>0.93333333333333335</v>
      </c>
    </row>
    <row r="218" spans="1:24" ht="15.75" x14ac:dyDescent="0.25">
      <c r="A218" s="927" t="s">
        <v>658</v>
      </c>
      <c r="B218" s="937"/>
      <c r="C218" s="928"/>
      <c r="D218" s="929"/>
      <c r="E218" s="929"/>
      <c r="F218" s="929"/>
      <c r="G218" s="929"/>
      <c r="H218" s="929"/>
      <c r="I218" s="929"/>
      <c r="J218" s="929"/>
      <c r="K218" s="929"/>
      <c r="L218" s="929"/>
      <c r="M218" s="929"/>
      <c r="N218" s="929"/>
      <c r="O218" s="929"/>
      <c r="P218" s="929"/>
      <c r="Q218" s="929"/>
      <c r="R218" s="929"/>
      <c r="S218" s="929"/>
      <c r="T218" s="929"/>
      <c r="U218" s="929"/>
      <c r="V218" s="928"/>
      <c r="W218" s="928"/>
      <c r="X218" s="928"/>
    </row>
    <row r="219" spans="1:24" x14ac:dyDescent="0.25">
      <c r="A219" s="914"/>
      <c r="B219" s="976" t="s">
        <v>486</v>
      </c>
      <c r="C219" s="976"/>
      <c r="D219" s="976" t="s">
        <v>681</v>
      </c>
      <c r="E219" s="976"/>
      <c r="F219" s="976" t="s">
        <v>682</v>
      </c>
      <c r="G219" s="976"/>
      <c r="H219" s="976" t="s">
        <v>683</v>
      </c>
      <c r="I219" s="976"/>
      <c r="J219" s="976" t="s">
        <v>686</v>
      </c>
      <c r="K219" s="976"/>
      <c r="L219" s="976" t="s">
        <v>687</v>
      </c>
      <c r="M219" s="976"/>
      <c r="N219" s="976" t="s">
        <v>689</v>
      </c>
      <c r="O219" s="976"/>
      <c r="P219" s="976" t="s">
        <v>690</v>
      </c>
      <c r="Q219" s="976"/>
      <c r="R219" s="976" t="s">
        <v>691</v>
      </c>
      <c r="S219" s="976"/>
      <c r="T219" s="976" t="s">
        <v>692</v>
      </c>
      <c r="U219" s="976"/>
      <c r="V219" s="989" t="s">
        <v>487</v>
      </c>
      <c r="W219" s="989"/>
      <c r="X219" s="989"/>
    </row>
    <row r="220" spans="1:24" ht="15.75" thickBot="1" x14ac:dyDescent="0.3">
      <c r="A220" s="843" t="s">
        <v>14</v>
      </c>
      <c r="B220" s="931" t="s">
        <v>489</v>
      </c>
      <c r="C220" s="849" t="s">
        <v>488</v>
      </c>
      <c r="D220" s="915" t="s">
        <v>489</v>
      </c>
      <c r="E220" s="849" t="s">
        <v>488</v>
      </c>
      <c r="F220" s="915" t="s">
        <v>489</v>
      </c>
      <c r="G220" s="849" t="s">
        <v>488</v>
      </c>
      <c r="H220" s="915" t="s">
        <v>489</v>
      </c>
      <c r="I220" s="849" t="s">
        <v>488</v>
      </c>
      <c r="J220" s="915" t="s">
        <v>489</v>
      </c>
      <c r="K220" s="849" t="s">
        <v>488</v>
      </c>
      <c r="L220" s="915" t="s">
        <v>489</v>
      </c>
      <c r="M220" s="849" t="s">
        <v>488</v>
      </c>
      <c r="N220" s="915" t="s">
        <v>489</v>
      </c>
      <c r="O220" s="849" t="s">
        <v>488</v>
      </c>
      <c r="P220" s="915" t="s">
        <v>489</v>
      </c>
      <c r="Q220" s="849" t="s">
        <v>488</v>
      </c>
      <c r="R220" s="915" t="s">
        <v>489</v>
      </c>
      <c r="S220" s="849" t="s">
        <v>488</v>
      </c>
      <c r="T220" s="915" t="s">
        <v>489</v>
      </c>
      <c r="U220" s="849" t="s">
        <v>488</v>
      </c>
      <c r="V220" s="849" t="s">
        <v>679</v>
      </c>
      <c r="W220" s="849" t="s">
        <v>680</v>
      </c>
      <c r="X220" s="917" t="s">
        <v>1</v>
      </c>
    </row>
    <row r="221" spans="1:24" ht="15.75" thickTop="1" x14ac:dyDescent="0.25">
      <c r="A221" s="214" t="str">
        <f>'UBS Jardim Japão'!A9</f>
        <v>Cirurgião Dentista (consulta /atendimento) - 20hrs</v>
      </c>
      <c r="B221" s="926">
        <f>'UBS Jardim Japão'!B9</f>
        <v>522</v>
      </c>
      <c r="C221" s="92">
        <f>'UBS Jardim Japão'!C9</f>
        <v>618</v>
      </c>
      <c r="D221" s="92">
        <f>'UBS Jardim Japão'!D9</f>
        <v>522</v>
      </c>
      <c r="E221" s="92">
        <f>'UBS Jardim Japão'!E9</f>
        <v>449</v>
      </c>
      <c r="F221" s="92">
        <f>'UBS Jardim Japão'!F9</f>
        <v>522</v>
      </c>
      <c r="G221" s="92">
        <f>'UBS Jardim Japão'!G9</f>
        <v>547</v>
      </c>
      <c r="H221" s="92">
        <f>'UBS Jardim Japão'!H9</f>
        <v>522</v>
      </c>
      <c r="I221" s="92">
        <f>'UBS Jardim Japão'!I9</f>
        <v>606</v>
      </c>
      <c r="J221" s="92">
        <f>'UBS Jardim Japão'!J9</f>
        <v>522</v>
      </c>
      <c r="K221" s="92">
        <f>'UBS Jardim Japão'!K9</f>
        <v>614</v>
      </c>
      <c r="L221" s="92">
        <f>'UBS Jardim Japão'!L9</f>
        <v>522</v>
      </c>
      <c r="M221" s="92">
        <f>'UBS Jardim Japão'!M9</f>
        <v>482</v>
      </c>
      <c r="N221" s="92">
        <f>'UBS Jardim Japão'!N9</f>
        <v>522</v>
      </c>
      <c r="O221" s="92">
        <f>'UBS Jardim Japão'!O9</f>
        <v>637</v>
      </c>
      <c r="P221" s="92">
        <f>'UBS Jardim Japão'!P9</f>
        <v>522</v>
      </c>
      <c r="Q221" s="92">
        <f>'UBS Jardim Japão'!Q9</f>
        <v>666</v>
      </c>
      <c r="R221" s="92">
        <f>'UBS Jardim Japão'!R9</f>
        <v>522</v>
      </c>
      <c r="S221" s="92">
        <f>'UBS Jardim Japão'!S9</f>
        <v>611</v>
      </c>
      <c r="T221" s="92">
        <f>'UBS Jardim Japão'!T9</f>
        <v>522</v>
      </c>
      <c r="U221" s="92">
        <f>'UBS Jardim Japão'!U9</f>
        <v>522</v>
      </c>
      <c r="V221" s="92">
        <f>'UBS Jardim Japão'!V9</f>
        <v>5220</v>
      </c>
      <c r="W221" s="92">
        <f>'UBS Jardim Japão'!W9</f>
        <v>5752</v>
      </c>
      <c r="X221" s="922">
        <f>'UBS Jardim Japão'!X9</f>
        <v>1.1019157088122606</v>
      </c>
    </row>
    <row r="222" spans="1:24" x14ac:dyDescent="0.25">
      <c r="A222" s="214" t="str">
        <f>'UBS Jardim Japão'!A10</f>
        <v>Cirurgião Dentista (TI clínico restaurador) - 20hrs</v>
      </c>
      <c r="B222" s="926">
        <f>'UBS Jardim Japão'!B10</f>
        <v>78</v>
      </c>
      <c r="C222" s="92">
        <f>'UBS Jardim Japão'!C10</f>
        <v>119</v>
      </c>
      <c r="D222" s="92">
        <f>'UBS Jardim Japão'!D10</f>
        <v>78</v>
      </c>
      <c r="E222" s="92">
        <f>'UBS Jardim Japão'!E10</f>
        <v>67</v>
      </c>
      <c r="F222" s="92">
        <f>'UBS Jardim Japão'!F10</f>
        <v>78</v>
      </c>
      <c r="G222" s="92">
        <f>'UBS Jardim Japão'!G10</f>
        <v>91</v>
      </c>
      <c r="H222" s="92">
        <f>'UBS Jardim Japão'!H10</f>
        <v>78</v>
      </c>
      <c r="I222" s="92">
        <f>'UBS Jardim Japão'!I10</f>
        <v>80</v>
      </c>
      <c r="J222" s="92">
        <f>'UBS Jardim Japão'!J10</f>
        <v>78</v>
      </c>
      <c r="K222" s="92">
        <f>'UBS Jardim Japão'!K10</f>
        <v>75</v>
      </c>
      <c r="L222" s="92">
        <f>'UBS Jardim Japão'!L10</f>
        <v>78</v>
      </c>
      <c r="M222" s="92">
        <f>'UBS Jardim Japão'!M10</f>
        <v>74</v>
      </c>
      <c r="N222" s="92">
        <f>'UBS Jardim Japão'!N10</f>
        <v>78</v>
      </c>
      <c r="O222" s="92">
        <f>'UBS Jardim Japão'!O10</f>
        <v>83</v>
      </c>
      <c r="P222" s="92">
        <f>'UBS Jardim Japão'!P10</f>
        <v>78</v>
      </c>
      <c r="Q222" s="92">
        <f>'UBS Jardim Japão'!Q10</f>
        <v>99</v>
      </c>
      <c r="R222" s="92">
        <f>'UBS Jardim Japão'!R10</f>
        <v>78</v>
      </c>
      <c r="S222" s="92">
        <f>'UBS Jardim Japão'!S10</f>
        <v>86</v>
      </c>
      <c r="T222" s="92">
        <f>'UBS Jardim Japão'!T10</f>
        <v>78</v>
      </c>
      <c r="U222" s="92">
        <f>'UBS Jardim Japão'!U10</f>
        <v>87</v>
      </c>
      <c r="V222" s="92">
        <f>'UBS Jardim Japão'!V10</f>
        <v>780</v>
      </c>
      <c r="W222" s="92">
        <f>'UBS Jardim Japão'!W10</f>
        <v>861</v>
      </c>
      <c r="X222" s="922">
        <f>'UBS Jardim Japão'!X10</f>
        <v>1.1038461538461539</v>
      </c>
    </row>
    <row r="223" spans="1:24" x14ac:dyDescent="0.25">
      <c r="A223" s="214" t="str">
        <f>'UBS Jardim Japão'!A11</f>
        <v>Cirurgião Dentista (TI prótese) - 20hrs</v>
      </c>
      <c r="B223" s="926">
        <f>'UBS Jardim Japão'!B11</f>
        <v>24</v>
      </c>
      <c r="C223" s="92">
        <f>'UBS Jardim Japão'!C11</f>
        <v>16</v>
      </c>
      <c r="D223" s="92">
        <f>'UBS Jardim Japão'!D11</f>
        <v>24</v>
      </c>
      <c r="E223" s="92">
        <f>'UBS Jardim Japão'!E11</f>
        <v>15</v>
      </c>
      <c r="F223" s="92">
        <f>'UBS Jardim Japão'!F11</f>
        <v>24</v>
      </c>
      <c r="G223" s="92">
        <f>'UBS Jardim Japão'!G11</f>
        <v>26</v>
      </c>
      <c r="H223" s="92">
        <f>'UBS Jardim Japão'!H11</f>
        <v>24</v>
      </c>
      <c r="I223" s="92">
        <f>'UBS Jardim Japão'!I11</f>
        <v>19</v>
      </c>
      <c r="J223" s="92">
        <f>'UBS Jardim Japão'!J11</f>
        <v>24</v>
      </c>
      <c r="K223" s="92">
        <f>'UBS Jardim Japão'!K11</f>
        <v>25</v>
      </c>
      <c r="L223" s="92">
        <f>'UBS Jardim Japão'!L11</f>
        <v>24</v>
      </c>
      <c r="M223" s="92">
        <f>'UBS Jardim Japão'!M11</f>
        <v>20</v>
      </c>
      <c r="N223" s="92">
        <f>'UBS Jardim Japão'!N11</f>
        <v>24</v>
      </c>
      <c r="O223" s="92">
        <f>'UBS Jardim Japão'!O11</f>
        <v>18</v>
      </c>
      <c r="P223" s="92">
        <f>'UBS Jardim Japão'!P11</f>
        <v>24</v>
      </c>
      <c r="Q223" s="92">
        <f>'UBS Jardim Japão'!Q11</f>
        <v>25</v>
      </c>
      <c r="R223" s="92">
        <f>'UBS Jardim Japão'!R11</f>
        <v>24</v>
      </c>
      <c r="S223" s="92">
        <f>'UBS Jardim Japão'!S11</f>
        <v>20</v>
      </c>
      <c r="T223" s="92">
        <f>'UBS Jardim Japão'!T11</f>
        <v>24</v>
      </c>
      <c r="U223" s="92">
        <f>'UBS Jardim Japão'!U11</f>
        <v>18</v>
      </c>
      <c r="V223" s="92">
        <f>'UBS Jardim Japão'!V11</f>
        <v>240</v>
      </c>
      <c r="W223" s="92">
        <f>'UBS Jardim Japão'!W11</f>
        <v>202</v>
      </c>
      <c r="X223" s="922">
        <f>'UBS Jardim Japão'!X11</f>
        <v>0.84166666666666667</v>
      </c>
    </row>
    <row r="224" spans="1:24" x14ac:dyDescent="0.25">
      <c r="A224" s="214" t="str">
        <f>'UBS Jardim Japão'!A12</f>
        <v>Médico Clínico (consulta)  - 20hrs</v>
      </c>
      <c r="B224" s="926">
        <f>'UBS Jardim Japão'!B12</f>
        <v>1056</v>
      </c>
      <c r="C224" s="92">
        <f>'UBS Jardim Japão'!C12</f>
        <v>1059</v>
      </c>
      <c r="D224" s="92">
        <f>'UBS Jardim Japão'!D12</f>
        <v>1056</v>
      </c>
      <c r="E224" s="92">
        <f>'UBS Jardim Japão'!E12</f>
        <v>964</v>
      </c>
      <c r="F224" s="92">
        <f>'UBS Jardim Japão'!F12</f>
        <v>1056</v>
      </c>
      <c r="G224" s="92">
        <f>'UBS Jardim Japão'!G12</f>
        <v>975</v>
      </c>
      <c r="H224" s="92">
        <f>'UBS Jardim Japão'!H12</f>
        <v>1056</v>
      </c>
      <c r="I224" s="92">
        <f>'UBS Jardim Japão'!I12</f>
        <v>941</v>
      </c>
      <c r="J224" s="92">
        <f>'UBS Jardim Japão'!J12</f>
        <v>1056</v>
      </c>
      <c r="K224" s="92">
        <f>'UBS Jardim Japão'!K12</f>
        <v>1095</v>
      </c>
      <c r="L224" s="92">
        <f>'UBS Jardim Japão'!L12</f>
        <v>1056</v>
      </c>
      <c r="M224" s="92">
        <f>'UBS Jardim Japão'!M12</f>
        <v>795</v>
      </c>
      <c r="N224" s="92">
        <f>'UBS Jardim Japão'!N12</f>
        <v>1056</v>
      </c>
      <c r="O224" s="92">
        <f>'UBS Jardim Japão'!O12</f>
        <v>967</v>
      </c>
      <c r="P224" s="92">
        <f>'UBS Jardim Japão'!P12</f>
        <v>1056</v>
      </c>
      <c r="Q224" s="92">
        <f>'UBS Jardim Japão'!Q12</f>
        <v>971</v>
      </c>
      <c r="R224" s="92">
        <f>'UBS Jardim Japão'!R12</f>
        <v>1056</v>
      </c>
      <c r="S224" s="92">
        <f>'UBS Jardim Japão'!S12</f>
        <v>1019</v>
      </c>
      <c r="T224" s="92">
        <f>'UBS Jardim Japão'!T12</f>
        <v>1056</v>
      </c>
      <c r="U224" s="92">
        <f>'UBS Jardim Japão'!U12</f>
        <v>1131</v>
      </c>
      <c r="V224" s="92">
        <f>'UBS Jardim Japão'!V12</f>
        <v>10560</v>
      </c>
      <c r="W224" s="92">
        <f>'UBS Jardim Japão'!W12</f>
        <v>9917</v>
      </c>
      <c r="X224" s="922">
        <f>'UBS Jardim Japão'!X12</f>
        <v>0.93910984848484846</v>
      </c>
    </row>
    <row r="225" spans="1:24" x14ac:dyDescent="0.25">
      <c r="A225" s="214" t="str">
        <f>'UBS Jardim Japão'!A13</f>
        <v>Médico Pediatra (consulta) - 20hrs</v>
      </c>
      <c r="B225" s="926">
        <f>'UBS Jardim Japão'!B13</f>
        <v>528</v>
      </c>
      <c r="C225" s="92">
        <f>'UBS Jardim Japão'!C13</f>
        <v>384</v>
      </c>
      <c r="D225" s="92">
        <f>'UBS Jardim Japão'!D13</f>
        <v>528</v>
      </c>
      <c r="E225" s="92">
        <f>'UBS Jardim Japão'!E13</f>
        <v>458</v>
      </c>
      <c r="F225" s="92">
        <f>'UBS Jardim Japão'!F13</f>
        <v>528</v>
      </c>
      <c r="G225" s="92">
        <f>'UBS Jardim Japão'!G13</f>
        <v>453</v>
      </c>
      <c r="H225" s="92">
        <f>'UBS Jardim Japão'!H13</f>
        <v>528</v>
      </c>
      <c r="I225" s="92">
        <f>'UBS Jardim Japão'!I13</f>
        <v>497</v>
      </c>
      <c r="J225" s="92">
        <f>'UBS Jardim Japão'!J13</f>
        <v>528</v>
      </c>
      <c r="K225" s="92">
        <f>'UBS Jardim Japão'!K13</f>
        <v>514</v>
      </c>
      <c r="L225" s="92">
        <f>'UBS Jardim Japão'!L13</f>
        <v>528</v>
      </c>
      <c r="M225" s="92">
        <f>'UBS Jardim Japão'!M13</f>
        <v>396</v>
      </c>
      <c r="N225" s="92">
        <f>'UBS Jardim Japão'!N13</f>
        <v>528</v>
      </c>
      <c r="O225" s="92">
        <f>'UBS Jardim Japão'!O13</f>
        <v>342</v>
      </c>
      <c r="P225" s="92">
        <f>'UBS Jardim Japão'!P13</f>
        <v>528</v>
      </c>
      <c r="Q225" s="92">
        <f>'UBS Jardim Japão'!Q13</f>
        <v>483</v>
      </c>
      <c r="R225" s="92">
        <f>'UBS Jardim Japão'!R13</f>
        <v>528</v>
      </c>
      <c r="S225" s="92">
        <f>'UBS Jardim Japão'!S13</f>
        <v>468</v>
      </c>
      <c r="T225" s="92">
        <f>'UBS Jardim Japão'!T13</f>
        <v>528</v>
      </c>
      <c r="U225" s="92">
        <f>'UBS Jardim Japão'!U13</f>
        <v>516</v>
      </c>
      <c r="V225" s="92">
        <f>'UBS Jardim Japão'!V13</f>
        <v>5280</v>
      </c>
      <c r="W225" s="92">
        <f>'UBS Jardim Japão'!W13</f>
        <v>4511</v>
      </c>
      <c r="X225" s="922">
        <f>'UBS Jardim Japão'!X13</f>
        <v>0.85435606060606062</v>
      </c>
    </row>
    <row r="226" spans="1:24" x14ac:dyDescent="0.25">
      <c r="A226" s="214" t="str">
        <f>'UBS Jardim Japão'!A14</f>
        <v>Médico Psiquiatra (consulta) - 20hrs</v>
      </c>
      <c r="B226" s="926">
        <f>'UBS Jardim Japão'!B14</f>
        <v>160</v>
      </c>
      <c r="C226" s="92">
        <f>'UBS Jardim Japão'!C14</f>
        <v>0</v>
      </c>
      <c r="D226" s="92">
        <f>'UBS Jardim Japão'!D14</f>
        <v>160</v>
      </c>
      <c r="E226" s="92">
        <f>'UBS Jardim Japão'!E14</f>
        <v>0</v>
      </c>
      <c r="F226" s="92">
        <f>'UBS Jardim Japão'!F14</f>
        <v>160</v>
      </c>
      <c r="G226" s="92">
        <f>'UBS Jardim Japão'!G14</f>
        <v>0</v>
      </c>
      <c r="H226" s="92">
        <f>'UBS Jardim Japão'!H14</f>
        <v>160</v>
      </c>
      <c r="I226" s="92">
        <f>'UBS Jardim Japão'!I14</f>
        <v>0</v>
      </c>
      <c r="J226" s="92">
        <f>'UBS Jardim Japão'!J14</f>
        <v>160</v>
      </c>
      <c r="K226" s="92">
        <f>'UBS Jardim Japão'!K14</f>
        <v>0</v>
      </c>
      <c r="L226" s="92">
        <f>'UBS Jardim Japão'!L14</f>
        <v>160</v>
      </c>
      <c r="M226" s="92">
        <f>'UBS Jardim Japão'!M14</f>
        <v>0</v>
      </c>
      <c r="N226" s="92">
        <f>'UBS Jardim Japão'!N14</f>
        <v>160</v>
      </c>
      <c r="O226" s="92">
        <f>'UBS Jardim Japão'!O14</f>
        <v>0</v>
      </c>
      <c r="P226" s="92">
        <f>'UBS Jardim Japão'!P14</f>
        <v>160</v>
      </c>
      <c r="Q226" s="92">
        <f>'UBS Jardim Japão'!Q14</f>
        <v>0</v>
      </c>
      <c r="R226" s="92">
        <f>'UBS Jardim Japão'!R14</f>
        <v>160</v>
      </c>
      <c r="S226" s="92">
        <f>'UBS Jardim Japão'!S14</f>
        <v>0</v>
      </c>
      <c r="T226" s="92">
        <f>'UBS Jardim Japão'!T14</f>
        <v>160</v>
      </c>
      <c r="U226" s="92">
        <f>'UBS Jardim Japão'!U14</f>
        <v>0</v>
      </c>
      <c r="V226" s="92">
        <f>'UBS Jardim Japão'!V14</f>
        <v>1600</v>
      </c>
      <c r="W226" s="92">
        <f>'UBS Jardim Japão'!W14</f>
        <v>0</v>
      </c>
      <c r="X226" s="922">
        <f>'UBS Jardim Japão'!X14</f>
        <v>0</v>
      </c>
    </row>
    <row r="227" spans="1:24" x14ac:dyDescent="0.25">
      <c r="A227" s="214" t="str">
        <f>'UBS Jardim Japão'!A15</f>
        <v>Médico Ginecologista (consulta) - 20hrs</v>
      </c>
      <c r="B227" s="926">
        <f>'UBS Jardim Japão'!B15</f>
        <v>792</v>
      </c>
      <c r="C227" s="92">
        <f>'UBS Jardim Japão'!C15</f>
        <v>609</v>
      </c>
      <c r="D227" s="92">
        <f>'UBS Jardim Japão'!D15</f>
        <v>792</v>
      </c>
      <c r="E227" s="92">
        <f>'UBS Jardim Japão'!E15</f>
        <v>751</v>
      </c>
      <c r="F227" s="92">
        <f>'UBS Jardim Japão'!F15</f>
        <v>792</v>
      </c>
      <c r="G227" s="92">
        <f>'UBS Jardim Japão'!G15</f>
        <v>727</v>
      </c>
      <c r="H227" s="92">
        <f>'UBS Jardim Japão'!H15</f>
        <v>792</v>
      </c>
      <c r="I227" s="92">
        <f>'UBS Jardim Japão'!I15</f>
        <v>754</v>
      </c>
      <c r="J227" s="92">
        <f>'UBS Jardim Japão'!J15</f>
        <v>792</v>
      </c>
      <c r="K227" s="92">
        <f>'UBS Jardim Japão'!K15</f>
        <v>695</v>
      </c>
      <c r="L227" s="92">
        <f>'UBS Jardim Japão'!L15</f>
        <v>792</v>
      </c>
      <c r="M227" s="92">
        <f>'UBS Jardim Japão'!M15</f>
        <v>584</v>
      </c>
      <c r="N227" s="92">
        <f>'UBS Jardim Japão'!N15</f>
        <v>792</v>
      </c>
      <c r="O227" s="92">
        <f>'UBS Jardim Japão'!O15</f>
        <v>582</v>
      </c>
      <c r="P227" s="92">
        <f>'UBS Jardim Japão'!P15</f>
        <v>792</v>
      </c>
      <c r="Q227" s="92">
        <f>'UBS Jardim Japão'!Q15</f>
        <v>668</v>
      </c>
      <c r="R227" s="92">
        <f>'UBS Jardim Japão'!R15</f>
        <v>792</v>
      </c>
      <c r="S227" s="92">
        <f>'UBS Jardim Japão'!S15</f>
        <v>690</v>
      </c>
      <c r="T227" s="92">
        <f>'UBS Jardim Japão'!T15</f>
        <v>792</v>
      </c>
      <c r="U227" s="92">
        <f>'UBS Jardim Japão'!U15</f>
        <v>737</v>
      </c>
      <c r="V227" s="92">
        <f>'UBS Jardim Japão'!V15</f>
        <v>7920</v>
      </c>
      <c r="W227" s="92">
        <f>'UBS Jardim Japão'!W15</f>
        <v>6797</v>
      </c>
      <c r="X227" s="922">
        <f>'UBS Jardim Japão'!X15</f>
        <v>0.8582070707070707</v>
      </c>
    </row>
    <row r="228" spans="1:24" x14ac:dyDescent="0.25">
      <c r="A228" s="214" t="str">
        <f>'UBS Jardim Japão'!A16</f>
        <v>Enfermeiro (consulta) - 30hrs</v>
      </c>
      <c r="B228" s="926">
        <f>'UBS Jardim Japão'!B16</f>
        <v>648</v>
      </c>
      <c r="C228" s="92">
        <f>'UBS Jardim Japão'!C16</f>
        <v>664</v>
      </c>
      <c r="D228" s="92">
        <f>'UBS Jardim Japão'!D16</f>
        <v>648</v>
      </c>
      <c r="E228" s="92">
        <f>'UBS Jardim Japão'!E16</f>
        <v>618</v>
      </c>
      <c r="F228" s="92">
        <f>'UBS Jardim Japão'!F16</f>
        <v>648</v>
      </c>
      <c r="G228" s="92">
        <f>'UBS Jardim Japão'!G16</f>
        <v>405</v>
      </c>
      <c r="H228" s="92">
        <f>'UBS Jardim Japão'!H16</f>
        <v>648</v>
      </c>
      <c r="I228" s="92">
        <f>'UBS Jardim Japão'!I16</f>
        <v>661</v>
      </c>
      <c r="J228" s="92">
        <f>'UBS Jardim Japão'!J16</f>
        <v>648</v>
      </c>
      <c r="K228" s="92">
        <f>'UBS Jardim Japão'!K16</f>
        <v>706</v>
      </c>
      <c r="L228" s="92">
        <f>'UBS Jardim Japão'!L16</f>
        <v>648</v>
      </c>
      <c r="M228" s="92">
        <f>'UBS Jardim Japão'!M16</f>
        <v>602</v>
      </c>
      <c r="N228" s="92">
        <f>'UBS Jardim Japão'!N16</f>
        <v>648</v>
      </c>
      <c r="O228" s="92">
        <f>'UBS Jardim Japão'!O16</f>
        <v>574</v>
      </c>
      <c r="P228" s="92">
        <f>'UBS Jardim Japão'!P16</f>
        <v>648</v>
      </c>
      <c r="Q228" s="92">
        <f>'UBS Jardim Japão'!Q16</f>
        <v>610</v>
      </c>
      <c r="R228" s="92">
        <f>'UBS Jardim Japão'!R16</f>
        <v>648</v>
      </c>
      <c r="S228" s="92">
        <f>'UBS Jardim Japão'!S16</f>
        <v>702</v>
      </c>
      <c r="T228" s="92">
        <f>'UBS Jardim Japão'!T16</f>
        <v>648</v>
      </c>
      <c r="U228" s="92">
        <f>'UBS Jardim Japão'!U16</f>
        <v>586</v>
      </c>
      <c r="V228" s="92">
        <f>'UBS Jardim Japão'!V16</f>
        <v>6480</v>
      </c>
      <c r="W228" s="92">
        <f>'UBS Jardim Japão'!W16</f>
        <v>6128</v>
      </c>
      <c r="X228" s="922">
        <f>'UBS Jardim Japão'!X16</f>
        <v>0.94567901234567897</v>
      </c>
    </row>
    <row r="229" spans="1:24" x14ac:dyDescent="0.25">
      <c r="A229" s="214" t="str">
        <f>'UBS Jardim Japão'!A17</f>
        <v>Enfermeiro (visita) - 30hrs</v>
      </c>
      <c r="B229" s="926">
        <f>'UBS Jardim Japão'!B17</f>
        <v>36</v>
      </c>
      <c r="C229" s="92">
        <f>'UBS Jardim Japão'!C17</f>
        <v>43</v>
      </c>
      <c r="D229" s="92">
        <f>'UBS Jardim Japão'!D17</f>
        <v>36</v>
      </c>
      <c r="E229" s="92">
        <f>'UBS Jardim Japão'!E17</f>
        <v>34</v>
      </c>
      <c r="F229" s="92">
        <f>'UBS Jardim Japão'!F17</f>
        <v>36</v>
      </c>
      <c r="G229" s="92">
        <f>'UBS Jardim Japão'!G17</f>
        <v>54</v>
      </c>
      <c r="H229" s="92">
        <f>'UBS Jardim Japão'!H17</f>
        <v>36</v>
      </c>
      <c r="I229" s="92">
        <f>'UBS Jardim Japão'!I17</f>
        <v>52</v>
      </c>
      <c r="J229" s="92">
        <f>'UBS Jardim Japão'!J17</f>
        <v>36</v>
      </c>
      <c r="K229" s="92">
        <f>'UBS Jardim Japão'!K17</f>
        <v>61</v>
      </c>
      <c r="L229" s="92">
        <f>'UBS Jardim Japão'!L17</f>
        <v>36</v>
      </c>
      <c r="M229" s="92">
        <f>'UBS Jardim Japão'!M17</f>
        <v>47</v>
      </c>
      <c r="N229" s="92">
        <f>'UBS Jardim Japão'!N17</f>
        <v>36</v>
      </c>
      <c r="O229" s="92">
        <f>'UBS Jardim Japão'!O17</f>
        <v>27</v>
      </c>
      <c r="P229" s="92">
        <f>'UBS Jardim Japão'!P17</f>
        <v>36</v>
      </c>
      <c r="Q229" s="92">
        <f>'UBS Jardim Japão'!Q17</f>
        <v>38</v>
      </c>
      <c r="R229" s="92">
        <f>'UBS Jardim Japão'!R17</f>
        <v>36</v>
      </c>
      <c r="S229" s="92">
        <f>'UBS Jardim Japão'!S17</f>
        <v>46</v>
      </c>
      <c r="T229" s="92">
        <f>'UBS Jardim Japão'!T17</f>
        <v>36</v>
      </c>
      <c r="U229" s="92">
        <f>'UBS Jardim Japão'!U17</f>
        <v>31</v>
      </c>
      <c r="V229" s="92">
        <f>'UBS Jardim Japão'!V17</f>
        <v>360</v>
      </c>
      <c r="W229" s="92">
        <f>'UBS Jardim Japão'!W17</f>
        <v>433</v>
      </c>
      <c r="X229" s="922">
        <f>'UBS Jardim Japão'!X17</f>
        <v>1.2027777777777777</v>
      </c>
    </row>
    <row r="230" spans="1:24" x14ac:dyDescent="0.25">
      <c r="A230" s="214" t="str">
        <f>'UBS Jardim Japão'!A18</f>
        <v>Assistente Social (consulta/ VD) - 30hrs</v>
      </c>
      <c r="B230" s="926">
        <f>'UBS Jardim Japão'!B18</f>
        <v>122</v>
      </c>
      <c r="C230" s="92">
        <f>'UBS Jardim Japão'!C18</f>
        <v>220</v>
      </c>
      <c r="D230" s="92">
        <f>'UBS Jardim Japão'!D18</f>
        <v>122</v>
      </c>
      <c r="E230" s="92">
        <f>'UBS Jardim Japão'!E18</f>
        <v>194</v>
      </c>
      <c r="F230" s="92">
        <f>'UBS Jardim Japão'!F18</f>
        <v>122</v>
      </c>
      <c r="G230" s="92">
        <f>'UBS Jardim Japão'!G18</f>
        <v>126</v>
      </c>
      <c r="H230" s="92">
        <f>'UBS Jardim Japão'!H18</f>
        <v>122</v>
      </c>
      <c r="I230" s="92">
        <f>'UBS Jardim Japão'!I18</f>
        <v>212</v>
      </c>
      <c r="J230" s="92">
        <f>'UBS Jardim Japão'!J18</f>
        <v>122</v>
      </c>
      <c r="K230" s="92">
        <f>'UBS Jardim Japão'!K18</f>
        <v>240</v>
      </c>
      <c r="L230" s="92">
        <f>'UBS Jardim Japão'!L18</f>
        <v>122</v>
      </c>
      <c r="M230" s="92">
        <f>'UBS Jardim Japão'!M18</f>
        <v>168</v>
      </c>
      <c r="N230" s="92">
        <f>'UBS Jardim Japão'!N18</f>
        <v>122</v>
      </c>
      <c r="O230" s="92">
        <f>'UBS Jardim Japão'!O18</f>
        <v>253</v>
      </c>
      <c r="P230" s="92">
        <f>'UBS Jardim Japão'!P18</f>
        <v>122</v>
      </c>
      <c r="Q230" s="92">
        <f>'UBS Jardim Japão'!Q18</f>
        <v>173</v>
      </c>
      <c r="R230" s="92">
        <f>'UBS Jardim Japão'!R18</f>
        <v>122</v>
      </c>
      <c r="S230" s="92">
        <f>'UBS Jardim Japão'!S18</f>
        <v>232</v>
      </c>
      <c r="T230" s="92">
        <f>'UBS Jardim Japão'!T18</f>
        <v>122</v>
      </c>
      <c r="U230" s="92">
        <f>'UBS Jardim Japão'!U18</f>
        <v>213</v>
      </c>
      <c r="V230" s="92">
        <f>'UBS Jardim Japão'!V18</f>
        <v>1220</v>
      </c>
      <c r="W230" s="92">
        <f>'UBS Jardim Japão'!W18</f>
        <v>2031</v>
      </c>
      <c r="X230" s="922">
        <f>'UBS Jardim Japão'!X18</f>
        <v>1.6647540983606557</v>
      </c>
    </row>
    <row r="231" spans="1:24" x14ac:dyDescent="0.25">
      <c r="A231" s="214" t="str">
        <f>'UBS Jardim Japão'!A19</f>
        <v>Assistente Social (nº grupos)</v>
      </c>
      <c r="B231" s="926">
        <f>'UBS Jardim Japão'!B19</f>
        <v>30</v>
      </c>
      <c r="C231" s="92">
        <f>'UBS Jardim Japão'!C19</f>
        <v>61</v>
      </c>
      <c r="D231" s="92">
        <f>'UBS Jardim Japão'!D19</f>
        <v>30</v>
      </c>
      <c r="E231" s="92">
        <f>'UBS Jardim Japão'!E19</f>
        <v>73</v>
      </c>
      <c r="F231" s="92">
        <f>'UBS Jardim Japão'!F19</f>
        <v>30</v>
      </c>
      <c r="G231" s="92">
        <f>'UBS Jardim Japão'!G19</f>
        <v>25</v>
      </c>
      <c r="H231" s="92">
        <f>'UBS Jardim Japão'!H19</f>
        <v>30</v>
      </c>
      <c r="I231" s="92">
        <f>'UBS Jardim Japão'!I19</f>
        <v>70</v>
      </c>
      <c r="J231" s="92">
        <f>'UBS Jardim Japão'!J19</f>
        <v>30</v>
      </c>
      <c r="K231" s="92">
        <f>'UBS Jardim Japão'!K19</f>
        <v>49</v>
      </c>
      <c r="L231" s="92">
        <f>'UBS Jardim Japão'!L19</f>
        <v>30</v>
      </c>
      <c r="M231" s="92">
        <f>'UBS Jardim Japão'!M19</f>
        <v>63</v>
      </c>
      <c r="N231" s="92">
        <f>'UBS Jardim Japão'!N19</f>
        <v>30</v>
      </c>
      <c r="O231" s="92">
        <f>'UBS Jardim Japão'!O19</f>
        <v>69</v>
      </c>
      <c r="P231" s="92">
        <f>'UBS Jardim Japão'!P19</f>
        <v>30</v>
      </c>
      <c r="Q231" s="92">
        <f>'UBS Jardim Japão'!Q19</f>
        <v>64</v>
      </c>
      <c r="R231" s="92">
        <f>'UBS Jardim Japão'!R19</f>
        <v>30</v>
      </c>
      <c r="S231" s="92">
        <f>'UBS Jardim Japão'!S19</f>
        <v>66</v>
      </c>
      <c r="T231" s="92">
        <f>'UBS Jardim Japão'!T19</f>
        <v>30</v>
      </c>
      <c r="U231" s="92">
        <f>'UBS Jardim Japão'!U19</f>
        <v>59</v>
      </c>
      <c r="V231" s="92">
        <f>'UBS Jardim Japão'!V19</f>
        <v>300</v>
      </c>
      <c r="W231" s="92">
        <f>'UBS Jardim Japão'!W19</f>
        <v>599</v>
      </c>
      <c r="X231" s="922">
        <f>'UBS Jardim Japão'!X19</f>
        <v>1.9966666666666666</v>
      </c>
    </row>
    <row r="232" spans="1:24" x14ac:dyDescent="0.25">
      <c r="A232" s="214" t="str">
        <f>'UBS Jardim Japão'!A20</f>
        <v>Educador Físico (consulta/ VD) - 30hrs</v>
      </c>
      <c r="B232" s="926">
        <f>'UBS Jardim Japão'!B20</f>
        <v>15</v>
      </c>
      <c r="C232" s="92">
        <f>'UBS Jardim Japão'!C20</f>
        <v>19</v>
      </c>
      <c r="D232" s="92">
        <f>'UBS Jardim Japão'!D20</f>
        <v>15</v>
      </c>
      <c r="E232" s="92">
        <f>'UBS Jardim Japão'!E20</f>
        <v>19</v>
      </c>
      <c r="F232" s="92">
        <f>'UBS Jardim Japão'!F20</f>
        <v>15</v>
      </c>
      <c r="G232" s="92">
        <f>'UBS Jardim Japão'!G20</f>
        <v>23</v>
      </c>
      <c r="H232" s="92">
        <f>'UBS Jardim Japão'!H20</f>
        <v>15</v>
      </c>
      <c r="I232" s="92">
        <f>'UBS Jardim Japão'!I20</f>
        <v>30</v>
      </c>
      <c r="J232" s="92">
        <f>'UBS Jardim Japão'!J20</f>
        <v>15</v>
      </c>
      <c r="K232" s="92">
        <f>'UBS Jardim Japão'!K20</f>
        <v>20</v>
      </c>
      <c r="L232" s="92">
        <f>'UBS Jardim Japão'!L20</f>
        <v>15</v>
      </c>
      <c r="M232" s="92">
        <f>'UBS Jardim Japão'!M20</f>
        <v>16</v>
      </c>
      <c r="N232" s="92">
        <f>'UBS Jardim Japão'!N20</f>
        <v>15</v>
      </c>
      <c r="O232" s="92">
        <f>'UBS Jardim Japão'!O20</f>
        <v>8</v>
      </c>
      <c r="P232" s="92">
        <f>'UBS Jardim Japão'!P20</f>
        <v>15</v>
      </c>
      <c r="Q232" s="92">
        <f>'UBS Jardim Japão'!Q20</f>
        <v>6</v>
      </c>
      <c r="R232" s="92">
        <f>'UBS Jardim Japão'!R20</f>
        <v>15</v>
      </c>
      <c r="S232" s="92">
        <f>'UBS Jardim Japão'!S20</f>
        <v>15</v>
      </c>
      <c r="T232" s="92">
        <f>'UBS Jardim Japão'!T20</f>
        <v>15</v>
      </c>
      <c r="U232" s="92">
        <f>'UBS Jardim Japão'!U20</f>
        <v>13</v>
      </c>
      <c r="V232" s="92">
        <f>'UBS Jardim Japão'!V20</f>
        <v>150</v>
      </c>
      <c r="W232" s="92">
        <f>'UBS Jardim Japão'!W20</f>
        <v>169</v>
      </c>
      <c r="X232" s="922">
        <f>'UBS Jardim Japão'!X20</f>
        <v>1.1266666666666667</v>
      </c>
    </row>
    <row r="233" spans="1:24" x14ac:dyDescent="0.25">
      <c r="A233" s="214" t="str">
        <f>'UBS Jardim Japão'!A21</f>
        <v>Educador Físico (nº grupos)</v>
      </c>
      <c r="B233" s="926">
        <f>'UBS Jardim Japão'!B21</f>
        <v>61</v>
      </c>
      <c r="C233" s="92">
        <f>'UBS Jardim Japão'!C21</f>
        <v>80</v>
      </c>
      <c r="D233" s="92">
        <f>'UBS Jardim Japão'!D21</f>
        <v>61</v>
      </c>
      <c r="E233" s="92">
        <f>'UBS Jardim Japão'!E21</f>
        <v>83</v>
      </c>
      <c r="F233" s="92">
        <f>'UBS Jardim Japão'!F21</f>
        <v>61</v>
      </c>
      <c r="G233" s="92">
        <f>'UBS Jardim Japão'!G21</f>
        <v>69</v>
      </c>
      <c r="H233" s="92">
        <f>'UBS Jardim Japão'!H21</f>
        <v>61</v>
      </c>
      <c r="I233" s="92">
        <f>'UBS Jardim Japão'!I21</f>
        <v>72</v>
      </c>
      <c r="J233" s="92">
        <f>'UBS Jardim Japão'!J21</f>
        <v>61</v>
      </c>
      <c r="K233" s="92">
        <f>'UBS Jardim Japão'!K21</f>
        <v>89</v>
      </c>
      <c r="L233" s="92">
        <f>'UBS Jardim Japão'!L21</f>
        <v>61</v>
      </c>
      <c r="M233" s="92">
        <f>'UBS Jardim Japão'!M21</f>
        <v>74</v>
      </c>
      <c r="N233" s="92">
        <f>'UBS Jardim Japão'!N21</f>
        <v>61</v>
      </c>
      <c r="O233" s="92">
        <f>'UBS Jardim Japão'!O21</f>
        <v>21</v>
      </c>
      <c r="P233" s="92">
        <f>'UBS Jardim Japão'!P21</f>
        <v>61</v>
      </c>
      <c r="Q233" s="92">
        <f>'UBS Jardim Japão'!Q21</f>
        <v>73</v>
      </c>
      <c r="R233" s="92">
        <f>'UBS Jardim Japão'!R21</f>
        <v>61</v>
      </c>
      <c r="S233" s="92">
        <f>'UBS Jardim Japão'!S21</f>
        <v>85</v>
      </c>
      <c r="T233" s="92">
        <f>'UBS Jardim Japão'!T21</f>
        <v>61</v>
      </c>
      <c r="U233" s="92">
        <f>'UBS Jardim Japão'!U21</f>
        <v>74</v>
      </c>
      <c r="V233" s="92">
        <f>'UBS Jardim Japão'!V21</f>
        <v>610</v>
      </c>
      <c r="W233" s="92">
        <f>'UBS Jardim Japão'!W21</f>
        <v>720</v>
      </c>
      <c r="X233" s="922">
        <f>'UBS Jardim Japão'!X21</f>
        <v>1.180327868852459</v>
      </c>
    </row>
    <row r="234" spans="1:24" x14ac:dyDescent="0.25">
      <c r="A234" s="214" t="str">
        <f>'UBS Jardim Japão'!A22</f>
        <v>Fonoaudiólogo (consulta/ VD) - 18hrs</v>
      </c>
      <c r="B234" s="926">
        <f>'UBS Jardim Japão'!B22</f>
        <v>28</v>
      </c>
      <c r="C234" s="92">
        <f>'UBS Jardim Japão'!C22</f>
        <v>0</v>
      </c>
      <c r="D234" s="92">
        <f>'UBS Jardim Japão'!D22</f>
        <v>28</v>
      </c>
      <c r="E234" s="92">
        <f>'UBS Jardim Japão'!E22</f>
        <v>0</v>
      </c>
      <c r="F234" s="92">
        <f>'UBS Jardim Japão'!F22</f>
        <v>28</v>
      </c>
      <c r="G234" s="92">
        <f>'UBS Jardim Japão'!G22</f>
        <v>5</v>
      </c>
      <c r="H234" s="92">
        <f>'UBS Jardim Japão'!H22</f>
        <v>28</v>
      </c>
      <c r="I234" s="92">
        <f>'UBS Jardim Japão'!I22</f>
        <v>38</v>
      </c>
      <c r="J234" s="92">
        <f>'UBS Jardim Japão'!J22</f>
        <v>28</v>
      </c>
      <c r="K234" s="92">
        <f>'UBS Jardim Japão'!K22</f>
        <v>36</v>
      </c>
      <c r="L234" s="92">
        <f>'UBS Jardim Japão'!L22</f>
        <v>28</v>
      </c>
      <c r="M234" s="92">
        <f>'UBS Jardim Japão'!M22</f>
        <v>42</v>
      </c>
      <c r="N234" s="92">
        <f>'UBS Jardim Japão'!N22</f>
        <v>28</v>
      </c>
      <c r="O234" s="92">
        <f>'UBS Jardim Japão'!O22</f>
        <v>41</v>
      </c>
      <c r="P234" s="92">
        <f>'UBS Jardim Japão'!P22</f>
        <v>28</v>
      </c>
      <c r="Q234" s="92">
        <f>'UBS Jardim Japão'!Q22</f>
        <v>8</v>
      </c>
      <c r="R234" s="92">
        <f>'UBS Jardim Japão'!R22</f>
        <v>28</v>
      </c>
      <c r="S234" s="92">
        <f>'UBS Jardim Japão'!S22</f>
        <v>13</v>
      </c>
      <c r="T234" s="92">
        <f>'UBS Jardim Japão'!T22</f>
        <v>28</v>
      </c>
      <c r="U234" s="92">
        <f>'UBS Jardim Japão'!U22</f>
        <v>41</v>
      </c>
      <c r="V234" s="92">
        <f>'UBS Jardim Japão'!V22</f>
        <v>280</v>
      </c>
      <c r="W234" s="92">
        <f>'UBS Jardim Japão'!W22</f>
        <v>224</v>
      </c>
      <c r="X234" s="922">
        <f>'UBS Jardim Japão'!X22</f>
        <v>0.8</v>
      </c>
    </row>
    <row r="235" spans="1:24" x14ac:dyDescent="0.25">
      <c r="A235" s="214" t="str">
        <f>'UBS Jardim Japão'!A23</f>
        <v>Fonoaudiólogo (nº grupos)</v>
      </c>
      <c r="B235" s="926">
        <f>'UBS Jardim Japão'!B23</f>
        <v>18</v>
      </c>
      <c r="C235" s="92">
        <f>'UBS Jardim Japão'!C23</f>
        <v>0</v>
      </c>
      <c r="D235" s="92">
        <f>'UBS Jardim Japão'!D23</f>
        <v>18</v>
      </c>
      <c r="E235" s="92">
        <f>'UBS Jardim Japão'!E23</f>
        <v>0</v>
      </c>
      <c r="F235" s="92">
        <f>'UBS Jardim Japão'!F23</f>
        <v>18</v>
      </c>
      <c r="G235" s="92">
        <f>'UBS Jardim Japão'!G23</f>
        <v>0</v>
      </c>
      <c r="H235" s="92">
        <f>'UBS Jardim Japão'!H23</f>
        <v>18</v>
      </c>
      <c r="I235" s="92">
        <f>'UBS Jardim Japão'!I23</f>
        <v>14</v>
      </c>
      <c r="J235" s="92">
        <f>'UBS Jardim Japão'!J23</f>
        <v>18</v>
      </c>
      <c r="K235" s="92">
        <f>'UBS Jardim Japão'!K23</f>
        <v>17</v>
      </c>
      <c r="L235" s="92">
        <f>'UBS Jardim Japão'!L23</f>
        <v>18</v>
      </c>
      <c r="M235" s="92">
        <f>'UBS Jardim Japão'!M23</f>
        <v>17</v>
      </c>
      <c r="N235" s="92">
        <f>'UBS Jardim Japão'!N23</f>
        <v>18</v>
      </c>
      <c r="O235" s="92">
        <f>'UBS Jardim Japão'!O23</f>
        <v>21</v>
      </c>
      <c r="P235" s="92">
        <f>'UBS Jardim Japão'!P23</f>
        <v>18</v>
      </c>
      <c r="Q235" s="92">
        <f>'UBS Jardim Japão'!Q23</f>
        <v>7</v>
      </c>
      <c r="R235" s="92">
        <f>'UBS Jardim Japão'!R23</f>
        <v>18</v>
      </c>
      <c r="S235" s="92">
        <f>'UBS Jardim Japão'!S23</f>
        <v>0</v>
      </c>
      <c r="T235" s="92">
        <f>'UBS Jardim Japão'!T23</f>
        <v>18</v>
      </c>
      <c r="U235" s="92">
        <f>'UBS Jardim Japão'!U23</f>
        <v>15</v>
      </c>
      <c r="V235" s="92">
        <f>'UBS Jardim Japão'!V23</f>
        <v>180</v>
      </c>
      <c r="W235" s="92">
        <f>'UBS Jardim Japão'!W23</f>
        <v>91</v>
      </c>
      <c r="X235" s="922">
        <f>'UBS Jardim Japão'!X23</f>
        <v>0.50555555555555554</v>
      </c>
    </row>
    <row r="236" spans="1:24" x14ac:dyDescent="0.25">
      <c r="A236" s="214" t="str">
        <f>'UBS Jardim Japão'!A24</f>
        <v>Psicólogo (consulta/ VD) - 30hrs</v>
      </c>
      <c r="B236" s="926">
        <f>'UBS Jardim Japão'!B24</f>
        <v>92</v>
      </c>
      <c r="C236" s="92">
        <f>'UBS Jardim Japão'!C24</f>
        <v>81</v>
      </c>
      <c r="D236" s="92">
        <f>'UBS Jardim Japão'!D24</f>
        <v>92</v>
      </c>
      <c r="E236" s="92">
        <f>'UBS Jardim Japão'!E24</f>
        <v>106</v>
      </c>
      <c r="F236" s="92">
        <f>'UBS Jardim Japão'!F24</f>
        <v>92</v>
      </c>
      <c r="G236" s="92">
        <f>'UBS Jardim Japão'!G24</f>
        <v>104</v>
      </c>
      <c r="H236" s="92">
        <f>'UBS Jardim Japão'!H24</f>
        <v>92</v>
      </c>
      <c r="I236" s="92">
        <f>'UBS Jardim Japão'!I24</f>
        <v>148</v>
      </c>
      <c r="J236" s="92">
        <f>'UBS Jardim Japão'!J24</f>
        <v>92</v>
      </c>
      <c r="K236" s="92">
        <f>'UBS Jardim Japão'!K24</f>
        <v>63</v>
      </c>
      <c r="L236" s="92">
        <f>'UBS Jardim Japão'!L24</f>
        <v>92</v>
      </c>
      <c r="M236" s="92">
        <f>'UBS Jardim Japão'!M24</f>
        <v>102</v>
      </c>
      <c r="N236" s="92">
        <f>'UBS Jardim Japão'!N24</f>
        <v>92</v>
      </c>
      <c r="O236" s="92">
        <f>'UBS Jardim Japão'!O24</f>
        <v>108</v>
      </c>
      <c r="P236" s="92">
        <f>'UBS Jardim Japão'!P24</f>
        <v>92</v>
      </c>
      <c r="Q236" s="92">
        <f>'UBS Jardim Japão'!Q24</f>
        <v>108</v>
      </c>
      <c r="R236" s="92">
        <f>'UBS Jardim Japão'!R24</f>
        <v>92</v>
      </c>
      <c r="S236" s="92">
        <f>'UBS Jardim Japão'!S24</f>
        <v>153</v>
      </c>
      <c r="T236" s="92">
        <f>'UBS Jardim Japão'!T24</f>
        <v>92</v>
      </c>
      <c r="U236" s="92">
        <f>'UBS Jardim Japão'!U24</f>
        <v>71</v>
      </c>
      <c r="V236" s="92">
        <f>'UBS Jardim Japão'!V24</f>
        <v>920</v>
      </c>
      <c r="W236" s="92">
        <f>'UBS Jardim Japão'!W24</f>
        <v>1044</v>
      </c>
      <c r="X236" s="922">
        <f>'UBS Jardim Japão'!X24</f>
        <v>1.1347826086956523</v>
      </c>
    </row>
    <row r="237" spans="1:24" x14ac:dyDescent="0.25">
      <c r="A237" s="214" t="str">
        <f>'UBS Jardim Japão'!A25</f>
        <v>Psicólogo (nº grupos)</v>
      </c>
      <c r="B237" s="926">
        <f>'UBS Jardim Japão'!B25</f>
        <v>60</v>
      </c>
      <c r="C237" s="92">
        <f>'UBS Jardim Japão'!C25</f>
        <v>48</v>
      </c>
      <c r="D237" s="92">
        <f>'UBS Jardim Japão'!D25</f>
        <v>60</v>
      </c>
      <c r="E237" s="92">
        <f>'UBS Jardim Japão'!E25</f>
        <v>79</v>
      </c>
      <c r="F237" s="92">
        <f>'UBS Jardim Japão'!F25</f>
        <v>60</v>
      </c>
      <c r="G237" s="92">
        <f>'UBS Jardim Japão'!G25</f>
        <v>54</v>
      </c>
      <c r="H237" s="92">
        <f>'UBS Jardim Japão'!H25</f>
        <v>60</v>
      </c>
      <c r="I237" s="92">
        <f>'UBS Jardim Japão'!I25</f>
        <v>69</v>
      </c>
      <c r="J237" s="92">
        <f>'UBS Jardim Japão'!J25</f>
        <v>60</v>
      </c>
      <c r="K237" s="92">
        <f>'UBS Jardim Japão'!K25</f>
        <v>41</v>
      </c>
      <c r="L237" s="92">
        <f>'UBS Jardim Japão'!L25</f>
        <v>60</v>
      </c>
      <c r="M237" s="92">
        <f>'UBS Jardim Japão'!M25</f>
        <v>73</v>
      </c>
      <c r="N237" s="92">
        <f>'UBS Jardim Japão'!N25</f>
        <v>60</v>
      </c>
      <c r="O237" s="92">
        <f>'UBS Jardim Japão'!O25</f>
        <v>67</v>
      </c>
      <c r="P237" s="92">
        <f>'UBS Jardim Japão'!P25</f>
        <v>60</v>
      </c>
      <c r="Q237" s="92">
        <f>'UBS Jardim Japão'!Q25</f>
        <v>88</v>
      </c>
      <c r="R237" s="92">
        <f>'UBS Jardim Japão'!R25</f>
        <v>60</v>
      </c>
      <c r="S237" s="92">
        <f>'UBS Jardim Japão'!S25</f>
        <v>77</v>
      </c>
      <c r="T237" s="92">
        <f>'UBS Jardim Japão'!T25</f>
        <v>60</v>
      </c>
      <c r="U237" s="92">
        <f>'UBS Jardim Japão'!U25</f>
        <v>53</v>
      </c>
      <c r="V237" s="92">
        <f>'UBS Jardim Japão'!V25</f>
        <v>600</v>
      </c>
      <c r="W237" s="92">
        <f>'UBS Jardim Japão'!W25</f>
        <v>649</v>
      </c>
      <c r="X237" s="922">
        <f>'UBS Jardim Japão'!X25</f>
        <v>1.0816666666666668</v>
      </c>
    </row>
    <row r="238" spans="1:24" x14ac:dyDescent="0.25">
      <c r="A238" s="214" t="str">
        <f>'UBS Jardim Japão'!A26</f>
        <v>Farmacêutico (consulta/ VD) - 40hrs</v>
      </c>
      <c r="B238" s="926">
        <f>'UBS Jardim Japão'!B26</f>
        <v>96</v>
      </c>
      <c r="C238" s="92">
        <f>'UBS Jardim Japão'!C26</f>
        <v>101</v>
      </c>
      <c r="D238" s="92">
        <f>'UBS Jardim Japão'!D26</f>
        <v>96</v>
      </c>
      <c r="E238" s="92">
        <f>'UBS Jardim Japão'!E26</f>
        <v>91</v>
      </c>
      <c r="F238" s="92">
        <f>'UBS Jardim Japão'!F26</f>
        <v>96</v>
      </c>
      <c r="G238" s="92">
        <f>'UBS Jardim Japão'!G26</f>
        <v>85</v>
      </c>
      <c r="H238" s="92">
        <f>'UBS Jardim Japão'!H26</f>
        <v>96</v>
      </c>
      <c r="I238" s="92">
        <f>'UBS Jardim Japão'!I26</f>
        <v>45</v>
      </c>
      <c r="J238" s="92">
        <f>'UBS Jardim Japão'!J26</f>
        <v>96</v>
      </c>
      <c r="K238" s="92">
        <f>'UBS Jardim Japão'!K26</f>
        <v>68</v>
      </c>
      <c r="L238" s="92">
        <f>'UBS Jardim Japão'!L26</f>
        <v>96</v>
      </c>
      <c r="M238" s="92">
        <f>'UBS Jardim Japão'!M26</f>
        <v>67</v>
      </c>
      <c r="N238" s="92">
        <f>'UBS Jardim Japão'!N26</f>
        <v>96</v>
      </c>
      <c r="O238" s="92">
        <f>'UBS Jardim Japão'!O26</f>
        <v>161</v>
      </c>
      <c r="P238" s="92">
        <f>'UBS Jardim Japão'!P26</f>
        <v>96</v>
      </c>
      <c r="Q238" s="92">
        <f>'UBS Jardim Japão'!Q26</f>
        <v>51</v>
      </c>
      <c r="R238" s="92">
        <f>'UBS Jardim Japão'!R26</f>
        <v>96</v>
      </c>
      <c r="S238" s="92">
        <f>'UBS Jardim Japão'!S26</f>
        <v>75</v>
      </c>
      <c r="T238" s="92">
        <f>'UBS Jardim Japão'!T26</f>
        <v>96</v>
      </c>
      <c r="U238" s="92">
        <f>'UBS Jardim Japão'!U26</f>
        <v>81</v>
      </c>
      <c r="V238" s="92">
        <f>'UBS Jardim Japão'!V26</f>
        <v>960</v>
      </c>
      <c r="W238" s="92">
        <f>'UBS Jardim Japão'!W26</f>
        <v>825</v>
      </c>
      <c r="X238" s="922">
        <f>'UBS Jardim Japão'!X26</f>
        <v>0.859375</v>
      </c>
    </row>
    <row r="239" spans="1:24" x14ac:dyDescent="0.25">
      <c r="A239" s="214" t="str">
        <f>'UBS Jardim Japão'!A27</f>
        <v>Farmacêutico (nº grupos)</v>
      </c>
      <c r="B239" s="926">
        <f>'UBS Jardim Japão'!B27</f>
        <v>16</v>
      </c>
      <c r="C239" s="92">
        <f>'UBS Jardim Japão'!C27</f>
        <v>20</v>
      </c>
      <c r="D239" s="92">
        <f>'UBS Jardim Japão'!D27</f>
        <v>16</v>
      </c>
      <c r="E239" s="92">
        <f>'UBS Jardim Japão'!E27</f>
        <v>22</v>
      </c>
      <c r="F239" s="92">
        <f>'UBS Jardim Japão'!F27</f>
        <v>16</v>
      </c>
      <c r="G239" s="92">
        <f>'UBS Jardim Japão'!G27</f>
        <v>18</v>
      </c>
      <c r="H239" s="92">
        <f>'UBS Jardim Japão'!H27</f>
        <v>16</v>
      </c>
      <c r="I239" s="92">
        <f>'UBS Jardim Japão'!I27</f>
        <v>12</v>
      </c>
      <c r="J239" s="92">
        <f>'UBS Jardim Japão'!J27</f>
        <v>16</v>
      </c>
      <c r="K239" s="92">
        <f>'UBS Jardim Japão'!K27</f>
        <v>19</v>
      </c>
      <c r="L239" s="92">
        <f>'UBS Jardim Japão'!L27</f>
        <v>16</v>
      </c>
      <c r="M239" s="92">
        <f>'UBS Jardim Japão'!M27</f>
        <v>17</v>
      </c>
      <c r="N239" s="92">
        <f>'UBS Jardim Japão'!N27</f>
        <v>16</v>
      </c>
      <c r="O239" s="92">
        <f>'UBS Jardim Japão'!O27</f>
        <v>17</v>
      </c>
      <c r="P239" s="92">
        <f>'UBS Jardim Japão'!P27</f>
        <v>16</v>
      </c>
      <c r="Q239" s="92">
        <f>'UBS Jardim Japão'!Q27</f>
        <v>14</v>
      </c>
      <c r="R239" s="92">
        <f>'UBS Jardim Japão'!R27</f>
        <v>16</v>
      </c>
      <c r="S239" s="92">
        <f>'UBS Jardim Japão'!S27</f>
        <v>11</v>
      </c>
      <c r="T239" s="92">
        <f>'UBS Jardim Japão'!T27</f>
        <v>16</v>
      </c>
      <c r="U239" s="92">
        <f>'UBS Jardim Japão'!U27</f>
        <v>14</v>
      </c>
      <c r="V239" s="92">
        <f>'UBS Jardim Japão'!V27</f>
        <v>160</v>
      </c>
      <c r="W239" s="92">
        <f>'UBS Jardim Japão'!W27</f>
        <v>164</v>
      </c>
      <c r="X239" s="922">
        <f>'UBS Jardim Japão'!X27</f>
        <v>1.0249999999999999</v>
      </c>
    </row>
    <row r="240" spans="1:24" x14ac:dyDescent="0.25">
      <c r="A240" s="214" t="str">
        <f>'UBS Jardim Japão'!A28</f>
        <v>Nutricionista (consulta/ VD) - 40hrs</v>
      </c>
      <c r="B240" s="926">
        <f>'UBS Jardim Japão'!B28</f>
        <v>60</v>
      </c>
      <c r="C240" s="92">
        <f>'UBS Jardim Japão'!C28</f>
        <v>100</v>
      </c>
      <c r="D240" s="92">
        <f>'UBS Jardim Japão'!D28</f>
        <v>60</v>
      </c>
      <c r="E240" s="92">
        <f>'UBS Jardim Japão'!E28</f>
        <v>77</v>
      </c>
      <c r="F240" s="92">
        <f>'UBS Jardim Japão'!F28</f>
        <v>60</v>
      </c>
      <c r="G240" s="92">
        <f>'UBS Jardim Japão'!G28</f>
        <v>73</v>
      </c>
      <c r="H240" s="92">
        <f>'UBS Jardim Japão'!H28</f>
        <v>60</v>
      </c>
      <c r="I240" s="92">
        <f>'UBS Jardim Japão'!I28</f>
        <v>82</v>
      </c>
      <c r="J240" s="92">
        <f>'UBS Jardim Japão'!J28</f>
        <v>60</v>
      </c>
      <c r="K240" s="92">
        <f>'UBS Jardim Japão'!K28</f>
        <v>100</v>
      </c>
      <c r="L240" s="92">
        <f>'UBS Jardim Japão'!L28</f>
        <v>60</v>
      </c>
      <c r="M240" s="92">
        <f>'UBS Jardim Japão'!M28</f>
        <v>87</v>
      </c>
      <c r="N240" s="92">
        <f>'UBS Jardim Japão'!N28</f>
        <v>60</v>
      </c>
      <c r="O240" s="92">
        <f>'UBS Jardim Japão'!O28</f>
        <v>92</v>
      </c>
      <c r="P240" s="92">
        <f>'UBS Jardim Japão'!P28</f>
        <v>60</v>
      </c>
      <c r="Q240" s="92">
        <f>'UBS Jardim Japão'!Q28</f>
        <v>111</v>
      </c>
      <c r="R240" s="92">
        <f>'UBS Jardim Japão'!R28</f>
        <v>60</v>
      </c>
      <c r="S240" s="92">
        <f>'UBS Jardim Japão'!S28</f>
        <v>17</v>
      </c>
      <c r="T240" s="92">
        <f>'UBS Jardim Japão'!T28</f>
        <v>60</v>
      </c>
      <c r="U240" s="92">
        <f>'UBS Jardim Japão'!U28</f>
        <v>45</v>
      </c>
      <c r="V240" s="92">
        <f>'UBS Jardim Japão'!V28</f>
        <v>600</v>
      </c>
      <c r="W240" s="92">
        <f>'UBS Jardim Japão'!W28</f>
        <v>784</v>
      </c>
      <c r="X240" s="922">
        <f>'UBS Jardim Japão'!X28</f>
        <v>1.3066666666666666</v>
      </c>
    </row>
    <row r="241" spans="1:24" x14ac:dyDescent="0.25">
      <c r="A241" s="214" t="str">
        <f>'UBS Jardim Japão'!A29</f>
        <v>Nutricionista (nº grupos)</v>
      </c>
      <c r="B241" s="926">
        <f>'UBS Jardim Japão'!B29</f>
        <v>40</v>
      </c>
      <c r="C241" s="92">
        <f>'UBS Jardim Japão'!C29</f>
        <v>40</v>
      </c>
      <c r="D241" s="92">
        <f>'UBS Jardim Japão'!D29</f>
        <v>40</v>
      </c>
      <c r="E241" s="92">
        <f>'UBS Jardim Japão'!E29</f>
        <v>50</v>
      </c>
      <c r="F241" s="92">
        <f>'UBS Jardim Japão'!F29</f>
        <v>40</v>
      </c>
      <c r="G241" s="92">
        <f>'UBS Jardim Japão'!G29</f>
        <v>42</v>
      </c>
      <c r="H241" s="92">
        <f>'UBS Jardim Japão'!H29</f>
        <v>40</v>
      </c>
      <c r="I241" s="92">
        <f>'UBS Jardim Japão'!I29</f>
        <v>37</v>
      </c>
      <c r="J241" s="92">
        <f>'UBS Jardim Japão'!J29</f>
        <v>40</v>
      </c>
      <c r="K241" s="92">
        <f>'UBS Jardim Japão'!K29</f>
        <v>43</v>
      </c>
      <c r="L241" s="92">
        <f>'UBS Jardim Japão'!L29</f>
        <v>40</v>
      </c>
      <c r="M241" s="92">
        <f>'UBS Jardim Japão'!M29</f>
        <v>34</v>
      </c>
      <c r="N241" s="92">
        <f>'UBS Jardim Japão'!N29</f>
        <v>40</v>
      </c>
      <c r="O241" s="92">
        <f>'UBS Jardim Japão'!O29</f>
        <v>45</v>
      </c>
      <c r="P241" s="92">
        <f>'UBS Jardim Japão'!P29</f>
        <v>40</v>
      </c>
      <c r="Q241" s="92">
        <f>'UBS Jardim Japão'!Q29</f>
        <v>51</v>
      </c>
      <c r="R241" s="92">
        <f>'UBS Jardim Japão'!R29</f>
        <v>40</v>
      </c>
      <c r="S241" s="92">
        <f>'UBS Jardim Japão'!S29</f>
        <v>24</v>
      </c>
      <c r="T241" s="92">
        <f>'UBS Jardim Japão'!T29</f>
        <v>40</v>
      </c>
      <c r="U241" s="92">
        <f>'UBS Jardim Japão'!U29</f>
        <v>31</v>
      </c>
      <c r="V241" s="92">
        <f>'UBS Jardim Japão'!V29</f>
        <v>400</v>
      </c>
      <c r="W241" s="92">
        <f>'UBS Jardim Japão'!W29</f>
        <v>397</v>
      </c>
      <c r="X241" s="922">
        <f>'UBS Jardim Japão'!X29</f>
        <v>0.99250000000000005</v>
      </c>
    </row>
    <row r="242" spans="1:24" x14ac:dyDescent="0.25">
      <c r="A242" s="214" t="str">
        <f>'UBS Jardim Japão'!A30</f>
        <v>Aux/Técnico de Enfermagem (Visitas) - 30hrs</v>
      </c>
      <c r="B242" s="926">
        <f>'UBS Jardim Japão'!B30</f>
        <v>150</v>
      </c>
      <c r="C242" s="92">
        <f>'UBS Jardim Japão'!C30</f>
        <v>120</v>
      </c>
      <c r="D242" s="92">
        <f>'UBS Jardim Japão'!D30</f>
        <v>150</v>
      </c>
      <c r="E242" s="92">
        <f>'UBS Jardim Japão'!E30</f>
        <v>136</v>
      </c>
      <c r="F242" s="92">
        <f>'UBS Jardim Japão'!F30</f>
        <v>150</v>
      </c>
      <c r="G242" s="92">
        <f>'UBS Jardim Japão'!G30</f>
        <v>117</v>
      </c>
      <c r="H242" s="92">
        <f>'UBS Jardim Japão'!H30</f>
        <v>150</v>
      </c>
      <c r="I242" s="92">
        <f>'UBS Jardim Japão'!I30</f>
        <v>121</v>
      </c>
      <c r="J242" s="92">
        <f>'UBS Jardim Japão'!J30</f>
        <v>150</v>
      </c>
      <c r="K242" s="92">
        <f>'UBS Jardim Japão'!K30</f>
        <v>121</v>
      </c>
      <c r="L242" s="92">
        <f>'UBS Jardim Japão'!L30</f>
        <v>150</v>
      </c>
      <c r="M242" s="92">
        <f>'UBS Jardim Japão'!M30</f>
        <v>109</v>
      </c>
      <c r="N242" s="92">
        <f>'UBS Jardim Japão'!N30</f>
        <v>150</v>
      </c>
      <c r="O242" s="92">
        <f>'UBS Jardim Japão'!O30</f>
        <v>117</v>
      </c>
      <c r="P242" s="92">
        <f>'UBS Jardim Japão'!P30</f>
        <v>150</v>
      </c>
      <c r="Q242" s="92">
        <f>'UBS Jardim Japão'!Q30</f>
        <v>79</v>
      </c>
      <c r="R242" s="92">
        <f>'UBS Jardim Japão'!R30</f>
        <v>150</v>
      </c>
      <c r="S242" s="92">
        <f>'UBS Jardim Japão'!S30</f>
        <v>131</v>
      </c>
      <c r="T242" s="92">
        <f>'UBS Jardim Japão'!T30</f>
        <v>150</v>
      </c>
      <c r="U242" s="92">
        <f>'UBS Jardim Japão'!U30</f>
        <v>121</v>
      </c>
      <c r="V242" s="92">
        <f>'UBS Jardim Japão'!V30</f>
        <v>1500</v>
      </c>
      <c r="W242" s="92">
        <f>'UBS Jardim Japão'!W30</f>
        <v>1172</v>
      </c>
      <c r="X242" s="922">
        <f>'UBS Jardim Japão'!X30</f>
        <v>0.78133333333333332</v>
      </c>
    </row>
    <row r="243" spans="1:24" x14ac:dyDescent="0.25">
      <c r="A243" s="214" t="str">
        <f>'UBS Jardim Japão'!A31</f>
        <v>PICS - Atividades Coletivas</v>
      </c>
      <c r="B243" s="926">
        <f>'UBS Jardim Japão'!B31</f>
        <v>7</v>
      </c>
      <c r="C243" s="92">
        <f>'UBS Jardim Japão'!C31</f>
        <v>14</v>
      </c>
      <c r="D243" s="92">
        <f>'UBS Jardim Japão'!D31</f>
        <v>7</v>
      </c>
      <c r="E243" s="92">
        <f>'UBS Jardim Japão'!E31</f>
        <v>11</v>
      </c>
      <c r="F243" s="92">
        <f>'UBS Jardim Japão'!F31</f>
        <v>7</v>
      </c>
      <c r="G243" s="92">
        <f>'UBS Jardim Japão'!G31</f>
        <v>12</v>
      </c>
      <c r="H243" s="92">
        <f>'UBS Jardim Japão'!H31</f>
        <v>7</v>
      </c>
      <c r="I243" s="92">
        <f>'UBS Jardim Japão'!I31</f>
        <v>10</v>
      </c>
      <c r="J243" s="92">
        <f>'UBS Jardim Japão'!J31</f>
        <v>7</v>
      </c>
      <c r="K243" s="92">
        <f>'UBS Jardim Japão'!K31</f>
        <v>9</v>
      </c>
      <c r="L243" s="92">
        <f>'UBS Jardim Japão'!L31</f>
        <v>7</v>
      </c>
      <c r="M243" s="92">
        <f>'UBS Jardim Japão'!M31</f>
        <v>1</v>
      </c>
      <c r="N243" s="92">
        <f>'UBS Jardim Japão'!N31</f>
        <v>7</v>
      </c>
      <c r="O243" s="92">
        <f>'UBS Jardim Japão'!O31</f>
        <v>0</v>
      </c>
      <c r="P243" s="92">
        <f>'UBS Jardim Japão'!P31</f>
        <v>7</v>
      </c>
      <c r="Q243" s="92">
        <f>'UBS Jardim Japão'!Q31</f>
        <v>17</v>
      </c>
      <c r="R243" s="92">
        <f>'UBS Jardim Japão'!R31</f>
        <v>7</v>
      </c>
      <c r="S243" s="92">
        <f>'UBS Jardim Japão'!S31</f>
        <v>13</v>
      </c>
      <c r="T243" s="92">
        <f>'UBS Jardim Japão'!T31</f>
        <v>7</v>
      </c>
      <c r="U243" s="92">
        <f>'UBS Jardim Japão'!U31</f>
        <v>7</v>
      </c>
      <c r="V243" s="92">
        <f>'UBS Jardim Japão'!V31</f>
        <v>70</v>
      </c>
      <c r="W243" s="92">
        <f>'UBS Jardim Japão'!W31</f>
        <v>94</v>
      </c>
      <c r="X243" s="922">
        <f>'UBS Jardim Japão'!X31</f>
        <v>1.3428571428571427</v>
      </c>
    </row>
    <row r="244" spans="1:24" ht="15.75" thickBot="1" x14ac:dyDescent="0.3">
      <c r="A244" s="214" t="str">
        <f>'UBS Jardim Japão'!A32</f>
        <v>PICS - Atividades Individuais</v>
      </c>
      <c r="B244" s="926">
        <f>'UBS Jardim Japão'!B32</f>
        <v>10</v>
      </c>
      <c r="C244" s="92">
        <f>'UBS Jardim Japão'!C32</f>
        <v>0</v>
      </c>
      <c r="D244" s="92">
        <f>'UBS Jardim Japão'!D32</f>
        <v>10</v>
      </c>
      <c r="E244" s="92">
        <f>'UBS Jardim Japão'!E32</f>
        <v>0</v>
      </c>
      <c r="F244" s="92">
        <f>'UBS Jardim Japão'!F32</f>
        <v>10</v>
      </c>
      <c r="G244" s="92">
        <f>'UBS Jardim Japão'!G32</f>
        <v>0</v>
      </c>
      <c r="H244" s="92">
        <f>'UBS Jardim Japão'!H32</f>
        <v>10</v>
      </c>
      <c r="I244" s="92">
        <f>'UBS Jardim Japão'!I32</f>
        <v>0</v>
      </c>
      <c r="J244" s="92">
        <f>'UBS Jardim Japão'!J32</f>
        <v>10</v>
      </c>
      <c r="K244" s="92">
        <f>'UBS Jardim Japão'!K32</f>
        <v>0</v>
      </c>
      <c r="L244" s="92">
        <f>'UBS Jardim Japão'!L32</f>
        <v>10</v>
      </c>
      <c r="M244" s="92">
        <f>'UBS Jardim Japão'!M32</f>
        <v>8</v>
      </c>
      <c r="N244" s="92">
        <f>'UBS Jardim Japão'!N32</f>
        <v>10</v>
      </c>
      <c r="O244" s="92">
        <f>'UBS Jardim Japão'!O32</f>
        <v>12</v>
      </c>
      <c r="P244" s="92">
        <f>'UBS Jardim Japão'!P32</f>
        <v>10</v>
      </c>
      <c r="Q244" s="92">
        <f>'UBS Jardim Japão'!Q32</f>
        <v>39</v>
      </c>
      <c r="R244" s="92">
        <f>'UBS Jardim Japão'!R32</f>
        <v>10</v>
      </c>
      <c r="S244" s="92">
        <f>'UBS Jardim Japão'!S32</f>
        <v>14</v>
      </c>
      <c r="T244" s="92">
        <f>'UBS Jardim Japão'!T32</f>
        <v>10</v>
      </c>
      <c r="U244" s="92">
        <f>'UBS Jardim Japão'!U32</f>
        <v>42</v>
      </c>
      <c r="V244" s="92">
        <f>'UBS Jardim Japão'!V32</f>
        <v>100</v>
      </c>
      <c r="W244" s="92">
        <f>'UBS Jardim Japão'!W32</f>
        <v>115</v>
      </c>
      <c r="X244" s="922">
        <f>'UBS Jardim Japão'!X32</f>
        <v>1.1499999999999999</v>
      </c>
    </row>
    <row r="245" spans="1:24" ht="15.75" thickBot="1" x14ac:dyDescent="0.3">
      <c r="A245" s="845" t="str">
        <f>'UBS Jardim Japão'!A33</f>
        <v>TOTAL</v>
      </c>
      <c r="B245" s="943">
        <f>'UBS Jardim Japão'!B33</f>
        <v>4649</v>
      </c>
      <c r="C245" s="847">
        <f>'UBS Jardim Japão'!C33</f>
        <v>4416</v>
      </c>
      <c r="D245" s="847">
        <f>'UBS Jardim Japão'!D33</f>
        <v>4649</v>
      </c>
      <c r="E245" s="847">
        <f>'UBS Jardim Japão'!E33</f>
        <v>4297</v>
      </c>
      <c r="F245" s="847">
        <f>'UBS Jardim Japão'!F33</f>
        <v>4649</v>
      </c>
      <c r="G245" s="847">
        <f>'UBS Jardim Japão'!G33</f>
        <v>4031</v>
      </c>
      <c r="H245" s="847">
        <f>'UBS Jardim Japão'!H33</f>
        <v>4649</v>
      </c>
      <c r="I245" s="847">
        <f>'UBS Jardim Japão'!I33</f>
        <v>4570</v>
      </c>
      <c r="J245" s="847">
        <f>'UBS Jardim Japão'!J33</f>
        <v>4649</v>
      </c>
      <c r="K245" s="847">
        <f>'UBS Jardim Japão'!K33</f>
        <v>4700</v>
      </c>
      <c r="L245" s="847">
        <f>'UBS Jardim Japão'!L33</f>
        <v>4649</v>
      </c>
      <c r="M245" s="847">
        <f>'UBS Jardim Japão'!M33</f>
        <v>3878</v>
      </c>
      <c r="N245" s="847">
        <f>'UBS Jardim Japão'!N33</f>
        <v>4649</v>
      </c>
      <c r="O245" s="847">
        <f>'UBS Jardim Japão'!O33</f>
        <v>4262</v>
      </c>
      <c r="P245" s="847">
        <f>'UBS Jardim Japão'!P33</f>
        <v>4649</v>
      </c>
      <c r="Q245" s="847">
        <f>'UBS Jardim Japão'!Q33</f>
        <v>4449</v>
      </c>
      <c r="R245" s="847">
        <f>'UBS Jardim Japão'!R33</f>
        <v>4649</v>
      </c>
      <c r="S245" s="847">
        <f>'UBS Jardim Japão'!S33</f>
        <v>4568</v>
      </c>
      <c r="T245" s="847">
        <f>'UBS Jardim Japão'!T33</f>
        <v>4649</v>
      </c>
      <c r="U245" s="847">
        <f>'UBS Jardim Japão'!U33</f>
        <v>4508</v>
      </c>
      <c r="V245" s="847">
        <f>'UBS Jardim Japão'!V33</f>
        <v>46490</v>
      </c>
      <c r="W245" s="847">
        <f>'UBS Jardim Japão'!W33</f>
        <v>43679</v>
      </c>
      <c r="X245" s="923">
        <f>'UBS Jardim Japão'!X33</f>
        <v>0.93953538395353842</v>
      </c>
    </row>
    <row r="247" spans="1:24" ht="15.75" x14ac:dyDescent="0.25">
      <c r="A247" s="927" t="s">
        <v>659</v>
      </c>
      <c r="B247" s="937"/>
      <c r="C247" s="928"/>
      <c r="D247" s="929"/>
      <c r="E247" s="929"/>
      <c r="F247" s="929"/>
      <c r="G247" s="929"/>
      <c r="H247" s="929"/>
      <c r="I247" s="929"/>
      <c r="J247" s="929"/>
      <c r="K247" s="929"/>
      <c r="L247" s="929"/>
      <c r="M247" s="929"/>
      <c r="N247" s="929"/>
      <c r="O247" s="929"/>
      <c r="P247" s="929"/>
      <c r="Q247" s="929"/>
      <c r="R247" s="929"/>
      <c r="S247" s="929"/>
      <c r="T247" s="929"/>
      <c r="U247" s="929"/>
      <c r="V247" s="928"/>
      <c r="W247" s="928"/>
      <c r="X247" s="928"/>
    </row>
    <row r="248" spans="1:24" x14ac:dyDescent="0.25">
      <c r="A248" s="914"/>
      <c r="B248" s="976" t="s">
        <v>486</v>
      </c>
      <c r="C248" s="976"/>
      <c r="D248" s="976" t="s">
        <v>681</v>
      </c>
      <c r="E248" s="976"/>
      <c r="F248" s="976" t="s">
        <v>682</v>
      </c>
      <c r="G248" s="976"/>
      <c r="H248" s="976" t="s">
        <v>683</v>
      </c>
      <c r="I248" s="976"/>
      <c r="J248" s="976" t="s">
        <v>686</v>
      </c>
      <c r="K248" s="976"/>
      <c r="L248" s="976" t="s">
        <v>687</v>
      </c>
      <c r="M248" s="976"/>
      <c r="N248" s="976" t="s">
        <v>689</v>
      </c>
      <c r="O248" s="976"/>
      <c r="P248" s="976" t="s">
        <v>690</v>
      </c>
      <c r="Q248" s="976"/>
      <c r="R248" s="976" t="s">
        <v>691</v>
      </c>
      <c r="S248" s="976"/>
      <c r="T248" s="976" t="s">
        <v>692</v>
      </c>
      <c r="U248" s="976"/>
      <c r="V248" s="989" t="s">
        <v>487</v>
      </c>
      <c r="W248" s="989"/>
      <c r="X248" s="989"/>
    </row>
    <row r="249" spans="1:24" ht="15.75" thickBot="1" x14ac:dyDescent="0.3">
      <c r="A249" s="843" t="s">
        <v>14</v>
      </c>
      <c r="B249" s="931" t="s">
        <v>489</v>
      </c>
      <c r="C249" s="849" t="s">
        <v>488</v>
      </c>
      <c r="D249" s="915" t="s">
        <v>489</v>
      </c>
      <c r="E249" s="849" t="s">
        <v>488</v>
      </c>
      <c r="F249" s="915" t="s">
        <v>489</v>
      </c>
      <c r="G249" s="849" t="s">
        <v>488</v>
      </c>
      <c r="H249" s="915" t="s">
        <v>489</v>
      </c>
      <c r="I249" s="849" t="s">
        <v>488</v>
      </c>
      <c r="J249" s="915" t="s">
        <v>489</v>
      </c>
      <c r="K249" s="849" t="s">
        <v>488</v>
      </c>
      <c r="L249" s="915" t="s">
        <v>489</v>
      </c>
      <c r="M249" s="849" t="s">
        <v>488</v>
      </c>
      <c r="N249" s="915" t="s">
        <v>489</v>
      </c>
      <c r="O249" s="849" t="s">
        <v>488</v>
      </c>
      <c r="P249" s="915" t="s">
        <v>489</v>
      </c>
      <c r="Q249" s="849" t="s">
        <v>488</v>
      </c>
      <c r="R249" s="915" t="s">
        <v>489</v>
      </c>
      <c r="S249" s="849" t="s">
        <v>488</v>
      </c>
      <c r="T249" s="915" t="s">
        <v>489</v>
      </c>
      <c r="U249" s="849" t="s">
        <v>488</v>
      </c>
      <c r="V249" s="849" t="s">
        <v>679</v>
      </c>
      <c r="W249" s="849" t="s">
        <v>680</v>
      </c>
      <c r="X249" s="917" t="s">
        <v>1</v>
      </c>
    </row>
    <row r="250" spans="1:24" ht="15.75" thickTop="1" x14ac:dyDescent="0.25">
      <c r="A250" s="214" t="str">
        <f>'EMAD na UBS JD JAPÃO'!A9</f>
        <v>Enfermeiro (visita domiciliar) - 40hrs</v>
      </c>
      <c r="B250" s="926">
        <f>'EMAD na UBS JD JAPÃO'!B9</f>
        <v>220</v>
      </c>
      <c r="C250" s="92">
        <f>'EMAD na UBS JD JAPÃO'!C9</f>
        <v>197</v>
      </c>
      <c r="D250" s="92">
        <f>'EMAD na UBS JD JAPÃO'!D9</f>
        <v>220</v>
      </c>
      <c r="E250" s="92">
        <f>'EMAD na UBS JD JAPÃO'!E9</f>
        <v>205</v>
      </c>
      <c r="F250" s="92">
        <f>'EMAD na UBS JD JAPÃO'!F9</f>
        <v>220</v>
      </c>
      <c r="G250" s="92">
        <f>'EMAD na UBS JD JAPÃO'!G9</f>
        <v>242</v>
      </c>
      <c r="H250" s="92">
        <f>'EMAD na UBS JD JAPÃO'!H9</f>
        <v>220</v>
      </c>
      <c r="I250" s="92">
        <f>'EMAD na UBS JD JAPÃO'!I9</f>
        <v>288</v>
      </c>
      <c r="J250" s="92">
        <f>'EMAD na UBS JD JAPÃO'!J9</f>
        <v>220</v>
      </c>
      <c r="K250" s="92">
        <f>'EMAD na UBS JD JAPÃO'!K9</f>
        <v>239</v>
      </c>
      <c r="L250" s="92">
        <f>'EMAD na UBS JD JAPÃO'!L9</f>
        <v>220</v>
      </c>
      <c r="M250" s="92">
        <f>'EMAD na UBS JD JAPÃO'!M9</f>
        <v>229</v>
      </c>
      <c r="N250" s="92">
        <f>'EMAD na UBS JD JAPÃO'!N9</f>
        <v>220</v>
      </c>
      <c r="O250" s="92">
        <f>'EMAD na UBS JD JAPÃO'!O9</f>
        <v>289</v>
      </c>
      <c r="P250" s="92">
        <f>'EMAD na UBS JD JAPÃO'!P9</f>
        <v>220</v>
      </c>
      <c r="Q250" s="92">
        <f>'EMAD na UBS JD JAPÃO'!Q9</f>
        <v>194</v>
      </c>
      <c r="R250" s="92">
        <f>'EMAD na UBS JD JAPÃO'!R9</f>
        <v>220</v>
      </c>
      <c r="S250" s="92">
        <f>'EMAD na UBS JD JAPÃO'!S9</f>
        <v>196</v>
      </c>
      <c r="T250" s="92">
        <f>'EMAD na UBS JD JAPÃO'!T9</f>
        <v>220</v>
      </c>
      <c r="U250" s="92">
        <f>'EMAD na UBS JD JAPÃO'!U9</f>
        <v>260</v>
      </c>
      <c r="V250" s="92">
        <f>'EMAD na UBS JD JAPÃO'!V9</f>
        <v>2200</v>
      </c>
      <c r="W250" s="92">
        <f>'EMAD na UBS JD JAPÃO'!W9</f>
        <v>2339</v>
      </c>
      <c r="X250" s="922">
        <f>'EMAD na UBS JD JAPÃO'!X9</f>
        <v>1.0631818181818182</v>
      </c>
    </row>
    <row r="251" spans="1:24" x14ac:dyDescent="0.25">
      <c r="A251" s="214" t="str">
        <f>'EMAD na UBS JD JAPÃO'!A10</f>
        <v>Fisioterapeuta (visita domiciliar) - 30hrs</v>
      </c>
      <c r="B251" s="926">
        <f>'EMAD na UBS JD JAPÃO'!B10</f>
        <v>80</v>
      </c>
      <c r="C251" s="92">
        <f>'EMAD na UBS JD JAPÃO'!C10</f>
        <v>116</v>
      </c>
      <c r="D251" s="92">
        <f>'EMAD na UBS JD JAPÃO'!D10</f>
        <v>80</v>
      </c>
      <c r="E251" s="92">
        <f>'EMAD na UBS JD JAPÃO'!E10</f>
        <v>0</v>
      </c>
      <c r="F251" s="92">
        <f>'EMAD na UBS JD JAPÃO'!F10</f>
        <v>80</v>
      </c>
      <c r="G251" s="92">
        <f>'EMAD na UBS JD JAPÃO'!G10</f>
        <v>100</v>
      </c>
      <c r="H251" s="92">
        <f>'EMAD na UBS JD JAPÃO'!H10</f>
        <v>80</v>
      </c>
      <c r="I251" s="92">
        <f>'EMAD na UBS JD JAPÃO'!I10</f>
        <v>98</v>
      </c>
      <c r="J251" s="92">
        <f>'EMAD na UBS JD JAPÃO'!J10</f>
        <v>80</v>
      </c>
      <c r="K251" s="92">
        <f>'EMAD na UBS JD JAPÃO'!K10</f>
        <v>97</v>
      </c>
      <c r="L251" s="92">
        <f>'EMAD na UBS JD JAPÃO'!L10</f>
        <v>80</v>
      </c>
      <c r="M251" s="92">
        <f>'EMAD na UBS JD JAPÃO'!M10</f>
        <v>101</v>
      </c>
      <c r="N251" s="92">
        <f>'EMAD na UBS JD JAPÃO'!N10</f>
        <v>80</v>
      </c>
      <c r="O251" s="92">
        <f>'EMAD na UBS JD JAPÃO'!O10</f>
        <v>97</v>
      </c>
      <c r="P251" s="92">
        <f>'EMAD na UBS JD JAPÃO'!P10</f>
        <v>80</v>
      </c>
      <c r="Q251" s="92">
        <f>'EMAD na UBS JD JAPÃO'!Q10</f>
        <v>126</v>
      </c>
      <c r="R251" s="92">
        <f>'EMAD na UBS JD JAPÃO'!R10</f>
        <v>80</v>
      </c>
      <c r="S251" s="92">
        <f>'EMAD na UBS JD JAPÃO'!S10</f>
        <v>121</v>
      </c>
      <c r="T251" s="92">
        <f>'EMAD na UBS JD JAPÃO'!T10</f>
        <v>80</v>
      </c>
      <c r="U251" s="92">
        <f>'EMAD na UBS JD JAPÃO'!U10</f>
        <v>93</v>
      </c>
      <c r="V251" s="92">
        <f>'EMAD na UBS JD JAPÃO'!V10</f>
        <v>800</v>
      </c>
      <c r="W251" s="92">
        <f>'EMAD na UBS JD JAPÃO'!W10</f>
        <v>949</v>
      </c>
      <c r="X251" s="922">
        <f>'EMAD na UBS JD JAPÃO'!X10</f>
        <v>1.18625</v>
      </c>
    </row>
    <row r="252" spans="1:24" x14ac:dyDescent="0.25">
      <c r="A252" s="214" t="str">
        <f>'EMAD na UBS JD JAPÃO'!A11</f>
        <v>Clínico Geral (visita domiciliar) - 20hrs</v>
      </c>
      <c r="B252" s="926">
        <f>'EMAD na UBS JD JAPÃO'!B11</f>
        <v>110</v>
      </c>
      <c r="C252" s="92">
        <f>'EMAD na UBS JD JAPÃO'!C11</f>
        <v>134</v>
      </c>
      <c r="D252" s="92">
        <f>'EMAD na UBS JD JAPÃO'!D11</f>
        <v>110</v>
      </c>
      <c r="E252" s="92">
        <f>'EMAD na UBS JD JAPÃO'!E11</f>
        <v>115</v>
      </c>
      <c r="F252" s="92">
        <f>'EMAD na UBS JD JAPÃO'!F11</f>
        <v>110</v>
      </c>
      <c r="G252" s="92">
        <f>'EMAD na UBS JD JAPÃO'!G11</f>
        <v>116</v>
      </c>
      <c r="H252" s="92">
        <f>'EMAD na UBS JD JAPÃO'!H11</f>
        <v>110</v>
      </c>
      <c r="I252" s="92">
        <f>'EMAD na UBS JD JAPÃO'!I11</f>
        <v>116</v>
      </c>
      <c r="J252" s="92">
        <f>'EMAD na UBS JD JAPÃO'!J11</f>
        <v>110</v>
      </c>
      <c r="K252" s="92">
        <f>'EMAD na UBS JD JAPÃO'!K11</f>
        <v>116</v>
      </c>
      <c r="L252" s="92">
        <f>'EMAD na UBS JD JAPÃO'!L11</f>
        <v>110</v>
      </c>
      <c r="M252" s="92">
        <f>'EMAD na UBS JD JAPÃO'!M11</f>
        <v>85</v>
      </c>
      <c r="N252" s="92">
        <f>'EMAD na UBS JD JAPÃO'!N11</f>
        <v>110</v>
      </c>
      <c r="O252" s="92">
        <f>'EMAD na UBS JD JAPÃO'!O11</f>
        <v>97</v>
      </c>
      <c r="P252" s="92">
        <f>'EMAD na UBS JD JAPÃO'!P11</f>
        <v>110</v>
      </c>
      <c r="Q252" s="92">
        <f>'EMAD na UBS JD JAPÃO'!Q11</f>
        <v>131</v>
      </c>
      <c r="R252" s="92">
        <f>'EMAD na UBS JD JAPÃO'!R11</f>
        <v>110</v>
      </c>
      <c r="S252" s="92">
        <f>'EMAD na UBS JD JAPÃO'!S11</f>
        <v>116</v>
      </c>
      <c r="T252" s="92">
        <f>'EMAD na UBS JD JAPÃO'!T11</f>
        <v>110</v>
      </c>
      <c r="U252" s="92">
        <f>'EMAD na UBS JD JAPÃO'!U11</f>
        <v>98</v>
      </c>
      <c r="V252" s="92">
        <f>'EMAD na UBS JD JAPÃO'!V11</f>
        <v>1100</v>
      </c>
      <c r="W252" s="92">
        <f>'EMAD na UBS JD JAPÃO'!W11</f>
        <v>1124</v>
      </c>
      <c r="X252" s="922">
        <f>'EMAD na UBS JD JAPÃO'!X11</f>
        <v>1.0218181818181817</v>
      </c>
    </row>
    <row r="253" spans="1:24" x14ac:dyDescent="0.25">
      <c r="A253" s="214" t="str">
        <f>'EMAD na UBS JD JAPÃO'!A12</f>
        <v>Técnico de Enfermagem (visita domiciliar) - 30hrs</v>
      </c>
      <c r="B253" s="926">
        <f>'EMAD na UBS JD JAPÃO'!B12</f>
        <v>320</v>
      </c>
      <c r="C253" s="92">
        <f>'EMAD na UBS JD JAPÃO'!C12</f>
        <v>437</v>
      </c>
      <c r="D253" s="92">
        <f>'EMAD na UBS JD JAPÃO'!D12</f>
        <v>320</v>
      </c>
      <c r="E253" s="92">
        <f>'EMAD na UBS JD JAPÃO'!E12</f>
        <v>477</v>
      </c>
      <c r="F253" s="92">
        <f>'EMAD na UBS JD JAPÃO'!F12</f>
        <v>320</v>
      </c>
      <c r="G253" s="92">
        <f>'EMAD na UBS JD JAPÃO'!G12</f>
        <v>485</v>
      </c>
      <c r="H253" s="92">
        <f>'EMAD na UBS JD JAPÃO'!H12</f>
        <v>320</v>
      </c>
      <c r="I253" s="92">
        <f>'EMAD na UBS JD JAPÃO'!I12</f>
        <v>538</v>
      </c>
      <c r="J253" s="92">
        <f>'EMAD na UBS JD JAPÃO'!J12</f>
        <v>320</v>
      </c>
      <c r="K253" s="92">
        <f>'EMAD na UBS JD JAPÃO'!K12</f>
        <v>302</v>
      </c>
      <c r="L253" s="92">
        <f>'EMAD na UBS JD JAPÃO'!L12</f>
        <v>320</v>
      </c>
      <c r="M253" s="92">
        <f>'EMAD na UBS JD JAPÃO'!M12</f>
        <v>424</v>
      </c>
      <c r="N253" s="92">
        <f>'EMAD na UBS JD JAPÃO'!N12</f>
        <v>320</v>
      </c>
      <c r="O253" s="92">
        <f>'EMAD na UBS JD JAPÃO'!O12</f>
        <v>482</v>
      </c>
      <c r="P253" s="92">
        <f>'EMAD na UBS JD JAPÃO'!P12</f>
        <v>320</v>
      </c>
      <c r="Q253" s="92">
        <f>'EMAD na UBS JD JAPÃO'!Q12</f>
        <v>442</v>
      </c>
      <c r="R253" s="92">
        <f>'EMAD na UBS JD JAPÃO'!R12</f>
        <v>320</v>
      </c>
      <c r="S253" s="92">
        <f>'EMAD na UBS JD JAPÃO'!S12</f>
        <v>467</v>
      </c>
      <c r="T253" s="92">
        <f>'EMAD na UBS JD JAPÃO'!T12</f>
        <v>320</v>
      </c>
      <c r="U253" s="92">
        <f>'EMAD na UBS JD JAPÃO'!U12</f>
        <v>403</v>
      </c>
      <c r="V253" s="92">
        <f>'EMAD na UBS JD JAPÃO'!V12</f>
        <v>3200</v>
      </c>
      <c r="W253" s="92">
        <f>'EMAD na UBS JD JAPÃO'!W12</f>
        <v>4457</v>
      </c>
      <c r="X253" s="922">
        <f>'EMAD na UBS JD JAPÃO'!X12</f>
        <v>1.3928125</v>
      </c>
    </row>
    <row r="254" spans="1:24" x14ac:dyDescent="0.25">
      <c r="A254" s="214" t="str">
        <f>'EMAD na UBS JD JAPÃO'!A13</f>
        <v>Assistente Social (visita domiciliar) - 30hrs</v>
      </c>
      <c r="B254" s="926">
        <f>'EMAD na UBS JD JAPÃO'!B13</f>
        <v>80</v>
      </c>
      <c r="C254" s="92">
        <f>'EMAD na UBS JD JAPÃO'!C13</f>
        <v>91</v>
      </c>
      <c r="D254" s="92">
        <f>'EMAD na UBS JD JAPÃO'!D13</f>
        <v>80</v>
      </c>
      <c r="E254" s="92">
        <f>'EMAD na UBS JD JAPÃO'!E13</f>
        <v>83</v>
      </c>
      <c r="F254" s="92">
        <f>'EMAD na UBS JD JAPÃO'!F13</f>
        <v>80</v>
      </c>
      <c r="G254" s="92">
        <f>'EMAD na UBS JD JAPÃO'!G13</f>
        <v>83</v>
      </c>
      <c r="H254" s="92">
        <f>'EMAD na UBS JD JAPÃO'!H13</f>
        <v>80</v>
      </c>
      <c r="I254" s="92">
        <f>'EMAD na UBS JD JAPÃO'!I13</f>
        <v>85</v>
      </c>
      <c r="J254" s="92">
        <f>'EMAD na UBS JD JAPÃO'!J13</f>
        <v>80</v>
      </c>
      <c r="K254" s="92">
        <f>'EMAD na UBS JD JAPÃO'!K13</f>
        <v>88</v>
      </c>
      <c r="L254" s="92">
        <f>'EMAD na UBS JD JAPÃO'!L13</f>
        <v>80</v>
      </c>
      <c r="M254" s="92">
        <f>'EMAD na UBS JD JAPÃO'!M13</f>
        <v>82</v>
      </c>
      <c r="N254" s="92">
        <f>'EMAD na UBS JD JAPÃO'!N13</f>
        <v>80</v>
      </c>
      <c r="O254" s="92">
        <f>'EMAD na UBS JD JAPÃO'!O13</f>
        <v>89</v>
      </c>
      <c r="P254" s="92">
        <f>'EMAD na UBS JD JAPÃO'!P13</f>
        <v>80</v>
      </c>
      <c r="Q254" s="92">
        <f>'EMAD na UBS JD JAPÃO'!Q13</f>
        <v>80</v>
      </c>
      <c r="R254" s="92">
        <f>'EMAD na UBS JD JAPÃO'!R13</f>
        <v>80</v>
      </c>
      <c r="S254" s="92">
        <f>'EMAD na UBS JD JAPÃO'!S13</f>
        <v>80</v>
      </c>
      <c r="T254" s="92">
        <f>'EMAD na UBS JD JAPÃO'!T13</f>
        <v>80</v>
      </c>
      <c r="U254" s="92">
        <f>'EMAD na UBS JD JAPÃO'!U13</f>
        <v>90</v>
      </c>
      <c r="V254" s="92">
        <f>'EMAD na UBS JD JAPÃO'!V13</f>
        <v>800</v>
      </c>
      <c r="W254" s="92">
        <f>'EMAD na UBS JD JAPÃO'!W13</f>
        <v>851</v>
      </c>
      <c r="X254" s="922">
        <f>'EMAD na UBS JD JAPÃO'!X13</f>
        <v>1.06375</v>
      </c>
    </row>
    <row r="255" spans="1:24" x14ac:dyDescent="0.25">
      <c r="A255" s="214" t="str">
        <f>'EMAD na UBS JD JAPÃO'!A14</f>
        <v>Nº de pacientes ativos em Atendimento</v>
      </c>
      <c r="B255" s="926">
        <f>'EMAD na UBS JD JAPÃO'!B14</f>
        <v>82</v>
      </c>
      <c r="C255" s="92">
        <f>'EMAD na UBS JD JAPÃO'!C14</f>
        <v>91</v>
      </c>
      <c r="D255" s="92">
        <f>'EMAD na UBS JD JAPÃO'!D14</f>
        <v>82</v>
      </c>
      <c r="E255" s="92">
        <f>'EMAD na UBS JD JAPÃO'!E14</f>
        <v>85</v>
      </c>
      <c r="F255" s="92">
        <f>'EMAD na UBS JD JAPÃO'!F14</f>
        <v>82</v>
      </c>
      <c r="G255" s="92">
        <f>'EMAD na UBS JD JAPÃO'!G14</f>
        <v>87</v>
      </c>
      <c r="H255" s="92">
        <f>'EMAD na UBS JD JAPÃO'!H14</f>
        <v>82</v>
      </c>
      <c r="I255" s="92">
        <f>'EMAD na UBS JD JAPÃO'!I14</f>
        <v>85</v>
      </c>
      <c r="J255" s="92">
        <f>'EMAD na UBS JD JAPÃO'!J14</f>
        <v>82</v>
      </c>
      <c r="K255" s="92">
        <f>'EMAD na UBS JD JAPÃO'!K14</f>
        <v>87</v>
      </c>
      <c r="L255" s="92">
        <f>'EMAD na UBS JD JAPÃO'!L14</f>
        <v>82</v>
      </c>
      <c r="M255" s="92">
        <f>'EMAD na UBS JD JAPÃO'!M14</f>
        <v>87</v>
      </c>
      <c r="N255" s="92">
        <f>'EMAD na UBS JD JAPÃO'!N14</f>
        <v>82</v>
      </c>
      <c r="O255" s="92">
        <f>'EMAD na UBS JD JAPÃO'!O14</f>
        <v>93</v>
      </c>
      <c r="P255" s="92">
        <f>'EMAD na UBS JD JAPÃO'!P14</f>
        <v>82</v>
      </c>
      <c r="Q255" s="92">
        <f>'EMAD na UBS JD JAPÃO'!Q14</f>
        <v>90</v>
      </c>
      <c r="R255" s="92">
        <f>'EMAD na UBS JD JAPÃO'!R14</f>
        <v>82</v>
      </c>
      <c r="S255" s="92">
        <f>'EMAD na UBS JD JAPÃO'!S14</f>
        <v>87</v>
      </c>
      <c r="T255" s="92">
        <f>'EMAD na UBS JD JAPÃO'!T14</f>
        <v>82</v>
      </c>
      <c r="U255" s="92">
        <f>'EMAD na UBS JD JAPÃO'!U14</f>
        <v>93</v>
      </c>
      <c r="V255" s="92">
        <f>'EMAD na UBS JD JAPÃO'!V14</f>
        <v>820</v>
      </c>
      <c r="W255" s="92">
        <f>'EMAD na UBS JD JAPÃO'!W14</f>
        <v>885</v>
      </c>
      <c r="X255" s="922">
        <f>'EMAD na UBS JD JAPÃO'!X14</f>
        <v>1.0792682926829269</v>
      </c>
    </row>
    <row r="256" spans="1:24" ht="15.75" thickBot="1" x14ac:dyDescent="0.3">
      <c r="A256" s="214" t="str">
        <f>'EMAD na UBS JD JAPÃO'!A15</f>
        <v>Nº desospitalização</v>
      </c>
      <c r="B256" s="926">
        <f>'EMAD na UBS JD JAPÃO'!B15</f>
        <v>9</v>
      </c>
      <c r="C256" s="92">
        <f>'EMAD na UBS JD JAPÃO'!C15</f>
        <v>12</v>
      </c>
      <c r="D256" s="92">
        <f>'EMAD na UBS JD JAPÃO'!D15</f>
        <v>9</v>
      </c>
      <c r="E256" s="92">
        <f>'EMAD na UBS JD JAPÃO'!E15</f>
        <v>7</v>
      </c>
      <c r="F256" s="92">
        <f>'EMAD na UBS JD JAPÃO'!F15</f>
        <v>9</v>
      </c>
      <c r="G256" s="92">
        <f>'EMAD na UBS JD JAPÃO'!G15</f>
        <v>15</v>
      </c>
      <c r="H256" s="92">
        <f>'EMAD na UBS JD JAPÃO'!H15</f>
        <v>9</v>
      </c>
      <c r="I256" s="92">
        <f>'EMAD na UBS JD JAPÃO'!I15</f>
        <v>20</v>
      </c>
      <c r="J256" s="92">
        <f>'EMAD na UBS JD JAPÃO'!J15</f>
        <v>9</v>
      </c>
      <c r="K256" s="92">
        <f>'EMAD na UBS JD JAPÃO'!K15</f>
        <v>18</v>
      </c>
      <c r="L256" s="92">
        <f>'EMAD na UBS JD JAPÃO'!L15</f>
        <v>9</v>
      </c>
      <c r="M256" s="92">
        <f>'EMAD na UBS JD JAPÃO'!M15</f>
        <v>11</v>
      </c>
      <c r="N256" s="92">
        <f>'EMAD na UBS JD JAPÃO'!N15</f>
        <v>9</v>
      </c>
      <c r="O256" s="92">
        <f>'EMAD na UBS JD JAPÃO'!O15</f>
        <v>14</v>
      </c>
      <c r="P256" s="92">
        <f>'EMAD na UBS JD JAPÃO'!P15</f>
        <v>9</v>
      </c>
      <c r="Q256" s="92">
        <f>'EMAD na UBS JD JAPÃO'!Q15</f>
        <v>22</v>
      </c>
      <c r="R256" s="92">
        <f>'EMAD na UBS JD JAPÃO'!R15</f>
        <v>9</v>
      </c>
      <c r="S256" s="92">
        <f>'EMAD na UBS JD JAPÃO'!S15</f>
        <v>16</v>
      </c>
      <c r="T256" s="92">
        <f>'EMAD na UBS JD JAPÃO'!T15</f>
        <v>9</v>
      </c>
      <c r="U256" s="92">
        <f>'EMAD na UBS JD JAPÃO'!U15</f>
        <v>16</v>
      </c>
      <c r="V256" s="92">
        <f>'EMAD na UBS JD JAPÃO'!V15</f>
        <v>90</v>
      </c>
      <c r="W256" s="92">
        <f>'EMAD na UBS JD JAPÃO'!W15</f>
        <v>151</v>
      </c>
      <c r="X256" s="922">
        <f>'EMAD na UBS JD JAPÃO'!X15</f>
        <v>1.6777777777777778</v>
      </c>
    </row>
    <row r="257" spans="1:24" s="831" customFormat="1" ht="16.5" customHeight="1" thickBot="1" x14ac:dyDescent="0.25">
      <c r="A257" s="845" t="str">
        <f>'EMAD na UBS JD JAPÃO'!A16</f>
        <v>TOTAL</v>
      </c>
      <c r="B257" s="943">
        <f>'EMAD na UBS JD JAPÃO'!B16</f>
        <v>901</v>
      </c>
      <c r="C257" s="847">
        <f>'EMAD na UBS JD JAPÃO'!C16</f>
        <v>1078</v>
      </c>
      <c r="D257" s="847">
        <f>'EMAD na UBS JD JAPÃO'!D16</f>
        <v>901</v>
      </c>
      <c r="E257" s="847">
        <f>'EMAD na UBS JD JAPÃO'!E16</f>
        <v>972</v>
      </c>
      <c r="F257" s="847">
        <f>'EMAD na UBS JD JAPÃO'!F16</f>
        <v>901</v>
      </c>
      <c r="G257" s="847">
        <f>'EMAD na UBS JD JAPÃO'!G16</f>
        <v>1128</v>
      </c>
      <c r="H257" s="847">
        <f>'EMAD na UBS JD JAPÃO'!H16</f>
        <v>901</v>
      </c>
      <c r="I257" s="847">
        <f>'EMAD na UBS JD JAPÃO'!I16</f>
        <v>1230</v>
      </c>
      <c r="J257" s="847">
        <f>'EMAD na UBS JD JAPÃO'!J16</f>
        <v>901</v>
      </c>
      <c r="K257" s="847">
        <f>'EMAD na UBS JD JAPÃO'!K16</f>
        <v>947</v>
      </c>
      <c r="L257" s="847">
        <f>'EMAD na UBS JD JAPÃO'!L16</f>
        <v>901</v>
      </c>
      <c r="M257" s="847">
        <f>'EMAD na UBS JD JAPÃO'!M16</f>
        <v>1019</v>
      </c>
      <c r="N257" s="847">
        <f>'EMAD na UBS JD JAPÃO'!N16</f>
        <v>901</v>
      </c>
      <c r="O257" s="847">
        <f>'EMAD na UBS JD JAPÃO'!O16</f>
        <v>1161</v>
      </c>
      <c r="P257" s="847">
        <f>'EMAD na UBS JD JAPÃO'!P16</f>
        <v>901</v>
      </c>
      <c r="Q257" s="847">
        <f>'EMAD na UBS JD JAPÃO'!Q16</f>
        <v>1085</v>
      </c>
      <c r="R257" s="847">
        <f>'EMAD na UBS JD JAPÃO'!R16</f>
        <v>901</v>
      </c>
      <c r="S257" s="847">
        <f>'EMAD na UBS JD JAPÃO'!S16</f>
        <v>1083</v>
      </c>
      <c r="T257" s="847">
        <f>'EMAD na UBS JD JAPÃO'!T16</f>
        <v>901</v>
      </c>
      <c r="U257" s="847">
        <f>'EMAD na UBS JD JAPÃO'!U16</f>
        <v>1053</v>
      </c>
      <c r="V257" s="847">
        <f>'EMAD na UBS JD JAPÃO'!V16</f>
        <v>9010</v>
      </c>
      <c r="W257" s="847">
        <f>'EMAD na UBS JD JAPÃO'!W16</f>
        <v>10756</v>
      </c>
      <c r="X257" s="923">
        <f>'EMAD na UBS JD JAPÃO'!X16</f>
        <v>1.1937846836847947</v>
      </c>
    </row>
    <row r="259" spans="1:24" ht="15.75" x14ac:dyDescent="0.25">
      <c r="A259" s="927" t="s">
        <v>660</v>
      </c>
      <c r="B259" s="937"/>
      <c r="C259" s="928"/>
      <c r="D259" s="929"/>
      <c r="E259" s="929"/>
      <c r="F259" s="929"/>
      <c r="G259" s="929"/>
      <c r="H259" s="929"/>
      <c r="I259" s="929"/>
      <c r="J259" s="929"/>
      <c r="K259" s="929"/>
      <c r="L259" s="929"/>
      <c r="M259" s="929"/>
      <c r="N259" s="929"/>
      <c r="O259" s="929"/>
      <c r="P259" s="929"/>
      <c r="Q259" s="929"/>
      <c r="R259" s="929"/>
      <c r="S259" s="929"/>
      <c r="T259" s="929"/>
      <c r="U259" s="929"/>
      <c r="V259" s="928"/>
      <c r="W259" s="928"/>
      <c r="X259" s="928"/>
    </row>
    <row r="260" spans="1:24" x14ac:dyDescent="0.25">
      <c r="A260" s="914"/>
      <c r="B260" s="976" t="s">
        <v>486</v>
      </c>
      <c r="C260" s="976"/>
      <c r="D260" s="976" t="s">
        <v>681</v>
      </c>
      <c r="E260" s="976"/>
      <c r="F260" s="976" t="s">
        <v>682</v>
      </c>
      <c r="G260" s="976"/>
      <c r="H260" s="976" t="s">
        <v>683</v>
      </c>
      <c r="I260" s="976"/>
      <c r="J260" s="976" t="s">
        <v>686</v>
      </c>
      <c r="K260" s="976"/>
      <c r="L260" s="976" t="s">
        <v>687</v>
      </c>
      <c r="M260" s="976"/>
      <c r="N260" s="976" t="s">
        <v>689</v>
      </c>
      <c r="O260" s="976"/>
      <c r="P260" s="976" t="s">
        <v>690</v>
      </c>
      <c r="Q260" s="976"/>
      <c r="R260" s="976" t="s">
        <v>691</v>
      </c>
      <c r="S260" s="976"/>
      <c r="T260" s="976" t="s">
        <v>692</v>
      </c>
      <c r="U260" s="976"/>
      <c r="V260" s="989" t="s">
        <v>487</v>
      </c>
      <c r="W260" s="989"/>
      <c r="X260" s="989"/>
    </row>
    <row r="261" spans="1:24" ht="15.75" thickBot="1" x14ac:dyDescent="0.3">
      <c r="A261" s="843" t="s">
        <v>14</v>
      </c>
      <c r="B261" s="931" t="s">
        <v>489</v>
      </c>
      <c r="C261" s="849" t="s">
        <v>488</v>
      </c>
      <c r="D261" s="915" t="s">
        <v>489</v>
      </c>
      <c r="E261" s="849" t="s">
        <v>488</v>
      </c>
      <c r="F261" s="915" t="s">
        <v>489</v>
      </c>
      <c r="G261" s="849" t="s">
        <v>488</v>
      </c>
      <c r="H261" s="915" t="s">
        <v>489</v>
      </c>
      <c r="I261" s="849" t="s">
        <v>488</v>
      </c>
      <c r="J261" s="915" t="s">
        <v>489</v>
      </c>
      <c r="K261" s="849" t="s">
        <v>488</v>
      </c>
      <c r="L261" s="915" t="s">
        <v>489</v>
      </c>
      <c r="M261" s="849" t="s">
        <v>488</v>
      </c>
      <c r="N261" s="915" t="s">
        <v>489</v>
      </c>
      <c r="O261" s="849" t="s">
        <v>488</v>
      </c>
      <c r="P261" s="915" t="s">
        <v>489</v>
      </c>
      <c r="Q261" s="849" t="s">
        <v>488</v>
      </c>
      <c r="R261" s="915" t="s">
        <v>489</v>
      </c>
      <c r="S261" s="849" t="s">
        <v>488</v>
      </c>
      <c r="T261" s="915" t="s">
        <v>489</v>
      </c>
      <c r="U261" s="849" t="s">
        <v>488</v>
      </c>
      <c r="V261" s="849" t="s">
        <v>679</v>
      </c>
      <c r="W261" s="849" t="s">
        <v>680</v>
      </c>
      <c r="X261" s="917" t="s">
        <v>1</v>
      </c>
    </row>
    <row r="262" spans="1:24" ht="15.75" thickTop="1" x14ac:dyDescent="0.25">
      <c r="A262" s="214" t="str">
        <f>'UBS Vila Ede'!A9</f>
        <v>Cirurgião Dentista (consulta /atendimento) - 20hrs</v>
      </c>
      <c r="B262" s="926">
        <f>'UBS Vila Ede'!B9</f>
        <v>783</v>
      </c>
      <c r="C262" s="92">
        <f>'UBS Vila Ede'!C9</f>
        <v>835</v>
      </c>
      <c r="D262" s="92">
        <f>'UBS Vila Ede'!D9</f>
        <v>783</v>
      </c>
      <c r="E262" s="92">
        <f>'UBS Vila Ede'!E9</f>
        <v>699</v>
      </c>
      <c r="F262" s="92">
        <f>'UBS Vila Ede'!F9</f>
        <v>783</v>
      </c>
      <c r="G262" s="92">
        <f>'UBS Vila Ede'!G9</f>
        <v>552</v>
      </c>
      <c r="H262" s="92">
        <f>'UBS Vila Ede'!H9</f>
        <v>783</v>
      </c>
      <c r="I262" s="92">
        <f>'UBS Vila Ede'!I9</f>
        <v>521</v>
      </c>
      <c r="J262" s="92">
        <f>'UBS Vila Ede'!J9</f>
        <v>783</v>
      </c>
      <c r="K262" s="92">
        <f>'UBS Vila Ede'!K9</f>
        <v>711</v>
      </c>
      <c r="L262" s="92">
        <f>'UBS Vila Ede'!L9</f>
        <v>783</v>
      </c>
      <c r="M262" s="92">
        <f>'UBS Vila Ede'!M9</f>
        <v>733</v>
      </c>
      <c r="N262" s="92">
        <f>'UBS Vila Ede'!N9</f>
        <v>783</v>
      </c>
      <c r="O262" s="92">
        <f>'UBS Vila Ede'!O9</f>
        <v>849</v>
      </c>
      <c r="P262" s="92">
        <f>'UBS Vila Ede'!P9</f>
        <v>783</v>
      </c>
      <c r="Q262" s="92">
        <f>'UBS Vila Ede'!Q9</f>
        <v>869</v>
      </c>
      <c r="R262" s="92">
        <f>'UBS Vila Ede'!R9</f>
        <v>783</v>
      </c>
      <c r="S262" s="92">
        <f>'UBS Vila Ede'!S9</f>
        <v>739</v>
      </c>
      <c r="T262" s="92">
        <f>'UBS Vila Ede'!T9</f>
        <v>783</v>
      </c>
      <c r="U262" s="92">
        <f>'UBS Vila Ede'!U9</f>
        <v>756</v>
      </c>
      <c r="V262" s="92">
        <f>'UBS Vila Ede'!V9</f>
        <v>7830</v>
      </c>
      <c r="W262" s="92">
        <f>'UBS Vila Ede'!W9</f>
        <v>7264</v>
      </c>
      <c r="X262" s="922">
        <f>'UBS Vila Ede'!X9</f>
        <v>0.92771392081736914</v>
      </c>
    </row>
    <row r="263" spans="1:24" x14ac:dyDescent="0.25">
      <c r="A263" s="214" t="str">
        <f>'UBS Vila Ede'!A10</f>
        <v>Cirurgião Dentista (TI clínico restaurador) - 20hrs</v>
      </c>
      <c r="B263" s="926">
        <f>'UBS Vila Ede'!B10</f>
        <v>117</v>
      </c>
      <c r="C263" s="92">
        <f>'UBS Vila Ede'!C10</f>
        <v>199</v>
      </c>
      <c r="D263" s="92">
        <f>'UBS Vila Ede'!D10</f>
        <v>117</v>
      </c>
      <c r="E263" s="92">
        <f>'UBS Vila Ede'!E10</f>
        <v>120</v>
      </c>
      <c r="F263" s="92">
        <f>'UBS Vila Ede'!F10</f>
        <v>117</v>
      </c>
      <c r="G263" s="92">
        <f>'UBS Vila Ede'!G10</f>
        <v>68</v>
      </c>
      <c r="H263" s="92">
        <f>'UBS Vila Ede'!H10</f>
        <v>117</v>
      </c>
      <c r="I263" s="92">
        <f>'UBS Vila Ede'!I10</f>
        <v>76</v>
      </c>
      <c r="J263" s="92">
        <f>'UBS Vila Ede'!J10</f>
        <v>117</v>
      </c>
      <c r="K263" s="92">
        <f>'UBS Vila Ede'!K10</f>
        <v>98</v>
      </c>
      <c r="L263" s="92">
        <f>'UBS Vila Ede'!L10</f>
        <v>117</v>
      </c>
      <c r="M263" s="92">
        <f>'UBS Vila Ede'!M10</f>
        <v>125</v>
      </c>
      <c r="N263" s="92">
        <f>'UBS Vila Ede'!N10</f>
        <v>117</v>
      </c>
      <c r="O263" s="92">
        <f>'UBS Vila Ede'!O10</f>
        <v>121</v>
      </c>
      <c r="P263" s="92">
        <f>'UBS Vila Ede'!P10</f>
        <v>117</v>
      </c>
      <c r="Q263" s="92">
        <f>'UBS Vila Ede'!Q10</f>
        <v>148</v>
      </c>
      <c r="R263" s="92">
        <f>'UBS Vila Ede'!R10</f>
        <v>117</v>
      </c>
      <c r="S263" s="92">
        <f>'UBS Vila Ede'!S10</f>
        <v>109</v>
      </c>
      <c r="T263" s="92">
        <f>'UBS Vila Ede'!T10</f>
        <v>117</v>
      </c>
      <c r="U263" s="92">
        <f>'UBS Vila Ede'!U10</f>
        <v>122</v>
      </c>
      <c r="V263" s="92">
        <f>'UBS Vila Ede'!V10</f>
        <v>1170</v>
      </c>
      <c r="W263" s="92">
        <f>'UBS Vila Ede'!W10</f>
        <v>1186</v>
      </c>
      <c r="X263" s="922">
        <f>'UBS Vila Ede'!X10</f>
        <v>1.0136752136752136</v>
      </c>
    </row>
    <row r="264" spans="1:24" x14ac:dyDescent="0.25">
      <c r="A264" s="214" t="str">
        <f>'UBS Vila Ede'!A11</f>
        <v>Cirurgião Dentista (TI prótese) - 20hrs</v>
      </c>
      <c r="B264" s="926">
        <f>'UBS Vila Ede'!B11</f>
        <v>36</v>
      </c>
      <c r="C264" s="92">
        <f>'UBS Vila Ede'!C11</f>
        <v>24</v>
      </c>
      <c r="D264" s="92">
        <f>'UBS Vila Ede'!D11</f>
        <v>36</v>
      </c>
      <c r="E264" s="92">
        <f>'UBS Vila Ede'!E11</f>
        <v>21</v>
      </c>
      <c r="F264" s="92">
        <f>'UBS Vila Ede'!F11</f>
        <v>36</v>
      </c>
      <c r="G264" s="92">
        <f>'UBS Vila Ede'!G11</f>
        <v>12</v>
      </c>
      <c r="H264" s="92">
        <f>'UBS Vila Ede'!H11</f>
        <v>36</v>
      </c>
      <c r="I264" s="92">
        <f>'UBS Vila Ede'!I11</f>
        <v>20</v>
      </c>
      <c r="J264" s="92">
        <f>'UBS Vila Ede'!J11</f>
        <v>36</v>
      </c>
      <c r="K264" s="92">
        <f>'UBS Vila Ede'!K11</f>
        <v>30</v>
      </c>
      <c r="L264" s="92">
        <f>'UBS Vila Ede'!L11</f>
        <v>36</v>
      </c>
      <c r="M264" s="92">
        <f>'UBS Vila Ede'!M11</f>
        <v>33</v>
      </c>
      <c r="N264" s="92">
        <f>'UBS Vila Ede'!N11</f>
        <v>36</v>
      </c>
      <c r="O264" s="92">
        <f>'UBS Vila Ede'!O11</f>
        <v>18</v>
      </c>
      <c r="P264" s="92">
        <f>'UBS Vila Ede'!P11</f>
        <v>36</v>
      </c>
      <c r="Q264" s="92">
        <f>'UBS Vila Ede'!Q11</f>
        <v>23</v>
      </c>
      <c r="R264" s="92">
        <f>'UBS Vila Ede'!R11</f>
        <v>36</v>
      </c>
      <c r="S264" s="92">
        <f>'UBS Vila Ede'!S11</f>
        <v>26</v>
      </c>
      <c r="T264" s="92">
        <f>'UBS Vila Ede'!T11</f>
        <v>36</v>
      </c>
      <c r="U264" s="92">
        <f>'UBS Vila Ede'!U11</f>
        <v>13</v>
      </c>
      <c r="V264" s="92">
        <f>'UBS Vila Ede'!V11</f>
        <v>360</v>
      </c>
      <c r="W264" s="92">
        <f>'UBS Vila Ede'!W11</f>
        <v>220</v>
      </c>
      <c r="X264" s="922">
        <f>'UBS Vila Ede'!X11</f>
        <v>0.61111111111111116</v>
      </c>
    </row>
    <row r="265" spans="1:24" x14ac:dyDescent="0.25">
      <c r="A265" s="214" t="str">
        <f>'UBS Vila Ede'!A12</f>
        <v>Médico Clínico (consulta) - 20hrs</v>
      </c>
      <c r="B265" s="926">
        <f>'UBS Vila Ede'!B12</f>
        <v>792</v>
      </c>
      <c r="C265" s="92">
        <f>'UBS Vila Ede'!C12</f>
        <v>692</v>
      </c>
      <c r="D265" s="92">
        <f>'UBS Vila Ede'!D12</f>
        <v>792</v>
      </c>
      <c r="E265" s="92">
        <f>'UBS Vila Ede'!E12</f>
        <v>704</v>
      </c>
      <c r="F265" s="92">
        <f>'UBS Vila Ede'!F12</f>
        <v>792</v>
      </c>
      <c r="G265" s="92">
        <f>'UBS Vila Ede'!G12</f>
        <v>639</v>
      </c>
      <c r="H265" s="92">
        <f>'UBS Vila Ede'!H12</f>
        <v>792</v>
      </c>
      <c r="I265" s="92">
        <f>'UBS Vila Ede'!I12</f>
        <v>753</v>
      </c>
      <c r="J265" s="92">
        <f>'UBS Vila Ede'!J12</f>
        <v>792</v>
      </c>
      <c r="K265" s="92">
        <f>'UBS Vila Ede'!K12</f>
        <v>912</v>
      </c>
      <c r="L265" s="92">
        <f>'UBS Vila Ede'!L12</f>
        <v>792</v>
      </c>
      <c r="M265" s="92">
        <f>'UBS Vila Ede'!M12</f>
        <v>683</v>
      </c>
      <c r="N265" s="92">
        <f>'UBS Vila Ede'!N12</f>
        <v>792</v>
      </c>
      <c r="O265" s="92">
        <f>'UBS Vila Ede'!O12</f>
        <v>913</v>
      </c>
      <c r="P265" s="92">
        <f>'UBS Vila Ede'!P12</f>
        <v>792</v>
      </c>
      <c r="Q265" s="92">
        <f>'UBS Vila Ede'!Q12</f>
        <v>637</v>
      </c>
      <c r="R265" s="92">
        <f>'UBS Vila Ede'!R12</f>
        <v>792</v>
      </c>
      <c r="S265" s="92">
        <f>'UBS Vila Ede'!S12</f>
        <v>512</v>
      </c>
      <c r="T265" s="92">
        <f>'UBS Vila Ede'!T12</f>
        <v>792</v>
      </c>
      <c r="U265" s="92">
        <f>'UBS Vila Ede'!U12</f>
        <v>527</v>
      </c>
      <c r="V265" s="92">
        <f>'UBS Vila Ede'!V12</f>
        <v>7920</v>
      </c>
      <c r="W265" s="92">
        <f>'UBS Vila Ede'!W12</f>
        <v>6972</v>
      </c>
      <c r="X265" s="922">
        <f>'UBS Vila Ede'!X12</f>
        <v>0.88030303030303025</v>
      </c>
    </row>
    <row r="266" spans="1:24" x14ac:dyDescent="0.25">
      <c r="A266" s="214" t="str">
        <f>'UBS Vila Ede'!A13</f>
        <v>Médico Pediatra (consulta) - 20hrs</v>
      </c>
      <c r="B266" s="926">
        <f>'UBS Vila Ede'!B13</f>
        <v>528</v>
      </c>
      <c r="C266" s="92">
        <f>'UBS Vila Ede'!C13</f>
        <v>393</v>
      </c>
      <c r="D266" s="92">
        <f>'UBS Vila Ede'!D13</f>
        <v>528</v>
      </c>
      <c r="E266" s="92">
        <f>'UBS Vila Ede'!E13</f>
        <v>347</v>
      </c>
      <c r="F266" s="92">
        <f>'UBS Vila Ede'!F13</f>
        <v>528</v>
      </c>
      <c r="G266" s="92">
        <f>'UBS Vila Ede'!G13</f>
        <v>380</v>
      </c>
      <c r="H266" s="92">
        <f>'UBS Vila Ede'!H13</f>
        <v>528</v>
      </c>
      <c r="I266" s="92">
        <f>'UBS Vila Ede'!I13</f>
        <v>380</v>
      </c>
      <c r="J266" s="92">
        <f>'UBS Vila Ede'!J13</f>
        <v>528</v>
      </c>
      <c r="K266" s="92">
        <f>'UBS Vila Ede'!K13</f>
        <v>426</v>
      </c>
      <c r="L266" s="92">
        <f>'UBS Vila Ede'!L13</f>
        <v>528</v>
      </c>
      <c r="M266" s="92">
        <f>'UBS Vila Ede'!M13</f>
        <v>269</v>
      </c>
      <c r="N266" s="92">
        <f>'UBS Vila Ede'!N13</f>
        <v>528</v>
      </c>
      <c r="O266" s="92">
        <f>'UBS Vila Ede'!O13</f>
        <v>319</v>
      </c>
      <c r="P266" s="92">
        <f>'UBS Vila Ede'!P13</f>
        <v>528</v>
      </c>
      <c r="Q266" s="92">
        <f>'UBS Vila Ede'!Q13</f>
        <v>362</v>
      </c>
      <c r="R266" s="92">
        <f>'UBS Vila Ede'!R13</f>
        <v>528</v>
      </c>
      <c r="S266" s="92">
        <f>'UBS Vila Ede'!S13</f>
        <v>254</v>
      </c>
      <c r="T266" s="92">
        <f>'UBS Vila Ede'!T13</f>
        <v>528</v>
      </c>
      <c r="U266" s="92">
        <f>'UBS Vila Ede'!U13</f>
        <v>246</v>
      </c>
      <c r="V266" s="92">
        <f>'UBS Vila Ede'!V13</f>
        <v>5280</v>
      </c>
      <c r="W266" s="92">
        <f>'UBS Vila Ede'!W13</f>
        <v>3376</v>
      </c>
      <c r="X266" s="922">
        <f>'UBS Vila Ede'!X13</f>
        <v>0.6393939393939394</v>
      </c>
    </row>
    <row r="267" spans="1:24" x14ac:dyDescent="0.25">
      <c r="A267" s="214" t="str">
        <f>'UBS Vila Ede'!A14</f>
        <v>Médico Psiquiatra (consulta) - 20hrs</v>
      </c>
      <c r="B267" s="926">
        <f>'UBS Vila Ede'!B14</f>
        <v>160</v>
      </c>
      <c r="C267" s="92">
        <f>'UBS Vila Ede'!C14</f>
        <v>158</v>
      </c>
      <c r="D267" s="92">
        <f>'UBS Vila Ede'!D14</f>
        <v>160</v>
      </c>
      <c r="E267" s="92">
        <f>'UBS Vila Ede'!E14</f>
        <v>80</v>
      </c>
      <c r="F267" s="92">
        <f>'UBS Vila Ede'!F14</f>
        <v>160</v>
      </c>
      <c r="G267" s="92">
        <f>'UBS Vila Ede'!G14</f>
        <v>38</v>
      </c>
      <c r="H267" s="92">
        <f>'UBS Vila Ede'!H14</f>
        <v>160</v>
      </c>
      <c r="I267" s="92">
        <f>'UBS Vila Ede'!I14</f>
        <v>16</v>
      </c>
      <c r="J267" s="92">
        <f>'UBS Vila Ede'!J14</f>
        <v>160</v>
      </c>
      <c r="K267" s="92">
        <f>'UBS Vila Ede'!K14</f>
        <v>0</v>
      </c>
      <c r="L267" s="92">
        <f>'UBS Vila Ede'!L14</f>
        <v>160</v>
      </c>
      <c r="M267" s="92">
        <f>'UBS Vila Ede'!M14</f>
        <v>0</v>
      </c>
      <c r="N267" s="92">
        <f>'UBS Vila Ede'!N14</f>
        <v>160</v>
      </c>
      <c r="O267" s="92">
        <f>'UBS Vila Ede'!O14</f>
        <v>58</v>
      </c>
      <c r="P267" s="92">
        <f>'UBS Vila Ede'!P14</f>
        <v>160</v>
      </c>
      <c r="Q267" s="92">
        <f>'UBS Vila Ede'!Q14</f>
        <v>75</v>
      </c>
      <c r="R267" s="92">
        <f>'UBS Vila Ede'!R14</f>
        <v>160</v>
      </c>
      <c r="S267" s="92">
        <f>'UBS Vila Ede'!S14</f>
        <v>71</v>
      </c>
      <c r="T267" s="92">
        <f>'UBS Vila Ede'!T14</f>
        <v>160</v>
      </c>
      <c r="U267" s="92">
        <f>'UBS Vila Ede'!U14</f>
        <v>0</v>
      </c>
      <c r="V267" s="92">
        <f>'UBS Vila Ede'!V14</f>
        <v>1600</v>
      </c>
      <c r="W267" s="92">
        <f>'UBS Vila Ede'!W14</f>
        <v>496</v>
      </c>
      <c r="X267" s="922">
        <f>'UBS Vila Ede'!X14</f>
        <v>0.31</v>
      </c>
    </row>
    <row r="268" spans="1:24" x14ac:dyDescent="0.25">
      <c r="A268" s="214" t="str">
        <f>'UBS Vila Ede'!A15</f>
        <v>Médico Ginecologista (consulta) - 20hrs</v>
      </c>
      <c r="B268" s="926">
        <f>'UBS Vila Ede'!B15</f>
        <v>528</v>
      </c>
      <c r="C268" s="92">
        <f>'UBS Vila Ede'!C15</f>
        <v>39</v>
      </c>
      <c r="D268" s="92">
        <f>'UBS Vila Ede'!D15</f>
        <v>528</v>
      </c>
      <c r="E268" s="92">
        <f>'UBS Vila Ede'!E15</f>
        <v>32</v>
      </c>
      <c r="F268" s="92">
        <f>'UBS Vila Ede'!F15</f>
        <v>528</v>
      </c>
      <c r="G268" s="92">
        <f>'UBS Vila Ede'!G15</f>
        <v>28</v>
      </c>
      <c r="H268" s="92">
        <f>'UBS Vila Ede'!H15</f>
        <v>528</v>
      </c>
      <c r="I268" s="92">
        <f>'UBS Vila Ede'!I15</f>
        <v>11</v>
      </c>
      <c r="J268" s="92">
        <f>'UBS Vila Ede'!J15</f>
        <v>528</v>
      </c>
      <c r="K268" s="92">
        <f>'UBS Vila Ede'!K15</f>
        <v>0</v>
      </c>
      <c r="L268" s="92">
        <f>'UBS Vila Ede'!L15</f>
        <v>528</v>
      </c>
      <c r="M268" s="92">
        <f>'UBS Vila Ede'!M15</f>
        <v>0</v>
      </c>
      <c r="N268" s="92">
        <f>'UBS Vila Ede'!N15</f>
        <v>528</v>
      </c>
      <c r="O268" s="92">
        <f>'UBS Vila Ede'!O15</f>
        <v>0</v>
      </c>
      <c r="P268" s="92">
        <f>'UBS Vila Ede'!P15</f>
        <v>528</v>
      </c>
      <c r="Q268" s="92">
        <f>'UBS Vila Ede'!Q15</f>
        <v>0</v>
      </c>
      <c r="R268" s="92">
        <f>'UBS Vila Ede'!R15</f>
        <v>528</v>
      </c>
      <c r="S268" s="92">
        <f>'UBS Vila Ede'!S15</f>
        <v>122</v>
      </c>
      <c r="T268" s="92">
        <f>'UBS Vila Ede'!T15</f>
        <v>528</v>
      </c>
      <c r="U268" s="92">
        <f>'UBS Vila Ede'!U15</f>
        <v>156</v>
      </c>
      <c r="V268" s="92">
        <f>'UBS Vila Ede'!V15</f>
        <v>5280</v>
      </c>
      <c r="W268" s="92">
        <f>'UBS Vila Ede'!W15</f>
        <v>388</v>
      </c>
      <c r="X268" s="922">
        <f>'UBS Vila Ede'!X15</f>
        <v>7.3484848484848486E-2</v>
      </c>
    </row>
    <row r="269" spans="1:24" x14ac:dyDescent="0.25">
      <c r="A269" s="214" t="str">
        <f>'UBS Vila Ede'!A16</f>
        <v>Enfermeiro (consulta) - 30hrs</v>
      </c>
      <c r="B269" s="926">
        <f>'UBS Vila Ede'!B16</f>
        <v>540</v>
      </c>
      <c r="C269" s="92">
        <f>'UBS Vila Ede'!C16</f>
        <v>358</v>
      </c>
      <c r="D269" s="92">
        <f>'UBS Vila Ede'!D16</f>
        <v>540</v>
      </c>
      <c r="E269" s="92">
        <f>'UBS Vila Ede'!E16</f>
        <v>479</v>
      </c>
      <c r="F269" s="92">
        <f>'UBS Vila Ede'!F16</f>
        <v>540</v>
      </c>
      <c r="G269" s="92">
        <f>'UBS Vila Ede'!G16</f>
        <v>501</v>
      </c>
      <c r="H269" s="92">
        <f>'UBS Vila Ede'!H16</f>
        <v>540</v>
      </c>
      <c r="I269" s="92">
        <f>'UBS Vila Ede'!I16</f>
        <v>588</v>
      </c>
      <c r="J269" s="92">
        <f>'UBS Vila Ede'!J16</f>
        <v>540</v>
      </c>
      <c r="K269" s="92">
        <f>'UBS Vila Ede'!K16</f>
        <v>565</v>
      </c>
      <c r="L269" s="92">
        <f>'UBS Vila Ede'!L16</f>
        <v>540</v>
      </c>
      <c r="M269" s="92">
        <f>'UBS Vila Ede'!M16</f>
        <v>348</v>
      </c>
      <c r="N269" s="92">
        <f>'UBS Vila Ede'!N16</f>
        <v>540</v>
      </c>
      <c r="O269" s="92">
        <f>'UBS Vila Ede'!O16</f>
        <v>281</v>
      </c>
      <c r="P269" s="92">
        <f>'UBS Vila Ede'!P16</f>
        <v>540</v>
      </c>
      <c r="Q269" s="92">
        <f>'UBS Vila Ede'!Q16</f>
        <v>239</v>
      </c>
      <c r="R269" s="92">
        <f>'UBS Vila Ede'!R16</f>
        <v>540</v>
      </c>
      <c r="S269" s="92">
        <f>'UBS Vila Ede'!S16</f>
        <v>492</v>
      </c>
      <c r="T269" s="92">
        <f>'UBS Vila Ede'!T16</f>
        <v>540</v>
      </c>
      <c r="U269" s="92">
        <f>'UBS Vila Ede'!U16</f>
        <v>543</v>
      </c>
      <c r="V269" s="92">
        <f>'UBS Vila Ede'!V16</f>
        <v>5400</v>
      </c>
      <c r="W269" s="92">
        <f>'UBS Vila Ede'!W16</f>
        <v>4394</v>
      </c>
      <c r="X269" s="922">
        <f>'UBS Vila Ede'!X16</f>
        <v>0.81370370370370371</v>
      </c>
    </row>
    <row r="270" spans="1:24" x14ac:dyDescent="0.25">
      <c r="A270" s="214" t="str">
        <f>'UBS Vila Ede'!A17</f>
        <v>Enfermeiro (visita) - 30hrs</v>
      </c>
      <c r="B270" s="926">
        <f>'UBS Vila Ede'!B17</f>
        <v>30</v>
      </c>
      <c r="C270" s="92">
        <f>'UBS Vila Ede'!C17</f>
        <v>78</v>
      </c>
      <c r="D270" s="92">
        <f>'UBS Vila Ede'!D17</f>
        <v>30</v>
      </c>
      <c r="E270" s="92">
        <f>'UBS Vila Ede'!E17</f>
        <v>34</v>
      </c>
      <c r="F270" s="92">
        <f>'UBS Vila Ede'!F17</f>
        <v>30</v>
      </c>
      <c r="G270" s="92">
        <f>'UBS Vila Ede'!G17</f>
        <v>31</v>
      </c>
      <c r="H270" s="92">
        <f>'UBS Vila Ede'!H17</f>
        <v>30</v>
      </c>
      <c r="I270" s="92">
        <f>'UBS Vila Ede'!I17</f>
        <v>33</v>
      </c>
      <c r="J270" s="92">
        <f>'UBS Vila Ede'!J17</f>
        <v>30</v>
      </c>
      <c r="K270" s="92">
        <f>'UBS Vila Ede'!K17</f>
        <v>46</v>
      </c>
      <c r="L270" s="92">
        <f>'UBS Vila Ede'!L17</f>
        <v>30</v>
      </c>
      <c r="M270" s="92">
        <f>'UBS Vila Ede'!M17</f>
        <v>38</v>
      </c>
      <c r="N270" s="92">
        <f>'UBS Vila Ede'!N17</f>
        <v>30</v>
      </c>
      <c r="O270" s="92">
        <f>'UBS Vila Ede'!O17</f>
        <v>60</v>
      </c>
      <c r="P270" s="92">
        <f>'UBS Vila Ede'!P17</f>
        <v>30</v>
      </c>
      <c r="Q270" s="92">
        <f>'UBS Vila Ede'!Q17</f>
        <v>42</v>
      </c>
      <c r="R270" s="92">
        <f>'UBS Vila Ede'!R17</f>
        <v>30</v>
      </c>
      <c r="S270" s="92">
        <f>'UBS Vila Ede'!S17</f>
        <v>42</v>
      </c>
      <c r="T270" s="92">
        <f>'UBS Vila Ede'!T17</f>
        <v>30</v>
      </c>
      <c r="U270" s="92">
        <f>'UBS Vila Ede'!U17</f>
        <v>20</v>
      </c>
      <c r="V270" s="92">
        <f>'UBS Vila Ede'!V17</f>
        <v>300</v>
      </c>
      <c r="W270" s="92">
        <f>'UBS Vila Ede'!W17</f>
        <v>424</v>
      </c>
      <c r="X270" s="922">
        <f>'UBS Vila Ede'!X17</f>
        <v>1.4133333333333333</v>
      </c>
    </row>
    <row r="271" spans="1:24" x14ac:dyDescent="0.25">
      <c r="A271" s="214" t="str">
        <f>'UBS Vila Ede'!A18</f>
        <v>Assistente Social (consulta/ VD) - 30hrs</v>
      </c>
      <c r="B271" s="926">
        <f>'UBS Vila Ede'!B18</f>
        <v>122</v>
      </c>
      <c r="C271" s="92">
        <f>'UBS Vila Ede'!C18</f>
        <v>58</v>
      </c>
      <c r="D271" s="92">
        <f>'UBS Vila Ede'!D18</f>
        <v>122</v>
      </c>
      <c r="E271" s="92">
        <f>'UBS Vila Ede'!E18</f>
        <v>67</v>
      </c>
      <c r="F271" s="92">
        <f>'UBS Vila Ede'!F18</f>
        <v>122</v>
      </c>
      <c r="G271" s="92">
        <f>'UBS Vila Ede'!G18</f>
        <v>91</v>
      </c>
      <c r="H271" s="92">
        <f>'UBS Vila Ede'!H18</f>
        <v>122</v>
      </c>
      <c r="I271" s="92">
        <f>'UBS Vila Ede'!I18</f>
        <v>87</v>
      </c>
      <c r="J271" s="92">
        <f>'UBS Vila Ede'!J18</f>
        <v>122</v>
      </c>
      <c r="K271" s="92">
        <f>'UBS Vila Ede'!K18</f>
        <v>80</v>
      </c>
      <c r="L271" s="92">
        <f>'UBS Vila Ede'!L18</f>
        <v>122</v>
      </c>
      <c r="M271" s="92">
        <f>'UBS Vila Ede'!M18</f>
        <v>174</v>
      </c>
      <c r="N271" s="92">
        <f>'UBS Vila Ede'!N18</f>
        <v>122</v>
      </c>
      <c r="O271" s="92">
        <f>'UBS Vila Ede'!O18</f>
        <v>112</v>
      </c>
      <c r="P271" s="92">
        <f>'UBS Vila Ede'!P18</f>
        <v>122</v>
      </c>
      <c r="Q271" s="92">
        <f>'UBS Vila Ede'!Q18</f>
        <v>59</v>
      </c>
      <c r="R271" s="92">
        <f>'UBS Vila Ede'!R18</f>
        <v>122</v>
      </c>
      <c r="S271" s="92">
        <f>'UBS Vila Ede'!S18</f>
        <v>77</v>
      </c>
      <c r="T271" s="92">
        <f>'UBS Vila Ede'!T18</f>
        <v>122</v>
      </c>
      <c r="U271" s="92">
        <f>'UBS Vila Ede'!U18</f>
        <v>96</v>
      </c>
      <c r="V271" s="92">
        <f>'UBS Vila Ede'!V18</f>
        <v>1220</v>
      </c>
      <c r="W271" s="92">
        <f>'UBS Vila Ede'!W18</f>
        <v>901</v>
      </c>
      <c r="X271" s="922">
        <f>'UBS Vila Ede'!X18</f>
        <v>0.73852459016393446</v>
      </c>
    </row>
    <row r="272" spans="1:24" x14ac:dyDescent="0.25">
      <c r="A272" s="214" t="str">
        <f>'UBS Vila Ede'!A19</f>
        <v>Assistente Social (nº grupos)</v>
      </c>
      <c r="B272" s="926">
        <f>'UBS Vila Ede'!B19</f>
        <v>30</v>
      </c>
      <c r="C272" s="92">
        <f>'UBS Vila Ede'!C19</f>
        <v>22</v>
      </c>
      <c r="D272" s="92">
        <f>'UBS Vila Ede'!D19</f>
        <v>30</v>
      </c>
      <c r="E272" s="92">
        <f>'UBS Vila Ede'!E19</f>
        <v>20</v>
      </c>
      <c r="F272" s="92">
        <f>'UBS Vila Ede'!F19</f>
        <v>30</v>
      </c>
      <c r="G272" s="92">
        <f>'UBS Vila Ede'!G19</f>
        <v>28</v>
      </c>
      <c r="H272" s="92">
        <f>'UBS Vila Ede'!H19</f>
        <v>30</v>
      </c>
      <c r="I272" s="92">
        <f>'UBS Vila Ede'!I19</f>
        <v>35</v>
      </c>
      <c r="J272" s="92">
        <f>'UBS Vila Ede'!J19</f>
        <v>30</v>
      </c>
      <c r="K272" s="92">
        <f>'UBS Vila Ede'!K19</f>
        <v>47</v>
      </c>
      <c r="L272" s="92">
        <f>'UBS Vila Ede'!L19</f>
        <v>30</v>
      </c>
      <c r="M272" s="92">
        <f>'UBS Vila Ede'!M19</f>
        <v>36</v>
      </c>
      <c r="N272" s="92">
        <f>'UBS Vila Ede'!N19</f>
        <v>30</v>
      </c>
      <c r="O272" s="92">
        <f>'UBS Vila Ede'!O19</f>
        <v>57</v>
      </c>
      <c r="P272" s="92">
        <f>'UBS Vila Ede'!P19</f>
        <v>30</v>
      </c>
      <c r="Q272" s="92">
        <f>'UBS Vila Ede'!Q19</f>
        <v>19</v>
      </c>
      <c r="R272" s="92">
        <f>'UBS Vila Ede'!R19</f>
        <v>30</v>
      </c>
      <c r="S272" s="92">
        <f>'UBS Vila Ede'!S19</f>
        <v>51</v>
      </c>
      <c r="T272" s="92">
        <f>'UBS Vila Ede'!T19</f>
        <v>30</v>
      </c>
      <c r="U272" s="92">
        <f>'UBS Vila Ede'!U19</f>
        <v>55</v>
      </c>
      <c r="V272" s="92">
        <f>'UBS Vila Ede'!V19</f>
        <v>300</v>
      </c>
      <c r="W272" s="92">
        <f>'UBS Vila Ede'!W19</f>
        <v>370</v>
      </c>
      <c r="X272" s="922">
        <f>'UBS Vila Ede'!X19</f>
        <v>1.2333333333333334</v>
      </c>
    </row>
    <row r="273" spans="1:24" x14ac:dyDescent="0.25">
      <c r="A273" s="214" t="str">
        <f>'UBS Vila Ede'!A20</f>
        <v>Fonoaudiólogo (consulta/ VD) - 30hrs</v>
      </c>
      <c r="B273" s="926">
        <f>'UBS Vila Ede'!B20</f>
        <v>46</v>
      </c>
      <c r="C273" s="92">
        <f>'UBS Vila Ede'!C20</f>
        <v>0</v>
      </c>
      <c r="D273" s="92">
        <f>'UBS Vila Ede'!D20</f>
        <v>46</v>
      </c>
      <c r="E273" s="92">
        <f>'UBS Vila Ede'!E20</f>
        <v>0</v>
      </c>
      <c r="F273" s="92">
        <f>'UBS Vila Ede'!F20</f>
        <v>46</v>
      </c>
      <c r="G273" s="92">
        <f>'UBS Vila Ede'!G20</f>
        <v>0</v>
      </c>
      <c r="H273" s="92">
        <f>'UBS Vila Ede'!H20</f>
        <v>46</v>
      </c>
      <c r="I273" s="92">
        <f>'UBS Vila Ede'!I20</f>
        <v>64</v>
      </c>
      <c r="J273" s="92">
        <f>'UBS Vila Ede'!J20</f>
        <v>46</v>
      </c>
      <c r="K273" s="92">
        <f>'UBS Vila Ede'!K20</f>
        <v>56</v>
      </c>
      <c r="L273" s="92">
        <f>'UBS Vila Ede'!L20</f>
        <v>46</v>
      </c>
      <c r="M273" s="92">
        <f>'UBS Vila Ede'!M20</f>
        <v>45</v>
      </c>
      <c r="N273" s="92">
        <f>'UBS Vila Ede'!N20</f>
        <v>46</v>
      </c>
      <c r="O273" s="92">
        <f>'UBS Vila Ede'!O20</f>
        <v>41</v>
      </c>
      <c r="P273" s="92">
        <f>'UBS Vila Ede'!P20</f>
        <v>46</v>
      </c>
      <c r="Q273" s="92">
        <f>'UBS Vila Ede'!Q20</f>
        <v>59</v>
      </c>
      <c r="R273" s="92">
        <f>'UBS Vila Ede'!R20</f>
        <v>46</v>
      </c>
      <c r="S273" s="92">
        <f>'UBS Vila Ede'!S20</f>
        <v>59</v>
      </c>
      <c r="T273" s="92">
        <f>'UBS Vila Ede'!T20</f>
        <v>46</v>
      </c>
      <c r="U273" s="92">
        <f>'UBS Vila Ede'!U20</f>
        <v>65</v>
      </c>
      <c r="V273" s="92">
        <f>'UBS Vila Ede'!V20</f>
        <v>460</v>
      </c>
      <c r="W273" s="92">
        <f>'UBS Vila Ede'!W20</f>
        <v>389</v>
      </c>
      <c r="X273" s="922">
        <f>'UBS Vila Ede'!X20</f>
        <v>0.84565217391304348</v>
      </c>
    </row>
    <row r="274" spans="1:24" x14ac:dyDescent="0.25">
      <c r="A274" s="214" t="str">
        <f>'UBS Vila Ede'!A21</f>
        <v>Fonoaudiólogo (nº grupos)</v>
      </c>
      <c r="B274" s="926">
        <f>'UBS Vila Ede'!B21</f>
        <v>30</v>
      </c>
      <c r="C274" s="92">
        <f>'UBS Vila Ede'!C21</f>
        <v>0</v>
      </c>
      <c r="D274" s="92">
        <f>'UBS Vila Ede'!D21</f>
        <v>30</v>
      </c>
      <c r="E274" s="92">
        <f>'UBS Vila Ede'!E21</f>
        <v>0</v>
      </c>
      <c r="F274" s="92">
        <f>'UBS Vila Ede'!F21</f>
        <v>30</v>
      </c>
      <c r="G274" s="92">
        <f>'UBS Vila Ede'!G21</f>
        <v>1</v>
      </c>
      <c r="H274" s="92">
        <f>'UBS Vila Ede'!H21</f>
        <v>30</v>
      </c>
      <c r="I274" s="92">
        <f>'UBS Vila Ede'!I21</f>
        <v>2</v>
      </c>
      <c r="J274" s="92">
        <f>'UBS Vila Ede'!J21</f>
        <v>30</v>
      </c>
      <c r="K274" s="92">
        <f>'UBS Vila Ede'!K21</f>
        <v>26</v>
      </c>
      <c r="L274" s="92">
        <f>'UBS Vila Ede'!L21</f>
        <v>30</v>
      </c>
      <c r="M274" s="92">
        <f>'UBS Vila Ede'!M21</f>
        <v>29</v>
      </c>
      <c r="N274" s="92">
        <f>'UBS Vila Ede'!N21</f>
        <v>30</v>
      </c>
      <c r="O274" s="92">
        <f>'UBS Vila Ede'!O21</f>
        <v>23</v>
      </c>
      <c r="P274" s="92">
        <f>'UBS Vila Ede'!P21</f>
        <v>30</v>
      </c>
      <c r="Q274" s="92">
        <f>'UBS Vila Ede'!Q21</f>
        <v>19</v>
      </c>
      <c r="R274" s="92">
        <f>'UBS Vila Ede'!R21</f>
        <v>30</v>
      </c>
      <c r="S274" s="92">
        <f>'UBS Vila Ede'!S21</f>
        <v>38</v>
      </c>
      <c r="T274" s="92">
        <f>'UBS Vila Ede'!T21</f>
        <v>30</v>
      </c>
      <c r="U274" s="92">
        <f>'UBS Vila Ede'!U21</f>
        <v>45</v>
      </c>
      <c r="V274" s="92">
        <f>'UBS Vila Ede'!V21</f>
        <v>300</v>
      </c>
      <c r="W274" s="92">
        <f>'UBS Vila Ede'!W21</f>
        <v>183</v>
      </c>
      <c r="X274" s="922">
        <f>'UBS Vila Ede'!X21</f>
        <v>0.61</v>
      </c>
    </row>
    <row r="275" spans="1:24" x14ac:dyDescent="0.25">
      <c r="A275" s="214" t="str">
        <f>'UBS Vila Ede'!A22</f>
        <v>Psicólogo (consulta/ VD) - 30hrs</v>
      </c>
      <c r="B275" s="926">
        <f>'UBS Vila Ede'!B22</f>
        <v>92</v>
      </c>
      <c r="C275" s="92">
        <f>'UBS Vila Ede'!C22</f>
        <v>78</v>
      </c>
      <c r="D275" s="92">
        <f>'UBS Vila Ede'!D22</f>
        <v>92</v>
      </c>
      <c r="E275" s="92">
        <f>'UBS Vila Ede'!E22</f>
        <v>76</v>
      </c>
      <c r="F275" s="92">
        <f>'UBS Vila Ede'!F22</f>
        <v>92</v>
      </c>
      <c r="G275" s="92">
        <f>'UBS Vila Ede'!G22</f>
        <v>130</v>
      </c>
      <c r="H275" s="92">
        <f>'UBS Vila Ede'!H22</f>
        <v>92</v>
      </c>
      <c r="I275" s="92">
        <f>'UBS Vila Ede'!I22</f>
        <v>141</v>
      </c>
      <c r="J275" s="92">
        <f>'UBS Vila Ede'!J22</f>
        <v>92</v>
      </c>
      <c r="K275" s="92">
        <f>'UBS Vila Ede'!K22</f>
        <v>110</v>
      </c>
      <c r="L275" s="92">
        <f>'UBS Vila Ede'!L22</f>
        <v>92</v>
      </c>
      <c r="M275" s="92">
        <f>'UBS Vila Ede'!M22</f>
        <v>83</v>
      </c>
      <c r="N275" s="92">
        <f>'UBS Vila Ede'!N22</f>
        <v>92</v>
      </c>
      <c r="O275" s="92">
        <f>'UBS Vila Ede'!O22</f>
        <v>116</v>
      </c>
      <c r="P275" s="92">
        <f>'UBS Vila Ede'!P22</f>
        <v>92</v>
      </c>
      <c r="Q275" s="92">
        <f>'UBS Vila Ede'!Q22</f>
        <v>106</v>
      </c>
      <c r="R275" s="92">
        <f>'UBS Vila Ede'!R22</f>
        <v>92</v>
      </c>
      <c r="S275" s="92">
        <f>'UBS Vila Ede'!S22</f>
        <v>105</v>
      </c>
      <c r="T275" s="92">
        <f>'UBS Vila Ede'!T22</f>
        <v>92</v>
      </c>
      <c r="U275" s="92">
        <f>'UBS Vila Ede'!U22</f>
        <v>108</v>
      </c>
      <c r="V275" s="92">
        <f>'UBS Vila Ede'!V22</f>
        <v>920</v>
      </c>
      <c r="W275" s="92">
        <f>'UBS Vila Ede'!W22</f>
        <v>1053</v>
      </c>
      <c r="X275" s="922">
        <f>'UBS Vila Ede'!X22</f>
        <v>1.1445652173913043</v>
      </c>
    </row>
    <row r="276" spans="1:24" x14ac:dyDescent="0.25">
      <c r="A276" s="214" t="str">
        <f>'UBS Vila Ede'!A23</f>
        <v>Psicólogo (nº grupos)</v>
      </c>
      <c r="B276" s="926">
        <f>'UBS Vila Ede'!B23</f>
        <v>60</v>
      </c>
      <c r="C276" s="92">
        <f>'UBS Vila Ede'!C23</f>
        <v>35</v>
      </c>
      <c r="D276" s="92">
        <f>'UBS Vila Ede'!D23</f>
        <v>60</v>
      </c>
      <c r="E276" s="92">
        <f>'UBS Vila Ede'!E23</f>
        <v>21</v>
      </c>
      <c r="F276" s="92">
        <f>'UBS Vila Ede'!F23</f>
        <v>60</v>
      </c>
      <c r="G276" s="92">
        <f>'UBS Vila Ede'!G23</f>
        <v>39</v>
      </c>
      <c r="H276" s="92">
        <f>'UBS Vila Ede'!H23</f>
        <v>60</v>
      </c>
      <c r="I276" s="92">
        <f>'UBS Vila Ede'!I23</f>
        <v>49</v>
      </c>
      <c r="J276" s="92">
        <f>'UBS Vila Ede'!J23</f>
        <v>60</v>
      </c>
      <c r="K276" s="92">
        <f>'UBS Vila Ede'!K23</f>
        <v>58</v>
      </c>
      <c r="L276" s="92">
        <f>'UBS Vila Ede'!L23</f>
        <v>60</v>
      </c>
      <c r="M276" s="92">
        <f>'UBS Vila Ede'!M23</f>
        <v>50</v>
      </c>
      <c r="N276" s="92">
        <f>'UBS Vila Ede'!N23</f>
        <v>60</v>
      </c>
      <c r="O276" s="92">
        <f>'UBS Vila Ede'!O23</f>
        <v>71</v>
      </c>
      <c r="P276" s="92">
        <f>'UBS Vila Ede'!P23</f>
        <v>60</v>
      </c>
      <c r="Q276" s="92">
        <f>'UBS Vila Ede'!Q23</f>
        <v>71</v>
      </c>
      <c r="R276" s="92">
        <f>'UBS Vila Ede'!R23</f>
        <v>60</v>
      </c>
      <c r="S276" s="92">
        <f>'UBS Vila Ede'!S23</f>
        <v>86</v>
      </c>
      <c r="T276" s="92">
        <f>'UBS Vila Ede'!T23</f>
        <v>60</v>
      </c>
      <c r="U276" s="92">
        <f>'UBS Vila Ede'!U23</f>
        <v>80</v>
      </c>
      <c r="V276" s="92">
        <f>'UBS Vila Ede'!V23</f>
        <v>600</v>
      </c>
      <c r="W276" s="92">
        <f>'UBS Vila Ede'!W23</f>
        <v>560</v>
      </c>
      <c r="X276" s="922">
        <f>'UBS Vila Ede'!X23</f>
        <v>0.93333333333333335</v>
      </c>
    </row>
    <row r="277" spans="1:24" x14ac:dyDescent="0.25">
      <c r="A277" s="214" t="str">
        <f>'UBS Vila Ede'!A24</f>
        <v>Farmacêutico (consulta/ VD) - 40hrs</v>
      </c>
      <c r="B277" s="926">
        <f>'UBS Vila Ede'!B24</f>
        <v>96</v>
      </c>
      <c r="C277" s="92">
        <f>'UBS Vila Ede'!C24</f>
        <v>98</v>
      </c>
      <c r="D277" s="92">
        <f>'UBS Vila Ede'!D24</f>
        <v>96</v>
      </c>
      <c r="E277" s="92">
        <f>'UBS Vila Ede'!E24</f>
        <v>100</v>
      </c>
      <c r="F277" s="92">
        <f>'UBS Vila Ede'!F24</f>
        <v>96</v>
      </c>
      <c r="G277" s="92">
        <f>'UBS Vila Ede'!G24</f>
        <v>51</v>
      </c>
      <c r="H277" s="92">
        <f>'UBS Vila Ede'!H24</f>
        <v>96</v>
      </c>
      <c r="I277" s="92">
        <f>'UBS Vila Ede'!I24</f>
        <v>95</v>
      </c>
      <c r="J277" s="92">
        <f>'UBS Vila Ede'!J24</f>
        <v>96</v>
      </c>
      <c r="K277" s="92">
        <f>'UBS Vila Ede'!K24</f>
        <v>123</v>
      </c>
      <c r="L277" s="92">
        <f>'UBS Vila Ede'!L24</f>
        <v>96</v>
      </c>
      <c r="M277" s="92">
        <f>'UBS Vila Ede'!M24</f>
        <v>91</v>
      </c>
      <c r="N277" s="92">
        <f>'UBS Vila Ede'!N24</f>
        <v>96</v>
      </c>
      <c r="O277" s="92">
        <f>'UBS Vila Ede'!O24</f>
        <v>59</v>
      </c>
      <c r="P277" s="92">
        <f>'UBS Vila Ede'!P24</f>
        <v>96</v>
      </c>
      <c r="Q277" s="92">
        <f>'UBS Vila Ede'!Q24</f>
        <v>98</v>
      </c>
      <c r="R277" s="92">
        <f>'UBS Vila Ede'!R24</f>
        <v>96</v>
      </c>
      <c r="S277" s="92">
        <f>'UBS Vila Ede'!S24</f>
        <v>69</v>
      </c>
      <c r="T277" s="92">
        <f>'UBS Vila Ede'!T24</f>
        <v>96</v>
      </c>
      <c r="U277" s="92">
        <f>'UBS Vila Ede'!U24</f>
        <v>87</v>
      </c>
      <c r="V277" s="92">
        <f>'UBS Vila Ede'!V24</f>
        <v>960</v>
      </c>
      <c r="W277" s="92">
        <f>'UBS Vila Ede'!W24</f>
        <v>871</v>
      </c>
      <c r="X277" s="922">
        <f>'UBS Vila Ede'!X24</f>
        <v>0.90729166666666672</v>
      </c>
    </row>
    <row r="278" spans="1:24" x14ac:dyDescent="0.25">
      <c r="A278" s="214" t="str">
        <f>'UBS Vila Ede'!A25</f>
        <v>Farmacêutico (nº grupos)</v>
      </c>
      <c r="B278" s="926">
        <f>'UBS Vila Ede'!B25</f>
        <v>16</v>
      </c>
      <c r="C278" s="92">
        <f>'UBS Vila Ede'!C25</f>
        <v>21</v>
      </c>
      <c r="D278" s="92">
        <f>'UBS Vila Ede'!D25</f>
        <v>16</v>
      </c>
      <c r="E278" s="92">
        <f>'UBS Vila Ede'!E25</f>
        <v>26</v>
      </c>
      <c r="F278" s="92">
        <f>'UBS Vila Ede'!F25</f>
        <v>16</v>
      </c>
      <c r="G278" s="92">
        <f>'UBS Vila Ede'!G25</f>
        <v>9</v>
      </c>
      <c r="H278" s="92">
        <f>'UBS Vila Ede'!H25</f>
        <v>16</v>
      </c>
      <c r="I278" s="92">
        <f>'UBS Vila Ede'!I25</f>
        <v>16</v>
      </c>
      <c r="J278" s="92">
        <f>'UBS Vila Ede'!J25</f>
        <v>16</v>
      </c>
      <c r="K278" s="92">
        <f>'UBS Vila Ede'!K25</f>
        <v>30</v>
      </c>
      <c r="L278" s="92">
        <f>'UBS Vila Ede'!L25</f>
        <v>16</v>
      </c>
      <c r="M278" s="92">
        <f>'UBS Vila Ede'!M25</f>
        <v>26</v>
      </c>
      <c r="N278" s="92">
        <f>'UBS Vila Ede'!N25</f>
        <v>16</v>
      </c>
      <c r="O278" s="92">
        <f>'UBS Vila Ede'!O25</f>
        <v>21</v>
      </c>
      <c r="P278" s="92">
        <f>'UBS Vila Ede'!P25</f>
        <v>16</v>
      </c>
      <c r="Q278" s="92">
        <f>'UBS Vila Ede'!Q25</f>
        <v>28</v>
      </c>
      <c r="R278" s="92">
        <f>'UBS Vila Ede'!R25</f>
        <v>16</v>
      </c>
      <c r="S278" s="92">
        <f>'UBS Vila Ede'!S25</f>
        <v>17</v>
      </c>
      <c r="T278" s="92">
        <f>'UBS Vila Ede'!T25</f>
        <v>16</v>
      </c>
      <c r="U278" s="92">
        <f>'UBS Vila Ede'!U25</f>
        <v>24</v>
      </c>
      <c r="V278" s="92">
        <f>'UBS Vila Ede'!V25</f>
        <v>160</v>
      </c>
      <c r="W278" s="92">
        <f>'UBS Vila Ede'!W25</f>
        <v>218</v>
      </c>
      <c r="X278" s="922">
        <f>'UBS Vila Ede'!X25</f>
        <v>1.3625</v>
      </c>
    </row>
    <row r="279" spans="1:24" x14ac:dyDescent="0.25">
      <c r="A279" s="214" t="str">
        <f>'UBS Vila Ede'!A26</f>
        <v>Técnico de Enfermagem (Visitas) - 30hrs</v>
      </c>
      <c r="B279" s="926">
        <f>'UBS Vila Ede'!B26</f>
        <v>120</v>
      </c>
      <c r="C279" s="92">
        <f>'UBS Vila Ede'!C26</f>
        <v>111</v>
      </c>
      <c r="D279" s="92">
        <f>'UBS Vila Ede'!D26</f>
        <v>120</v>
      </c>
      <c r="E279" s="92">
        <f>'UBS Vila Ede'!E26</f>
        <v>151</v>
      </c>
      <c r="F279" s="92">
        <f>'UBS Vila Ede'!F26</f>
        <v>120</v>
      </c>
      <c r="G279" s="92">
        <f>'UBS Vila Ede'!G26</f>
        <v>141</v>
      </c>
      <c r="H279" s="92">
        <f>'UBS Vila Ede'!H26</f>
        <v>120</v>
      </c>
      <c r="I279" s="92">
        <f>'UBS Vila Ede'!I26</f>
        <v>135</v>
      </c>
      <c r="J279" s="92">
        <f>'UBS Vila Ede'!J26</f>
        <v>120</v>
      </c>
      <c r="K279" s="92">
        <f>'UBS Vila Ede'!K26</f>
        <v>115</v>
      </c>
      <c r="L279" s="92">
        <f>'UBS Vila Ede'!L26</f>
        <v>120</v>
      </c>
      <c r="M279" s="92">
        <f>'UBS Vila Ede'!M26</f>
        <v>93</v>
      </c>
      <c r="N279" s="92">
        <f>'UBS Vila Ede'!N26</f>
        <v>120</v>
      </c>
      <c r="O279" s="92">
        <f>'UBS Vila Ede'!O26</f>
        <v>99</v>
      </c>
      <c r="P279" s="92">
        <f>'UBS Vila Ede'!P26</f>
        <v>120</v>
      </c>
      <c r="Q279" s="92">
        <f>'UBS Vila Ede'!Q26</f>
        <v>111</v>
      </c>
      <c r="R279" s="92">
        <f>'UBS Vila Ede'!R26</f>
        <v>120</v>
      </c>
      <c r="S279" s="92">
        <f>'UBS Vila Ede'!S26</f>
        <v>186</v>
      </c>
      <c r="T279" s="92">
        <f>'UBS Vila Ede'!T26</f>
        <v>120</v>
      </c>
      <c r="U279" s="92">
        <f>'UBS Vila Ede'!U26</f>
        <v>122</v>
      </c>
      <c r="V279" s="92">
        <f>'UBS Vila Ede'!V26</f>
        <v>1200</v>
      </c>
      <c r="W279" s="92">
        <f>'UBS Vila Ede'!W26</f>
        <v>1264</v>
      </c>
      <c r="X279" s="922">
        <f>'UBS Vila Ede'!X26</f>
        <v>1.0533333333333332</v>
      </c>
    </row>
    <row r="280" spans="1:24" x14ac:dyDescent="0.25">
      <c r="A280" s="214" t="str">
        <f>'UBS Vila Ede'!A27</f>
        <v>PICS - Atividades Coletivas</v>
      </c>
      <c r="B280" s="926">
        <f>'UBS Vila Ede'!B27</f>
        <v>7</v>
      </c>
      <c r="C280" s="92">
        <f>'UBS Vila Ede'!C27</f>
        <v>13</v>
      </c>
      <c r="D280" s="92">
        <f>'UBS Vila Ede'!D27</f>
        <v>7</v>
      </c>
      <c r="E280" s="92">
        <f>'UBS Vila Ede'!E27</f>
        <v>13</v>
      </c>
      <c r="F280" s="92">
        <f>'UBS Vila Ede'!F27</f>
        <v>7</v>
      </c>
      <c r="G280" s="92">
        <f>'UBS Vila Ede'!G27</f>
        <v>11</v>
      </c>
      <c r="H280" s="92">
        <f>'UBS Vila Ede'!H27</f>
        <v>7</v>
      </c>
      <c r="I280" s="92">
        <f>'UBS Vila Ede'!I27</f>
        <v>11</v>
      </c>
      <c r="J280" s="92">
        <f>'UBS Vila Ede'!J27</f>
        <v>7</v>
      </c>
      <c r="K280" s="92">
        <f>'UBS Vila Ede'!K27</f>
        <v>13</v>
      </c>
      <c r="L280" s="92">
        <f>'UBS Vila Ede'!L27</f>
        <v>7</v>
      </c>
      <c r="M280" s="92">
        <f>'UBS Vila Ede'!M27</f>
        <v>16</v>
      </c>
      <c r="N280" s="92">
        <f>'UBS Vila Ede'!N27</f>
        <v>7</v>
      </c>
      <c r="O280" s="92">
        <f>'UBS Vila Ede'!O27</f>
        <v>6</v>
      </c>
      <c r="P280" s="92">
        <f>'UBS Vila Ede'!P27</f>
        <v>7</v>
      </c>
      <c r="Q280" s="92">
        <f>'UBS Vila Ede'!Q27</f>
        <v>17</v>
      </c>
      <c r="R280" s="92">
        <f>'UBS Vila Ede'!R27</f>
        <v>7</v>
      </c>
      <c r="S280" s="92">
        <f>'UBS Vila Ede'!S27</f>
        <v>19</v>
      </c>
      <c r="T280" s="92">
        <f>'UBS Vila Ede'!T27</f>
        <v>7</v>
      </c>
      <c r="U280" s="92">
        <f>'UBS Vila Ede'!U27</f>
        <v>18</v>
      </c>
      <c r="V280" s="92">
        <f>'UBS Vila Ede'!V27</f>
        <v>70</v>
      </c>
      <c r="W280" s="92">
        <f>'UBS Vila Ede'!W27</f>
        <v>137</v>
      </c>
      <c r="X280" s="922">
        <f>'UBS Vila Ede'!X27</f>
        <v>1.9571428571428571</v>
      </c>
    </row>
    <row r="281" spans="1:24" ht="15.75" thickBot="1" x14ac:dyDescent="0.3">
      <c r="A281" s="214" t="str">
        <f>'UBS Vila Ede'!A28</f>
        <v>PICS - Atividades Individuais</v>
      </c>
      <c r="B281" s="926">
        <f>'UBS Vila Ede'!B28</f>
        <v>10</v>
      </c>
      <c r="C281" s="92">
        <f>'UBS Vila Ede'!C28</f>
        <v>9</v>
      </c>
      <c r="D281" s="92">
        <f>'UBS Vila Ede'!D28</f>
        <v>10</v>
      </c>
      <c r="E281" s="92">
        <f>'UBS Vila Ede'!E28</f>
        <v>7</v>
      </c>
      <c r="F281" s="92">
        <f>'UBS Vila Ede'!F28</f>
        <v>10</v>
      </c>
      <c r="G281" s="92">
        <f>'UBS Vila Ede'!G28</f>
        <v>31</v>
      </c>
      <c r="H281" s="92">
        <f>'UBS Vila Ede'!H28</f>
        <v>10</v>
      </c>
      <c r="I281" s="92">
        <f>'UBS Vila Ede'!I28</f>
        <v>30</v>
      </c>
      <c r="J281" s="92">
        <f>'UBS Vila Ede'!J28</f>
        <v>10</v>
      </c>
      <c r="K281" s="92">
        <f>'UBS Vila Ede'!K28</f>
        <v>13</v>
      </c>
      <c r="L281" s="92">
        <f>'UBS Vila Ede'!L28</f>
        <v>10</v>
      </c>
      <c r="M281" s="92">
        <f>'UBS Vila Ede'!M28</f>
        <v>22</v>
      </c>
      <c r="N281" s="92">
        <f>'UBS Vila Ede'!N28</f>
        <v>10</v>
      </c>
      <c r="O281" s="92">
        <f>'UBS Vila Ede'!O28</f>
        <v>53</v>
      </c>
      <c r="P281" s="92">
        <f>'UBS Vila Ede'!P28</f>
        <v>10</v>
      </c>
      <c r="Q281" s="92">
        <f>'UBS Vila Ede'!Q28</f>
        <v>49</v>
      </c>
      <c r="R281" s="92">
        <f>'UBS Vila Ede'!R28</f>
        <v>10</v>
      </c>
      <c r="S281" s="92">
        <f>'UBS Vila Ede'!S28</f>
        <v>62</v>
      </c>
      <c r="T281" s="92">
        <f>'UBS Vila Ede'!T28</f>
        <v>10</v>
      </c>
      <c r="U281" s="92">
        <f>'UBS Vila Ede'!U28</f>
        <v>94</v>
      </c>
      <c r="V281" s="92">
        <f>'UBS Vila Ede'!V28</f>
        <v>100</v>
      </c>
      <c r="W281" s="92">
        <f>'UBS Vila Ede'!W28</f>
        <v>370</v>
      </c>
      <c r="X281" s="922">
        <f>'UBS Vila Ede'!X28</f>
        <v>3.7</v>
      </c>
    </row>
    <row r="282" spans="1:24" ht="15.75" thickBot="1" x14ac:dyDescent="0.3">
      <c r="A282" s="845" t="str">
        <f>'UBS Vila Ede'!A29</f>
        <v>TOTAL</v>
      </c>
      <c r="B282" s="943">
        <f>'UBS Vila Ede'!B29</f>
        <v>4143</v>
      </c>
      <c r="C282" s="847">
        <f>'UBS Vila Ede'!C29</f>
        <v>3221</v>
      </c>
      <c r="D282" s="847">
        <f>'UBS Vila Ede'!D29</f>
        <v>4143</v>
      </c>
      <c r="E282" s="847">
        <f>'UBS Vila Ede'!E29</f>
        <v>2997</v>
      </c>
      <c r="F282" s="847">
        <f>'UBS Vila Ede'!F29</f>
        <v>4143</v>
      </c>
      <c r="G282" s="847">
        <f>'UBS Vila Ede'!G29</f>
        <v>2781</v>
      </c>
      <c r="H282" s="847">
        <f>'UBS Vila Ede'!H29</f>
        <v>4143</v>
      </c>
      <c r="I282" s="847">
        <f>'UBS Vila Ede'!I29</f>
        <v>3063</v>
      </c>
      <c r="J282" s="847">
        <f>'UBS Vila Ede'!J29</f>
        <v>4143</v>
      </c>
      <c r="K282" s="847">
        <f>'UBS Vila Ede'!K29</f>
        <v>3459</v>
      </c>
      <c r="L282" s="847">
        <f>'UBS Vila Ede'!L29</f>
        <v>4143</v>
      </c>
      <c r="M282" s="847">
        <f>'UBS Vila Ede'!M29</f>
        <v>2894</v>
      </c>
      <c r="N282" s="847">
        <f>'UBS Vila Ede'!N29</f>
        <v>4143</v>
      </c>
      <c r="O282" s="847">
        <f>'UBS Vila Ede'!O29</f>
        <v>3277</v>
      </c>
      <c r="P282" s="847">
        <f>'UBS Vila Ede'!P29</f>
        <v>4143</v>
      </c>
      <c r="Q282" s="847">
        <f>'UBS Vila Ede'!Q29</f>
        <v>3031</v>
      </c>
      <c r="R282" s="847">
        <f>'UBS Vila Ede'!R29</f>
        <v>4143</v>
      </c>
      <c r="S282" s="847">
        <f>'UBS Vila Ede'!S29</f>
        <v>3136</v>
      </c>
      <c r="T282" s="847">
        <f>'UBS Vila Ede'!T29</f>
        <v>4143</v>
      </c>
      <c r="U282" s="847">
        <f>'UBS Vila Ede'!U29</f>
        <v>3177</v>
      </c>
      <c r="V282" s="847">
        <f>'UBS Vila Ede'!V29</f>
        <v>41430</v>
      </c>
      <c r="W282" s="847">
        <f>'UBS Vila Ede'!W29</f>
        <v>31036</v>
      </c>
      <c r="X282" s="923">
        <f>'UBS Vila Ede'!X29</f>
        <v>0.74911899589669317</v>
      </c>
    </row>
    <row r="284" spans="1:24" ht="15.75" x14ac:dyDescent="0.25">
      <c r="A284" s="927" t="s">
        <v>661</v>
      </c>
      <c r="B284" s="937"/>
      <c r="C284" s="928"/>
      <c r="D284" s="929"/>
      <c r="E284" s="929"/>
      <c r="F284" s="929"/>
      <c r="G284" s="929"/>
      <c r="H284" s="929"/>
      <c r="I284" s="929"/>
      <c r="J284" s="929"/>
      <c r="K284" s="929"/>
      <c r="L284" s="929"/>
      <c r="M284" s="929"/>
      <c r="N284" s="929"/>
      <c r="O284" s="929"/>
      <c r="P284" s="929"/>
      <c r="Q284" s="929"/>
      <c r="R284" s="929"/>
      <c r="S284" s="929"/>
      <c r="T284" s="929"/>
      <c r="U284" s="929"/>
      <c r="V284" s="928"/>
      <c r="W284" s="928"/>
      <c r="X284" s="928"/>
    </row>
    <row r="285" spans="1:24" x14ac:dyDescent="0.25">
      <c r="A285" s="914"/>
      <c r="B285" s="976" t="s">
        <v>486</v>
      </c>
      <c r="C285" s="976"/>
      <c r="D285" s="976" t="s">
        <v>681</v>
      </c>
      <c r="E285" s="976"/>
      <c r="F285" s="976" t="s">
        <v>682</v>
      </c>
      <c r="G285" s="976"/>
      <c r="H285" s="976" t="s">
        <v>683</v>
      </c>
      <c r="I285" s="976"/>
      <c r="J285" s="976" t="s">
        <v>686</v>
      </c>
      <c r="K285" s="976"/>
      <c r="L285" s="976" t="s">
        <v>687</v>
      </c>
      <c r="M285" s="976"/>
      <c r="N285" s="976" t="s">
        <v>689</v>
      </c>
      <c r="O285" s="976"/>
      <c r="P285" s="976" t="s">
        <v>690</v>
      </c>
      <c r="Q285" s="976"/>
      <c r="R285" s="976" t="s">
        <v>691</v>
      </c>
      <c r="S285" s="976"/>
      <c r="T285" s="976" t="s">
        <v>692</v>
      </c>
      <c r="U285" s="976"/>
      <c r="V285" s="989" t="s">
        <v>487</v>
      </c>
      <c r="W285" s="989"/>
      <c r="X285" s="989"/>
    </row>
    <row r="286" spans="1:24" ht="15.75" thickBot="1" x14ac:dyDescent="0.3">
      <c r="A286" s="843" t="s">
        <v>14</v>
      </c>
      <c r="B286" s="931" t="s">
        <v>489</v>
      </c>
      <c r="C286" s="849" t="s">
        <v>488</v>
      </c>
      <c r="D286" s="915" t="s">
        <v>489</v>
      </c>
      <c r="E286" s="849" t="s">
        <v>488</v>
      </c>
      <c r="F286" s="915" t="s">
        <v>489</v>
      </c>
      <c r="G286" s="849" t="s">
        <v>488</v>
      </c>
      <c r="H286" s="915" t="s">
        <v>489</v>
      </c>
      <c r="I286" s="849" t="s">
        <v>488</v>
      </c>
      <c r="J286" s="915" t="s">
        <v>489</v>
      </c>
      <c r="K286" s="849" t="s">
        <v>488</v>
      </c>
      <c r="L286" s="915" t="s">
        <v>489</v>
      </c>
      <c r="M286" s="849" t="s">
        <v>488</v>
      </c>
      <c r="N286" s="915" t="s">
        <v>489</v>
      </c>
      <c r="O286" s="849" t="s">
        <v>488</v>
      </c>
      <c r="P286" s="915" t="s">
        <v>489</v>
      </c>
      <c r="Q286" s="849" t="s">
        <v>488</v>
      </c>
      <c r="R286" s="915" t="s">
        <v>489</v>
      </c>
      <c r="S286" s="849" t="s">
        <v>488</v>
      </c>
      <c r="T286" s="915" t="s">
        <v>489</v>
      </c>
      <c r="U286" s="849" t="s">
        <v>488</v>
      </c>
      <c r="V286" s="849" t="s">
        <v>679</v>
      </c>
      <c r="W286" s="849" t="s">
        <v>680</v>
      </c>
      <c r="X286" s="917" t="s">
        <v>1</v>
      </c>
    </row>
    <row r="287" spans="1:24" ht="15.75" thickTop="1" x14ac:dyDescent="0.25">
      <c r="A287" s="214" t="str">
        <f>'UBS Vila Leonor'!A9</f>
        <v>Cirurgião Dentista (consulta /atendimento) - 20hrs</v>
      </c>
      <c r="B287" s="926">
        <f>'UBS Vila Leonor'!B9</f>
        <v>522</v>
      </c>
      <c r="C287" s="92">
        <f>'UBS Vila Leonor'!C9</f>
        <v>602</v>
      </c>
      <c r="D287" s="92">
        <f>'UBS Vila Leonor'!D9</f>
        <v>522</v>
      </c>
      <c r="E287" s="92">
        <f>'UBS Vila Leonor'!E9</f>
        <v>610</v>
      </c>
      <c r="F287" s="92">
        <f>'UBS Vila Leonor'!F9</f>
        <v>522</v>
      </c>
      <c r="G287" s="92">
        <f>'UBS Vila Leonor'!G9</f>
        <v>583</v>
      </c>
      <c r="H287" s="92">
        <f>'UBS Vila Leonor'!H9</f>
        <v>522</v>
      </c>
      <c r="I287" s="92">
        <f>'UBS Vila Leonor'!I9</f>
        <v>556</v>
      </c>
      <c r="J287" s="92">
        <f>'UBS Vila Leonor'!J9</f>
        <v>522</v>
      </c>
      <c r="K287" s="92">
        <f>'UBS Vila Leonor'!K9</f>
        <v>559</v>
      </c>
      <c r="L287" s="92">
        <f>'UBS Vila Leonor'!L9</f>
        <v>522</v>
      </c>
      <c r="M287" s="92">
        <f>'UBS Vila Leonor'!M9</f>
        <v>499</v>
      </c>
      <c r="N287" s="92">
        <f>'UBS Vila Leonor'!N9</f>
        <v>522</v>
      </c>
      <c r="O287" s="92">
        <f>'UBS Vila Leonor'!O9</f>
        <v>663</v>
      </c>
      <c r="P287" s="92">
        <f>'UBS Vila Leonor'!P9</f>
        <v>522</v>
      </c>
      <c r="Q287" s="92">
        <f>'UBS Vila Leonor'!Q9</f>
        <v>627</v>
      </c>
      <c r="R287" s="92">
        <f>'UBS Vila Leonor'!R9</f>
        <v>522</v>
      </c>
      <c r="S287" s="92">
        <f>'UBS Vila Leonor'!S9</f>
        <v>640</v>
      </c>
      <c r="T287" s="92">
        <f>'UBS Vila Leonor'!T9</f>
        <v>522</v>
      </c>
      <c r="U287" s="92">
        <f>'UBS Vila Leonor'!U9</f>
        <v>690</v>
      </c>
      <c r="V287" s="92">
        <f>'UBS Vila Leonor'!V9</f>
        <v>5220</v>
      </c>
      <c r="W287" s="92">
        <f>'UBS Vila Leonor'!W9</f>
        <v>6029</v>
      </c>
      <c r="X287" s="922">
        <f>'UBS Vila Leonor'!X9</f>
        <v>1.1549808429118773</v>
      </c>
    </row>
    <row r="288" spans="1:24" x14ac:dyDescent="0.25">
      <c r="A288" s="214" t="str">
        <f>'UBS Vila Leonor'!A10</f>
        <v>Cirurgião Dentista (TI clínico restaurador) - 20hrs</v>
      </c>
      <c r="B288" s="926">
        <f>'UBS Vila Leonor'!B10</f>
        <v>78</v>
      </c>
      <c r="C288" s="92">
        <f>'UBS Vila Leonor'!C10</f>
        <v>82</v>
      </c>
      <c r="D288" s="92">
        <f>'UBS Vila Leonor'!D10</f>
        <v>78</v>
      </c>
      <c r="E288" s="92">
        <f>'UBS Vila Leonor'!E10</f>
        <v>105</v>
      </c>
      <c r="F288" s="92">
        <f>'UBS Vila Leonor'!F10</f>
        <v>78</v>
      </c>
      <c r="G288" s="92">
        <f>'UBS Vila Leonor'!G10</f>
        <v>66</v>
      </c>
      <c r="H288" s="92">
        <f>'UBS Vila Leonor'!H10</f>
        <v>78</v>
      </c>
      <c r="I288" s="92">
        <f>'UBS Vila Leonor'!I10</f>
        <v>79</v>
      </c>
      <c r="J288" s="92">
        <f>'UBS Vila Leonor'!J10</f>
        <v>78</v>
      </c>
      <c r="K288" s="92">
        <f>'UBS Vila Leonor'!K10</f>
        <v>81</v>
      </c>
      <c r="L288" s="92">
        <f>'UBS Vila Leonor'!L10</f>
        <v>78</v>
      </c>
      <c r="M288" s="92">
        <f>'UBS Vila Leonor'!M10</f>
        <v>86</v>
      </c>
      <c r="N288" s="92">
        <f>'UBS Vila Leonor'!N10</f>
        <v>78</v>
      </c>
      <c r="O288" s="92">
        <f>'UBS Vila Leonor'!O10</f>
        <v>112</v>
      </c>
      <c r="P288" s="92">
        <f>'UBS Vila Leonor'!P10</f>
        <v>78</v>
      </c>
      <c r="Q288" s="92">
        <f>'UBS Vila Leonor'!Q10</f>
        <v>107</v>
      </c>
      <c r="R288" s="92">
        <f>'UBS Vila Leonor'!R10</f>
        <v>78</v>
      </c>
      <c r="S288" s="92">
        <f>'UBS Vila Leonor'!S10</f>
        <v>101</v>
      </c>
      <c r="T288" s="92">
        <f>'UBS Vila Leonor'!T10</f>
        <v>78</v>
      </c>
      <c r="U288" s="92">
        <f>'UBS Vila Leonor'!U10</f>
        <v>126</v>
      </c>
      <c r="V288" s="92">
        <f>'UBS Vila Leonor'!V10</f>
        <v>780</v>
      </c>
      <c r="W288" s="92">
        <f>'UBS Vila Leonor'!W10</f>
        <v>945</v>
      </c>
      <c r="X288" s="922">
        <f>'UBS Vila Leonor'!X10</f>
        <v>1.2115384615384615</v>
      </c>
    </row>
    <row r="289" spans="1:24" x14ac:dyDescent="0.25">
      <c r="A289" s="214" t="str">
        <f>'UBS Vila Leonor'!A11</f>
        <v>Cirurgião Dentista (TI prótese) - 20hrs</v>
      </c>
      <c r="B289" s="926">
        <f>'UBS Vila Leonor'!B11</f>
        <v>24</v>
      </c>
      <c r="C289" s="92">
        <f>'UBS Vila Leonor'!C11</f>
        <v>15</v>
      </c>
      <c r="D289" s="92">
        <f>'UBS Vila Leonor'!D11</f>
        <v>24</v>
      </c>
      <c r="E289" s="92">
        <f>'UBS Vila Leonor'!E11</f>
        <v>22</v>
      </c>
      <c r="F289" s="92">
        <f>'UBS Vila Leonor'!F11</f>
        <v>24</v>
      </c>
      <c r="G289" s="92">
        <f>'UBS Vila Leonor'!G11</f>
        <v>24</v>
      </c>
      <c r="H289" s="92">
        <f>'UBS Vila Leonor'!H11</f>
        <v>24</v>
      </c>
      <c r="I289" s="92">
        <f>'UBS Vila Leonor'!I11</f>
        <v>19</v>
      </c>
      <c r="J289" s="92">
        <f>'UBS Vila Leonor'!J11</f>
        <v>24</v>
      </c>
      <c r="K289" s="92">
        <f>'UBS Vila Leonor'!K11</f>
        <v>16</v>
      </c>
      <c r="L289" s="92">
        <f>'UBS Vila Leonor'!L11</f>
        <v>24</v>
      </c>
      <c r="M289" s="92">
        <f>'UBS Vila Leonor'!M11</f>
        <v>18</v>
      </c>
      <c r="N289" s="92">
        <f>'UBS Vila Leonor'!N11</f>
        <v>24</v>
      </c>
      <c r="O289" s="92">
        <f>'UBS Vila Leonor'!O11</f>
        <v>18</v>
      </c>
      <c r="P289" s="92">
        <f>'UBS Vila Leonor'!P11</f>
        <v>24</v>
      </c>
      <c r="Q289" s="92">
        <f>'UBS Vila Leonor'!Q11</f>
        <v>25</v>
      </c>
      <c r="R289" s="92">
        <f>'UBS Vila Leonor'!R11</f>
        <v>24</v>
      </c>
      <c r="S289" s="92">
        <f>'UBS Vila Leonor'!S11</f>
        <v>24</v>
      </c>
      <c r="T289" s="92">
        <f>'UBS Vila Leonor'!T11</f>
        <v>24</v>
      </c>
      <c r="U289" s="92">
        <f>'UBS Vila Leonor'!U11</f>
        <v>22</v>
      </c>
      <c r="V289" s="92">
        <f>'UBS Vila Leonor'!V11</f>
        <v>240</v>
      </c>
      <c r="W289" s="92">
        <f>'UBS Vila Leonor'!W11</f>
        <v>203</v>
      </c>
      <c r="X289" s="922">
        <f>'UBS Vila Leonor'!X11</f>
        <v>0.84583333333333333</v>
      </c>
    </row>
    <row r="290" spans="1:24" x14ac:dyDescent="0.25">
      <c r="A290" s="214" t="str">
        <f>'UBS Vila Leonor'!A12</f>
        <v>Médico Clínico (consulta) - 20hrs</v>
      </c>
      <c r="B290" s="926">
        <f>'UBS Vila Leonor'!B12</f>
        <v>660</v>
      </c>
      <c r="C290" s="92">
        <f>'UBS Vila Leonor'!C12</f>
        <v>633</v>
      </c>
      <c r="D290" s="92">
        <f>'UBS Vila Leonor'!D12</f>
        <v>660</v>
      </c>
      <c r="E290" s="92">
        <f>'UBS Vila Leonor'!E12</f>
        <v>499</v>
      </c>
      <c r="F290" s="92">
        <f>'UBS Vila Leonor'!F12</f>
        <v>660</v>
      </c>
      <c r="G290" s="92">
        <f>'UBS Vila Leonor'!G12</f>
        <v>594</v>
      </c>
      <c r="H290" s="92">
        <f>'UBS Vila Leonor'!H12</f>
        <v>660</v>
      </c>
      <c r="I290" s="92">
        <f>'UBS Vila Leonor'!I12</f>
        <v>625</v>
      </c>
      <c r="J290" s="92">
        <f>'UBS Vila Leonor'!J12</f>
        <v>660</v>
      </c>
      <c r="K290" s="92">
        <f>'UBS Vila Leonor'!K12</f>
        <v>521</v>
      </c>
      <c r="L290" s="92">
        <f>'UBS Vila Leonor'!L12</f>
        <v>660</v>
      </c>
      <c r="M290" s="92">
        <f>'UBS Vila Leonor'!M12</f>
        <v>444</v>
      </c>
      <c r="N290" s="92">
        <f>'UBS Vila Leonor'!N12</f>
        <v>660</v>
      </c>
      <c r="O290" s="92">
        <f>'UBS Vila Leonor'!O12</f>
        <v>627</v>
      </c>
      <c r="P290" s="92">
        <f>'UBS Vila Leonor'!P12</f>
        <v>660</v>
      </c>
      <c r="Q290" s="92">
        <f>'UBS Vila Leonor'!Q12</f>
        <v>527</v>
      </c>
      <c r="R290" s="92">
        <f>'UBS Vila Leonor'!R12</f>
        <v>660</v>
      </c>
      <c r="S290" s="92">
        <f>'UBS Vila Leonor'!S12</f>
        <v>706</v>
      </c>
      <c r="T290" s="92">
        <f>'UBS Vila Leonor'!T12</f>
        <v>660</v>
      </c>
      <c r="U290" s="92">
        <f>'UBS Vila Leonor'!U12</f>
        <v>738</v>
      </c>
      <c r="V290" s="92">
        <f>'UBS Vila Leonor'!V12</f>
        <v>6600</v>
      </c>
      <c r="W290" s="92">
        <f>'UBS Vila Leonor'!W12</f>
        <v>5914</v>
      </c>
      <c r="X290" s="922">
        <f>'UBS Vila Leonor'!X12</f>
        <v>0.89606060606060611</v>
      </c>
    </row>
    <row r="291" spans="1:24" x14ac:dyDescent="0.25">
      <c r="A291" s="214" t="str">
        <f>'UBS Vila Leonor'!A13</f>
        <v>Médico Pediatra (consulta) - 20hrs</v>
      </c>
      <c r="B291" s="926">
        <f>'UBS Vila Leonor'!B13</f>
        <v>396</v>
      </c>
      <c r="C291" s="92">
        <f>'UBS Vila Leonor'!C13</f>
        <v>206</v>
      </c>
      <c r="D291" s="92">
        <f>'UBS Vila Leonor'!D13</f>
        <v>396</v>
      </c>
      <c r="E291" s="92">
        <f>'UBS Vila Leonor'!E13</f>
        <v>208</v>
      </c>
      <c r="F291" s="92">
        <f>'UBS Vila Leonor'!F13</f>
        <v>396</v>
      </c>
      <c r="G291" s="92">
        <f>'UBS Vila Leonor'!G13</f>
        <v>304</v>
      </c>
      <c r="H291" s="92">
        <f>'UBS Vila Leonor'!H13</f>
        <v>396</v>
      </c>
      <c r="I291" s="92">
        <f>'UBS Vila Leonor'!I13</f>
        <v>331</v>
      </c>
      <c r="J291" s="92">
        <f>'UBS Vila Leonor'!J13</f>
        <v>396</v>
      </c>
      <c r="K291" s="92">
        <f>'UBS Vila Leonor'!K13</f>
        <v>377</v>
      </c>
      <c r="L291" s="92">
        <f>'UBS Vila Leonor'!L13</f>
        <v>396</v>
      </c>
      <c r="M291" s="92">
        <f>'UBS Vila Leonor'!M13</f>
        <v>203</v>
      </c>
      <c r="N291" s="92">
        <f>'UBS Vila Leonor'!N13</f>
        <v>396</v>
      </c>
      <c r="O291" s="92">
        <f>'UBS Vila Leonor'!O13</f>
        <v>305</v>
      </c>
      <c r="P291" s="92">
        <f>'UBS Vila Leonor'!P13</f>
        <v>396</v>
      </c>
      <c r="Q291" s="92">
        <f>'UBS Vila Leonor'!Q13</f>
        <v>390</v>
      </c>
      <c r="R291" s="92">
        <f>'UBS Vila Leonor'!R13</f>
        <v>396</v>
      </c>
      <c r="S291" s="92">
        <f>'UBS Vila Leonor'!S13</f>
        <v>388</v>
      </c>
      <c r="T291" s="92">
        <f>'UBS Vila Leonor'!T13</f>
        <v>396</v>
      </c>
      <c r="U291" s="92">
        <f>'UBS Vila Leonor'!U13</f>
        <v>279</v>
      </c>
      <c r="V291" s="92">
        <f>'UBS Vila Leonor'!V13</f>
        <v>3960</v>
      </c>
      <c r="W291" s="92">
        <f>'UBS Vila Leonor'!W13</f>
        <v>2991</v>
      </c>
      <c r="X291" s="922">
        <f>'UBS Vila Leonor'!X13</f>
        <v>0.75530303030303025</v>
      </c>
    </row>
    <row r="292" spans="1:24" x14ac:dyDescent="0.25">
      <c r="A292" s="214" t="str">
        <f>'UBS Vila Leonor'!A14</f>
        <v>Médico Psiquiatra (consulta) - 20hrs</v>
      </c>
      <c r="B292" s="926">
        <f>'UBS Vila Leonor'!B14</f>
        <v>80</v>
      </c>
      <c r="C292" s="92">
        <f>'UBS Vila Leonor'!C14</f>
        <v>0</v>
      </c>
      <c r="D292" s="92">
        <f>'UBS Vila Leonor'!D14</f>
        <v>80</v>
      </c>
      <c r="E292" s="92">
        <f>'UBS Vila Leonor'!E14</f>
        <v>0</v>
      </c>
      <c r="F292" s="92">
        <f>'UBS Vila Leonor'!F14</f>
        <v>80</v>
      </c>
      <c r="G292" s="92">
        <f>'UBS Vila Leonor'!G14</f>
        <v>0</v>
      </c>
      <c r="H292" s="92">
        <f>'UBS Vila Leonor'!H14</f>
        <v>80</v>
      </c>
      <c r="I292" s="92">
        <f>'UBS Vila Leonor'!I14</f>
        <v>0</v>
      </c>
      <c r="J292" s="92">
        <f>'UBS Vila Leonor'!J14</f>
        <v>80</v>
      </c>
      <c r="K292" s="92">
        <f>'UBS Vila Leonor'!K14</f>
        <v>0</v>
      </c>
      <c r="L292" s="92">
        <f>'UBS Vila Leonor'!L14</f>
        <v>80</v>
      </c>
      <c r="M292" s="92">
        <f>'UBS Vila Leonor'!M14</f>
        <v>0</v>
      </c>
      <c r="N292" s="92">
        <f>'UBS Vila Leonor'!N14</f>
        <v>80</v>
      </c>
      <c r="O292" s="92">
        <f>'UBS Vila Leonor'!O14</f>
        <v>0</v>
      </c>
      <c r="P292" s="92">
        <f>'UBS Vila Leonor'!P14</f>
        <v>80</v>
      </c>
      <c r="Q292" s="92">
        <f>'UBS Vila Leonor'!Q14</f>
        <v>0</v>
      </c>
      <c r="R292" s="92">
        <f>'UBS Vila Leonor'!R14</f>
        <v>80</v>
      </c>
      <c r="S292" s="92">
        <f>'UBS Vila Leonor'!S14</f>
        <v>0</v>
      </c>
      <c r="T292" s="92">
        <f>'UBS Vila Leonor'!T14</f>
        <v>80</v>
      </c>
      <c r="U292" s="92">
        <f>'UBS Vila Leonor'!U14</f>
        <v>0</v>
      </c>
      <c r="V292" s="92">
        <f>'UBS Vila Leonor'!V14</f>
        <v>800</v>
      </c>
      <c r="W292" s="92">
        <f>'UBS Vila Leonor'!W14</f>
        <v>0</v>
      </c>
      <c r="X292" s="922">
        <f>'UBS Vila Leonor'!X14</f>
        <v>0</v>
      </c>
    </row>
    <row r="293" spans="1:24" x14ac:dyDescent="0.25">
      <c r="A293" s="214" t="str">
        <f>'UBS Vila Leonor'!A15</f>
        <v>Médico Ginecologista (consulta) - 20hrs</v>
      </c>
      <c r="B293" s="926">
        <f>'UBS Vila Leonor'!B15</f>
        <v>528</v>
      </c>
      <c r="C293" s="92">
        <f>'UBS Vila Leonor'!C15</f>
        <v>298</v>
      </c>
      <c r="D293" s="92">
        <f>'UBS Vila Leonor'!D15</f>
        <v>528</v>
      </c>
      <c r="E293" s="92">
        <f>'UBS Vila Leonor'!E15</f>
        <v>354</v>
      </c>
      <c r="F293" s="92">
        <f>'UBS Vila Leonor'!F15</f>
        <v>528</v>
      </c>
      <c r="G293" s="92">
        <f>'UBS Vila Leonor'!G15</f>
        <v>354</v>
      </c>
      <c r="H293" s="92">
        <f>'UBS Vila Leonor'!H15</f>
        <v>528</v>
      </c>
      <c r="I293" s="92">
        <f>'UBS Vila Leonor'!I15</f>
        <v>326</v>
      </c>
      <c r="J293" s="92">
        <f>'UBS Vila Leonor'!J15</f>
        <v>528</v>
      </c>
      <c r="K293" s="92">
        <f>'UBS Vila Leonor'!K15</f>
        <v>304</v>
      </c>
      <c r="L293" s="92">
        <f>'UBS Vila Leonor'!L15</f>
        <v>528</v>
      </c>
      <c r="M293" s="92">
        <f>'UBS Vila Leonor'!M15</f>
        <v>316</v>
      </c>
      <c r="N293" s="92">
        <f>'UBS Vila Leonor'!N15</f>
        <v>528</v>
      </c>
      <c r="O293" s="92">
        <f>'UBS Vila Leonor'!O15</f>
        <v>293</v>
      </c>
      <c r="P293" s="92">
        <f>'UBS Vila Leonor'!P15</f>
        <v>528</v>
      </c>
      <c r="Q293" s="92">
        <f>'UBS Vila Leonor'!Q15</f>
        <v>298</v>
      </c>
      <c r="R293" s="92">
        <f>'UBS Vila Leonor'!R15</f>
        <v>528</v>
      </c>
      <c r="S293" s="92">
        <f>'UBS Vila Leonor'!S15</f>
        <v>289</v>
      </c>
      <c r="T293" s="92">
        <f>'UBS Vila Leonor'!T15</f>
        <v>528</v>
      </c>
      <c r="U293" s="92">
        <f>'UBS Vila Leonor'!U15</f>
        <v>219</v>
      </c>
      <c r="V293" s="92">
        <f>'UBS Vila Leonor'!V15</f>
        <v>5280</v>
      </c>
      <c r="W293" s="92">
        <f>'UBS Vila Leonor'!W15</f>
        <v>3051</v>
      </c>
      <c r="X293" s="922">
        <f>'UBS Vila Leonor'!X15</f>
        <v>0.57784090909090913</v>
      </c>
    </row>
    <row r="294" spans="1:24" x14ac:dyDescent="0.25">
      <c r="A294" s="214" t="str">
        <f>'UBS Vila Leonor'!A16</f>
        <v>Enfermeiro (consulta) - 30hrs</v>
      </c>
      <c r="B294" s="926">
        <f>'UBS Vila Leonor'!B16</f>
        <v>432</v>
      </c>
      <c r="C294" s="92">
        <f>'UBS Vila Leonor'!C16</f>
        <v>474</v>
      </c>
      <c r="D294" s="92">
        <f>'UBS Vila Leonor'!D16</f>
        <v>432</v>
      </c>
      <c r="E294" s="92">
        <f>'UBS Vila Leonor'!E16</f>
        <v>655</v>
      </c>
      <c r="F294" s="92">
        <f>'UBS Vila Leonor'!F16</f>
        <v>432</v>
      </c>
      <c r="G294" s="92">
        <f>'UBS Vila Leonor'!G16</f>
        <v>620</v>
      </c>
      <c r="H294" s="92">
        <f>'UBS Vila Leonor'!H16</f>
        <v>432</v>
      </c>
      <c r="I294" s="92">
        <f>'UBS Vila Leonor'!I16</f>
        <v>626</v>
      </c>
      <c r="J294" s="92">
        <f>'UBS Vila Leonor'!J16</f>
        <v>432</v>
      </c>
      <c r="K294" s="92">
        <f>'UBS Vila Leonor'!K16</f>
        <v>471</v>
      </c>
      <c r="L294" s="92">
        <f>'UBS Vila Leonor'!L16</f>
        <v>432</v>
      </c>
      <c r="M294" s="92">
        <f>'UBS Vila Leonor'!M16</f>
        <v>464</v>
      </c>
      <c r="N294" s="92">
        <f>'UBS Vila Leonor'!N16</f>
        <v>432</v>
      </c>
      <c r="O294" s="92">
        <f>'UBS Vila Leonor'!O16</f>
        <v>424</v>
      </c>
      <c r="P294" s="92">
        <f>'UBS Vila Leonor'!P16</f>
        <v>432</v>
      </c>
      <c r="Q294" s="92">
        <f>'UBS Vila Leonor'!Q16</f>
        <v>418</v>
      </c>
      <c r="R294" s="92">
        <f>'UBS Vila Leonor'!R16</f>
        <v>432</v>
      </c>
      <c r="S294" s="92">
        <f>'UBS Vila Leonor'!S16</f>
        <v>528</v>
      </c>
      <c r="T294" s="92">
        <f>'UBS Vila Leonor'!T16</f>
        <v>432</v>
      </c>
      <c r="U294" s="92">
        <f>'UBS Vila Leonor'!U16</f>
        <v>599</v>
      </c>
      <c r="V294" s="92">
        <f>'UBS Vila Leonor'!V16</f>
        <v>4320</v>
      </c>
      <c r="W294" s="92">
        <f>'UBS Vila Leonor'!W16</f>
        <v>5279</v>
      </c>
      <c r="X294" s="922">
        <f>'UBS Vila Leonor'!X16</f>
        <v>1.2219907407407407</v>
      </c>
    </row>
    <row r="295" spans="1:24" x14ac:dyDescent="0.25">
      <c r="A295" s="214" t="str">
        <f>'UBS Vila Leonor'!A17</f>
        <v>Enfermeiro (visita) - 30hrs</v>
      </c>
      <c r="B295" s="926">
        <f>'UBS Vila Leonor'!B17</f>
        <v>24</v>
      </c>
      <c r="C295" s="92">
        <f>'UBS Vila Leonor'!C17</f>
        <v>13</v>
      </c>
      <c r="D295" s="92">
        <f>'UBS Vila Leonor'!D17</f>
        <v>24</v>
      </c>
      <c r="E295" s="92">
        <f>'UBS Vila Leonor'!E17</f>
        <v>32</v>
      </c>
      <c r="F295" s="92">
        <f>'UBS Vila Leonor'!F17</f>
        <v>24</v>
      </c>
      <c r="G295" s="92">
        <f>'UBS Vila Leonor'!G17</f>
        <v>36</v>
      </c>
      <c r="H295" s="92">
        <f>'UBS Vila Leonor'!H17</f>
        <v>24</v>
      </c>
      <c r="I295" s="92">
        <f>'UBS Vila Leonor'!I17</f>
        <v>36</v>
      </c>
      <c r="J295" s="92">
        <f>'UBS Vila Leonor'!J17</f>
        <v>24</v>
      </c>
      <c r="K295" s="92">
        <f>'UBS Vila Leonor'!K17</f>
        <v>24</v>
      </c>
      <c r="L295" s="92">
        <f>'UBS Vila Leonor'!L17</f>
        <v>24</v>
      </c>
      <c r="M295" s="92">
        <f>'UBS Vila Leonor'!M17</f>
        <v>34</v>
      </c>
      <c r="N295" s="92">
        <f>'UBS Vila Leonor'!N17</f>
        <v>24</v>
      </c>
      <c r="O295" s="92">
        <f>'UBS Vila Leonor'!O17</f>
        <v>48</v>
      </c>
      <c r="P295" s="92">
        <f>'UBS Vila Leonor'!P17</f>
        <v>24</v>
      </c>
      <c r="Q295" s="92">
        <f>'UBS Vila Leonor'!Q17</f>
        <v>29</v>
      </c>
      <c r="R295" s="92">
        <f>'UBS Vila Leonor'!R17</f>
        <v>24</v>
      </c>
      <c r="S295" s="92">
        <f>'UBS Vila Leonor'!S17</f>
        <v>35</v>
      </c>
      <c r="T295" s="92">
        <f>'UBS Vila Leonor'!T17</f>
        <v>24</v>
      </c>
      <c r="U295" s="92">
        <f>'UBS Vila Leonor'!U17</f>
        <v>45</v>
      </c>
      <c r="V295" s="92">
        <f>'UBS Vila Leonor'!V17</f>
        <v>240</v>
      </c>
      <c r="W295" s="92">
        <f>'UBS Vila Leonor'!W17</f>
        <v>332</v>
      </c>
      <c r="X295" s="922">
        <f>'UBS Vila Leonor'!X17</f>
        <v>1.3833333333333333</v>
      </c>
    </row>
    <row r="296" spans="1:24" x14ac:dyDescent="0.25">
      <c r="A296" s="214" t="str">
        <f>'UBS Vila Leonor'!A18</f>
        <v>Assistente Social (consulta/ VD) - 30hrs</v>
      </c>
      <c r="B296" s="926">
        <f>'UBS Vila Leonor'!B18</f>
        <v>122</v>
      </c>
      <c r="C296" s="92">
        <f>'UBS Vila Leonor'!C18</f>
        <v>120</v>
      </c>
      <c r="D296" s="92">
        <f>'UBS Vila Leonor'!D18</f>
        <v>122</v>
      </c>
      <c r="E296" s="92">
        <f>'UBS Vila Leonor'!E18</f>
        <v>127</v>
      </c>
      <c r="F296" s="92">
        <f>'UBS Vila Leonor'!F18</f>
        <v>122</v>
      </c>
      <c r="G296" s="92">
        <f>'UBS Vila Leonor'!G18</f>
        <v>122</v>
      </c>
      <c r="H296" s="92">
        <f>'UBS Vila Leonor'!H18</f>
        <v>122</v>
      </c>
      <c r="I296" s="92">
        <f>'UBS Vila Leonor'!I18</f>
        <v>89</v>
      </c>
      <c r="J296" s="92">
        <f>'UBS Vila Leonor'!J18</f>
        <v>122</v>
      </c>
      <c r="K296" s="92">
        <f>'UBS Vila Leonor'!K18</f>
        <v>141</v>
      </c>
      <c r="L296" s="92">
        <f>'UBS Vila Leonor'!L18</f>
        <v>122</v>
      </c>
      <c r="M296" s="92">
        <f>'UBS Vila Leonor'!M18</f>
        <v>138</v>
      </c>
      <c r="N296" s="92">
        <f>'UBS Vila Leonor'!N18</f>
        <v>122</v>
      </c>
      <c r="O296" s="92">
        <f>'UBS Vila Leonor'!O18</f>
        <v>95</v>
      </c>
      <c r="P296" s="92">
        <f>'UBS Vila Leonor'!P18</f>
        <v>122</v>
      </c>
      <c r="Q296" s="92">
        <f>'UBS Vila Leonor'!Q18</f>
        <v>136</v>
      </c>
      <c r="R296" s="92">
        <f>'UBS Vila Leonor'!R18</f>
        <v>122</v>
      </c>
      <c r="S296" s="92">
        <f>'UBS Vila Leonor'!S18</f>
        <v>127</v>
      </c>
      <c r="T296" s="92">
        <f>'UBS Vila Leonor'!T18</f>
        <v>122</v>
      </c>
      <c r="U296" s="92">
        <f>'UBS Vila Leonor'!U18</f>
        <v>23</v>
      </c>
      <c r="V296" s="92">
        <f>'UBS Vila Leonor'!V18</f>
        <v>1220</v>
      </c>
      <c r="W296" s="92">
        <f>'UBS Vila Leonor'!W18</f>
        <v>1118</v>
      </c>
      <c r="X296" s="922">
        <f>'UBS Vila Leonor'!X18</f>
        <v>0.91639344262295086</v>
      </c>
    </row>
    <row r="297" spans="1:24" x14ac:dyDescent="0.25">
      <c r="A297" s="214" t="str">
        <f>'UBS Vila Leonor'!A19</f>
        <v>Assistente Social (nº grupos)</v>
      </c>
      <c r="B297" s="926">
        <f>'UBS Vila Leonor'!B19</f>
        <v>30</v>
      </c>
      <c r="C297" s="92">
        <f>'UBS Vila Leonor'!C19</f>
        <v>45</v>
      </c>
      <c r="D297" s="92">
        <f>'UBS Vila Leonor'!D19</f>
        <v>30</v>
      </c>
      <c r="E297" s="92">
        <f>'UBS Vila Leonor'!E19</f>
        <v>40</v>
      </c>
      <c r="F297" s="92">
        <f>'UBS Vila Leonor'!F19</f>
        <v>30</v>
      </c>
      <c r="G297" s="92">
        <f>'UBS Vila Leonor'!G19</f>
        <v>78</v>
      </c>
      <c r="H297" s="92">
        <f>'UBS Vila Leonor'!H19</f>
        <v>30</v>
      </c>
      <c r="I297" s="92">
        <f>'UBS Vila Leonor'!I19</f>
        <v>55</v>
      </c>
      <c r="J297" s="92">
        <f>'UBS Vila Leonor'!J19</f>
        <v>30</v>
      </c>
      <c r="K297" s="92">
        <f>'UBS Vila Leonor'!K19</f>
        <v>48</v>
      </c>
      <c r="L297" s="92">
        <f>'UBS Vila Leonor'!L19</f>
        <v>30</v>
      </c>
      <c r="M297" s="92">
        <f>'UBS Vila Leonor'!M19</f>
        <v>48</v>
      </c>
      <c r="N297" s="92">
        <f>'UBS Vila Leonor'!N19</f>
        <v>30</v>
      </c>
      <c r="O297" s="92">
        <f>'UBS Vila Leonor'!O19</f>
        <v>23</v>
      </c>
      <c r="P297" s="92">
        <f>'UBS Vila Leonor'!P19</f>
        <v>30</v>
      </c>
      <c r="Q297" s="92">
        <f>'UBS Vila Leonor'!Q19</f>
        <v>47</v>
      </c>
      <c r="R297" s="92">
        <f>'UBS Vila Leonor'!R19</f>
        <v>30</v>
      </c>
      <c r="S297" s="92">
        <f>'UBS Vila Leonor'!S19</f>
        <v>43</v>
      </c>
      <c r="T297" s="92">
        <f>'UBS Vila Leonor'!T19</f>
        <v>30</v>
      </c>
      <c r="U297" s="92">
        <f>'UBS Vila Leonor'!U19</f>
        <v>6</v>
      </c>
      <c r="V297" s="92">
        <f>'UBS Vila Leonor'!V19</f>
        <v>300</v>
      </c>
      <c r="W297" s="92">
        <f>'UBS Vila Leonor'!W19</f>
        <v>433</v>
      </c>
      <c r="X297" s="922">
        <f>'UBS Vila Leonor'!X19</f>
        <v>1.4433333333333334</v>
      </c>
    </row>
    <row r="298" spans="1:24" x14ac:dyDescent="0.25">
      <c r="A298" s="214" t="str">
        <f>'UBS Vila Leonor'!A20</f>
        <v>Fonoaudiólogo (consulta/ VD) - 8hrs</v>
      </c>
      <c r="B298" s="926">
        <f>'UBS Vila Leonor'!B20</f>
        <v>12</v>
      </c>
      <c r="C298" s="92">
        <f>'UBS Vila Leonor'!C20</f>
        <v>4</v>
      </c>
      <c r="D298" s="92">
        <f>'UBS Vila Leonor'!D20</f>
        <v>12</v>
      </c>
      <c r="E298" s="92">
        <f>'UBS Vila Leonor'!E20</f>
        <v>15</v>
      </c>
      <c r="F298" s="92">
        <f>'UBS Vila Leonor'!F20</f>
        <v>12</v>
      </c>
      <c r="G298" s="92">
        <f>'UBS Vila Leonor'!G20</f>
        <v>14</v>
      </c>
      <c r="H298" s="92">
        <f>'UBS Vila Leonor'!H20</f>
        <v>12</v>
      </c>
      <c r="I298" s="92">
        <f>'UBS Vila Leonor'!I20</f>
        <v>15</v>
      </c>
      <c r="J298" s="92">
        <f>'UBS Vila Leonor'!J20</f>
        <v>12</v>
      </c>
      <c r="K298" s="92">
        <f>'UBS Vila Leonor'!K20</f>
        <v>15</v>
      </c>
      <c r="L298" s="92">
        <f>'UBS Vila Leonor'!L20</f>
        <v>12</v>
      </c>
      <c r="M298" s="92">
        <f>'UBS Vila Leonor'!M20</f>
        <v>14</v>
      </c>
      <c r="N298" s="92">
        <f>'UBS Vila Leonor'!N20</f>
        <v>12</v>
      </c>
      <c r="O298" s="92">
        <f>'UBS Vila Leonor'!O20</f>
        <v>13</v>
      </c>
      <c r="P298" s="92">
        <f>'UBS Vila Leonor'!P20</f>
        <v>12</v>
      </c>
      <c r="Q298" s="92">
        <f>'UBS Vila Leonor'!Q20</f>
        <v>17</v>
      </c>
      <c r="R298" s="92">
        <f>'UBS Vila Leonor'!R20</f>
        <v>12</v>
      </c>
      <c r="S298" s="92">
        <f>'UBS Vila Leonor'!S20</f>
        <v>18</v>
      </c>
      <c r="T298" s="92">
        <f>'UBS Vila Leonor'!T20</f>
        <v>12</v>
      </c>
      <c r="U298" s="92">
        <f>'UBS Vila Leonor'!U20</f>
        <v>0</v>
      </c>
      <c r="V298" s="92">
        <f>'UBS Vila Leonor'!V20</f>
        <v>120</v>
      </c>
      <c r="W298" s="92">
        <f>'UBS Vila Leonor'!W20</f>
        <v>125</v>
      </c>
      <c r="X298" s="922">
        <f>'UBS Vila Leonor'!X20</f>
        <v>1.0416666666666667</v>
      </c>
    </row>
    <row r="299" spans="1:24" x14ac:dyDescent="0.25">
      <c r="A299" s="214" t="str">
        <f>'UBS Vila Leonor'!A21</f>
        <v>Fonoaudiólogo (nº grupos)</v>
      </c>
      <c r="B299" s="926">
        <f>'UBS Vila Leonor'!B21</f>
        <v>8</v>
      </c>
      <c r="C299" s="92">
        <f>'UBS Vila Leonor'!C21</f>
        <v>0</v>
      </c>
      <c r="D299" s="92">
        <f>'UBS Vila Leonor'!D21</f>
        <v>8</v>
      </c>
      <c r="E299" s="92">
        <f>'UBS Vila Leonor'!E21</f>
        <v>7</v>
      </c>
      <c r="F299" s="92">
        <f>'UBS Vila Leonor'!F21</f>
        <v>8</v>
      </c>
      <c r="G299" s="92">
        <f>'UBS Vila Leonor'!G21</f>
        <v>10</v>
      </c>
      <c r="H299" s="92">
        <f>'UBS Vila Leonor'!H21</f>
        <v>8</v>
      </c>
      <c r="I299" s="92">
        <f>'UBS Vila Leonor'!I21</f>
        <v>10</v>
      </c>
      <c r="J299" s="92">
        <f>'UBS Vila Leonor'!J21</f>
        <v>8</v>
      </c>
      <c r="K299" s="92">
        <f>'UBS Vila Leonor'!K21</f>
        <v>7</v>
      </c>
      <c r="L299" s="92">
        <f>'UBS Vila Leonor'!L21</f>
        <v>8</v>
      </c>
      <c r="M299" s="92">
        <f>'UBS Vila Leonor'!M21</f>
        <v>6</v>
      </c>
      <c r="N299" s="92">
        <f>'UBS Vila Leonor'!N21</f>
        <v>8</v>
      </c>
      <c r="O299" s="92">
        <f>'UBS Vila Leonor'!O21</f>
        <v>10</v>
      </c>
      <c r="P299" s="92">
        <f>'UBS Vila Leonor'!P21</f>
        <v>8</v>
      </c>
      <c r="Q299" s="92">
        <f>'UBS Vila Leonor'!Q21</f>
        <v>9</v>
      </c>
      <c r="R299" s="92">
        <f>'UBS Vila Leonor'!R21</f>
        <v>8</v>
      </c>
      <c r="S299" s="92">
        <f>'UBS Vila Leonor'!S21</f>
        <v>9</v>
      </c>
      <c r="T299" s="92">
        <f>'UBS Vila Leonor'!T21</f>
        <v>8</v>
      </c>
      <c r="U299" s="92">
        <f>'UBS Vila Leonor'!U21</f>
        <v>0</v>
      </c>
      <c r="V299" s="92">
        <f>'UBS Vila Leonor'!V21</f>
        <v>80</v>
      </c>
      <c r="W299" s="92">
        <f>'UBS Vila Leonor'!W21</f>
        <v>68</v>
      </c>
      <c r="X299" s="922">
        <f>'UBS Vila Leonor'!X21</f>
        <v>0.85</v>
      </c>
    </row>
    <row r="300" spans="1:24" x14ac:dyDescent="0.25">
      <c r="A300" s="214" t="str">
        <f>'UBS Vila Leonor'!A22</f>
        <v>Farmacêutico (consulta/ VD) - 40hrs</v>
      </c>
      <c r="B300" s="926">
        <f>'UBS Vila Leonor'!B22</f>
        <v>96</v>
      </c>
      <c r="C300" s="92">
        <f>'UBS Vila Leonor'!C22</f>
        <v>116</v>
      </c>
      <c r="D300" s="92">
        <f>'UBS Vila Leonor'!D22</f>
        <v>96</v>
      </c>
      <c r="E300" s="92">
        <f>'UBS Vila Leonor'!E22</f>
        <v>56</v>
      </c>
      <c r="F300" s="92">
        <f>'UBS Vila Leonor'!F22</f>
        <v>96</v>
      </c>
      <c r="G300" s="92">
        <f>'UBS Vila Leonor'!G22</f>
        <v>53</v>
      </c>
      <c r="H300" s="92">
        <f>'UBS Vila Leonor'!H22</f>
        <v>96</v>
      </c>
      <c r="I300" s="92">
        <f>'UBS Vila Leonor'!I22</f>
        <v>57</v>
      </c>
      <c r="J300" s="92">
        <f>'UBS Vila Leonor'!J22</f>
        <v>96</v>
      </c>
      <c r="K300" s="92">
        <f>'UBS Vila Leonor'!K22</f>
        <v>65</v>
      </c>
      <c r="L300" s="92">
        <f>'UBS Vila Leonor'!L22</f>
        <v>96</v>
      </c>
      <c r="M300" s="92">
        <f>'UBS Vila Leonor'!M22</f>
        <v>83</v>
      </c>
      <c r="N300" s="92">
        <f>'UBS Vila Leonor'!N22</f>
        <v>96</v>
      </c>
      <c r="O300" s="92">
        <f>'UBS Vila Leonor'!O22</f>
        <v>130</v>
      </c>
      <c r="P300" s="92">
        <f>'UBS Vila Leonor'!P22</f>
        <v>96</v>
      </c>
      <c r="Q300" s="92">
        <f>'UBS Vila Leonor'!Q22</f>
        <v>54</v>
      </c>
      <c r="R300" s="92">
        <f>'UBS Vila Leonor'!R22</f>
        <v>96</v>
      </c>
      <c r="S300" s="92">
        <f>'UBS Vila Leonor'!S22</f>
        <v>77</v>
      </c>
      <c r="T300" s="92">
        <f>'UBS Vila Leonor'!T22</f>
        <v>96</v>
      </c>
      <c r="U300" s="92">
        <f>'UBS Vila Leonor'!U22</f>
        <v>90</v>
      </c>
      <c r="V300" s="92">
        <f>'UBS Vila Leonor'!V22</f>
        <v>960</v>
      </c>
      <c r="W300" s="92">
        <f>'UBS Vila Leonor'!W22</f>
        <v>781</v>
      </c>
      <c r="X300" s="922">
        <f>'UBS Vila Leonor'!X22</f>
        <v>0.81354166666666672</v>
      </c>
    </row>
    <row r="301" spans="1:24" x14ac:dyDescent="0.25">
      <c r="A301" s="214" t="str">
        <f>'UBS Vila Leonor'!A23</f>
        <v>Farmacêutico (nº grupos)</v>
      </c>
      <c r="B301" s="926">
        <f>'UBS Vila Leonor'!B23</f>
        <v>16</v>
      </c>
      <c r="C301" s="92">
        <f>'UBS Vila Leonor'!C23</f>
        <v>24</v>
      </c>
      <c r="D301" s="92">
        <f>'UBS Vila Leonor'!D23</f>
        <v>16</v>
      </c>
      <c r="E301" s="92">
        <f>'UBS Vila Leonor'!E23</f>
        <v>13</v>
      </c>
      <c r="F301" s="92">
        <f>'UBS Vila Leonor'!F23</f>
        <v>16</v>
      </c>
      <c r="G301" s="92">
        <f>'UBS Vila Leonor'!G23</f>
        <v>8</v>
      </c>
      <c r="H301" s="92">
        <f>'UBS Vila Leonor'!H23</f>
        <v>16</v>
      </c>
      <c r="I301" s="92">
        <f>'UBS Vila Leonor'!I23</f>
        <v>14</v>
      </c>
      <c r="J301" s="92">
        <f>'UBS Vila Leonor'!J23</f>
        <v>16</v>
      </c>
      <c r="K301" s="92">
        <f>'UBS Vila Leonor'!K23</f>
        <v>16</v>
      </c>
      <c r="L301" s="92">
        <f>'UBS Vila Leonor'!L23</f>
        <v>16</v>
      </c>
      <c r="M301" s="92">
        <f>'UBS Vila Leonor'!M23</f>
        <v>14</v>
      </c>
      <c r="N301" s="92">
        <f>'UBS Vila Leonor'!N23</f>
        <v>16</v>
      </c>
      <c r="O301" s="92">
        <f>'UBS Vila Leonor'!O23</f>
        <v>22</v>
      </c>
      <c r="P301" s="92">
        <f>'UBS Vila Leonor'!P23</f>
        <v>16</v>
      </c>
      <c r="Q301" s="92">
        <f>'UBS Vila Leonor'!Q23</f>
        <v>12</v>
      </c>
      <c r="R301" s="92">
        <f>'UBS Vila Leonor'!R23</f>
        <v>16</v>
      </c>
      <c r="S301" s="92">
        <f>'UBS Vila Leonor'!S23</f>
        <v>17</v>
      </c>
      <c r="T301" s="92">
        <f>'UBS Vila Leonor'!T23</f>
        <v>16</v>
      </c>
      <c r="U301" s="92">
        <f>'UBS Vila Leonor'!U23</f>
        <v>9</v>
      </c>
      <c r="V301" s="92">
        <f>'UBS Vila Leonor'!V23</f>
        <v>160</v>
      </c>
      <c r="W301" s="92">
        <f>'UBS Vila Leonor'!W23</f>
        <v>149</v>
      </c>
      <c r="X301" s="922">
        <f>'UBS Vila Leonor'!X23</f>
        <v>0.93125000000000002</v>
      </c>
    </row>
    <row r="302" spans="1:24" x14ac:dyDescent="0.25">
      <c r="A302" s="214" t="str">
        <f>'UBS Vila Leonor'!A24</f>
        <v>Nutricionista (consulta/ VD) - 30hrs</v>
      </c>
      <c r="B302" s="926">
        <f>'UBS Vila Leonor'!B24</f>
        <v>60</v>
      </c>
      <c r="C302" s="92">
        <f>'UBS Vila Leonor'!C24</f>
        <v>0</v>
      </c>
      <c r="D302" s="92">
        <f>'UBS Vila Leonor'!D24</f>
        <v>60</v>
      </c>
      <c r="E302" s="92">
        <f>'UBS Vila Leonor'!E24</f>
        <v>0</v>
      </c>
      <c r="F302" s="92">
        <f>'UBS Vila Leonor'!F24</f>
        <v>60</v>
      </c>
      <c r="G302" s="92">
        <f>'UBS Vila Leonor'!G24</f>
        <v>0</v>
      </c>
      <c r="H302" s="92">
        <f>'UBS Vila Leonor'!H24</f>
        <v>60</v>
      </c>
      <c r="I302" s="92">
        <f>'UBS Vila Leonor'!I24</f>
        <v>23</v>
      </c>
      <c r="J302" s="92">
        <f>'UBS Vila Leonor'!J24</f>
        <v>60</v>
      </c>
      <c r="K302" s="92">
        <f>'UBS Vila Leonor'!K24</f>
        <v>88</v>
      </c>
      <c r="L302" s="92">
        <f>'UBS Vila Leonor'!L24</f>
        <v>60</v>
      </c>
      <c r="M302" s="92">
        <f>'UBS Vila Leonor'!M24</f>
        <v>79</v>
      </c>
      <c r="N302" s="92">
        <f>'UBS Vila Leonor'!N24</f>
        <v>60</v>
      </c>
      <c r="O302" s="92">
        <f>'UBS Vila Leonor'!O24</f>
        <v>72</v>
      </c>
      <c r="P302" s="92">
        <f>'UBS Vila Leonor'!P24</f>
        <v>60</v>
      </c>
      <c r="Q302" s="92">
        <f>'UBS Vila Leonor'!Q24</f>
        <v>71</v>
      </c>
      <c r="R302" s="92">
        <f>'UBS Vila Leonor'!R24</f>
        <v>60</v>
      </c>
      <c r="S302" s="92">
        <f>'UBS Vila Leonor'!S24</f>
        <v>78</v>
      </c>
      <c r="T302" s="92">
        <f>'UBS Vila Leonor'!T24</f>
        <v>60</v>
      </c>
      <c r="U302" s="92">
        <f>'UBS Vila Leonor'!U24</f>
        <v>82</v>
      </c>
      <c r="V302" s="92">
        <f>'UBS Vila Leonor'!V24</f>
        <v>600</v>
      </c>
      <c r="W302" s="92">
        <f>'UBS Vila Leonor'!W24</f>
        <v>493</v>
      </c>
      <c r="X302" s="922">
        <f>'UBS Vila Leonor'!X24</f>
        <v>0.82166666666666666</v>
      </c>
    </row>
    <row r="303" spans="1:24" x14ac:dyDescent="0.25">
      <c r="A303" s="214" t="str">
        <f>'UBS Vila Leonor'!A25</f>
        <v>Nutricionista (nº grupos)</v>
      </c>
      <c r="B303" s="926">
        <f>'UBS Vila Leonor'!B25</f>
        <v>40</v>
      </c>
      <c r="C303" s="92">
        <f>'UBS Vila Leonor'!C25</f>
        <v>0</v>
      </c>
      <c r="D303" s="92">
        <f>'UBS Vila Leonor'!D25</f>
        <v>40</v>
      </c>
      <c r="E303" s="92">
        <f>'UBS Vila Leonor'!E25</f>
        <v>0</v>
      </c>
      <c r="F303" s="92">
        <f>'UBS Vila Leonor'!F25</f>
        <v>40</v>
      </c>
      <c r="G303" s="92">
        <f>'UBS Vila Leonor'!G25</f>
        <v>0</v>
      </c>
      <c r="H303" s="92">
        <f>'UBS Vila Leonor'!H25</f>
        <v>40</v>
      </c>
      <c r="I303" s="92">
        <f>'UBS Vila Leonor'!I25</f>
        <v>22</v>
      </c>
      <c r="J303" s="92">
        <f>'UBS Vila Leonor'!J25</f>
        <v>40</v>
      </c>
      <c r="K303" s="92">
        <f>'UBS Vila Leonor'!K25</f>
        <v>45</v>
      </c>
      <c r="L303" s="92">
        <f>'UBS Vila Leonor'!L25</f>
        <v>40</v>
      </c>
      <c r="M303" s="92">
        <f>'UBS Vila Leonor'!M25</f>
        <v>36</v>
      </c>
      <c r="N303" s="92">
        <f>'UBS Vila Leonor'!N25</f>
        <v>40</v>
      </c>
      <c r="O303" s="92">
        <f>'UBS Vila Leonor'!O25</f>
        <v>41</v>
      </c>
      <c r="P303" s="92">
        <f>'UBS Vila Leonor'!P25</f>
        <v>40</v>
      </c>
      <c r="Q303" s="92">
        <f>'UBS Vila Leonor'!Q25</f>
        <v>44</v>
      </c>
      <c r="R303" s="92">
        <f>'UBS Vila Leonor'!R25</f>
        <v>40</v>
      </c>
      <c r="S303" s="92">
        <f>'UBS Vila Leonor'!S25</f>
        <v>44</v>
      </c>
      <c r="T303" s="92">
        <f>'UBS Vila Leonor'!T25</f>
        <v>40</v>
      </c>
      <c r="U303" s="92">
        <f>'UBS Vila Leonor'!U25</f>
        <v>53</v>
      </c>
      <c r="V303" s="92">
        <f>'UBS Vila Leonor'!V25</f>
        <v>400</v>
      </c>
      <c r="W303" s="92">
        <f>'UBS Vila Leonor'!W25</f>
        <v>285</v>
      </c>
      <c r="X303" s="922">
        <f>'UBS Vila Leonor'!X25</f>
        <v>0.71250000000000002</v>
      </c>
    </row>
    <row r="304" spans="1:24" x14ac:dyDescent="0.25">
      <c r="A304" s="214" t="str">
        <f>'UBS Vila Leonor'!A26</f>
        <v>Psicólogo (consulta/ VD) - 30hrs</v>
      </c>
      <c r="B304" s="926">
        <f>'UBS Vila Leonor'!B26</f>
        <v>92</v>
      </c>
      <c r="C304" s="92">
        <f>'UBS Vila Leonor'!C26</f>
        <v>56</v>
      </c>
      <c r="D304" s="92">
        <f>'UBS Vila Leonor'!D26</f>
        <v>92</v>
      </c>
      <c r="E304" s="92">
        <f>'UBS Vila Leonor'!E26</f>
        <v>37</v>
      </c>
      <c r="F304" s="92">
        <f>'UBS Vila Leonor'!F26</f>
        <v>92</v>
      </c>
      <c r="G304" s="92">
        <f>'UBS Vila Leonor'!G26</f>
        <v>102</v>
      </c>
      <c r="H304" s="92">
        <f>'UBS Vila Leonor'!H26</f>
        <v>92</v>
      </c>
      <c r="I304" s="92">
        <f>'UBS Vila Leonor'!I26</f>
        <v>90</v>
      </c>
      <c r="J304" s="92">
        <f>'UBS Vila Leonor'!J26</f>
        <v>92</v>
      </c>
      <c r="K304" s="92">
        <f>'UBS Vila Leonor'!K26</f>
        <v>56</v>
      </c>
      <c r="L304" s="92">
        <f>'UBS Vila Leonor'!L26</f>
        <v>92</v>
      </c>
      <c r="M304" s="92">
        <f>'UBS Vila Leonor'!M26</f>
        <v>51</v>
      </c>
      <c r="N304" s="92">
        <f>'UBS Vila Leonor'!N26</f>
        <v>92</v>
      </c>
      <c r="O304" s="92">
        <f>'UBS Vila Leonor'!O26</f>
        <v>86</v>
      </c>
      <c r="P304" s="92">
        <f>'UBS Vila Leonor'!P26</f>
        <v>92</v>
      </c>
      <c r="Q304" s="92">
        <f>'UBS Vila Leonor'!Q26</f>
        <v>120</v>
      </c>
      <c r="R304" s="92">
        <f>'UBS Vila Leonor'!R26</f>
        <v>92</v>
      </c>
      <c r="S304" s="92">
        <f>'UBS Vila Leonor'!S26</f>
        <v>106</v>
      </c>
      <c r="T304" s="92">
        <f>'UBS Vila Leonor'!T26</f>
        <v>92</v>
      </c>
      <c r="U304" s="92">
        <f>'UBS Vila Leonor'!U26</f>
        <v>114</v>
      </c>
      <c r="V304" s="92">
        <f>'UBS Vila Leonor'!V26</f>
        <v>920</v>
      </c>
      <c r="W304" s="92">
        <f>'UBS Vila Leonor'!W26</f>
        <v>818</v>
      </c>
      <c r="X304" s="922">
        <f>'UBS Vila Leonor'!X26</f>
        <v>0.88913043478260867</v>
      </c>
    </row>
    <row r="305" spans="1:24" x14ac:dyDescent="0.25">
      <c r="A305" s="214" t="str">
        <f>'UBS Vila Leonor'!A27</f>
        <v>Psicólogo (nº grupos)</v>
      </c>
      <c r="B305" s="926">
        <f>'UBS Vila Leonor'!B27</f>
        <v>60</v>
      </c>
      <c r="C305" s="92">
        <f>'UBS Vila Leonor'!C27</f>
        <v>28</v>
      </c>
      <c r="D305" s="92">
        <f>'UBS Vila Leonor'!D27</f>
        <v>60</v>
      </c>
      <c r="E305" s="92">
        <f>'UBS Vila Leonor'!E27</f>
        <v>29</v>
      </c>
      <c r="F305" s="92">
        <f>'UBS Vila Leonor'!F27</f>
        <v>60</v>
      </c>
      <c r="G305" s="92">
        <f>'UBS Vila Leonor'!G27</f>
        <v>69</v>
      </c>
      <c r="H305" s="92">
        <f>'UBS Vila Leonor'!H27</f>
        <v>60</v>
      </c>
      <c r="I305" s="92">
        <f>'UBS Vila Leonor'!I27</f>
        <v>63</v>
      </c>
      <c r="J305" s="92">
        <f>'UBS Vila Leonor'!J27</f>
        <v>60</v>
      </c>
      <c r="K305" s="92">
        <f>'UBS Vila Leonor'!K27</f>
        <v>28</v>
      </c>
      <c r="L305" s="92">
        <f>'UBS Vila Leonor'!L27</f>
        <v>60</v>
      </c>
      <c r="M305" s="92">
        <f>'UBS Vila Leonor'!M27</f>
        <v>45</v>
      </c>
      <c r="N305" s="92">
        <f>'UBS Vila Leonor'!N27</f>
        <v>60</v>
      </c>
      <c r="O305" s="92">
        <f>'UBS Vila Leonor'!O27</f>
        <v>41</v>
      </c>
      <c r="P305" s="92">
        <f>'UBS Vila Leonor'!P27</f>
        <v>60</v>
      </c>
      <c r="Q305" s="92">
        <f>'UBS Vila Leonor'!Q27</f>
        <v>70</v>
      </c>
      <c r="R305" s="92">
        <f>'UBS Vila Leonor'!R27</f>
        <v>60</v>
      </c>
      <c r="S305" s="92">
        <f>'UBS Vila Leonor'!S27</f>
        <v>68</v>
      </c>
      <c r="T305" s="92">
        <f>'UBS Vila Leonor'!T27</f>
        <v>60</v>
      </c>
      <c r="U305" s="92">
        <f>'UBS Vila Leonor'!U27</f>
        <v>64</v>
      </c>
      <c r="V305" s="92">
        <f>'UBS Vila Leonor'!V27</f>
        <v>600</v>
      </c>
      <c r="W305" s="92">
        <f>'UBS Vila Leonor'!W27</f>
        <v>505</v>
      </c>
      <c r="X305" s="922">
        <f>'UBS Vila Leonor'!X27</f>
        <v>0.84166666666666667</v>
      </c>
    </row>
    <row r="306" spans="1:24" x14ac:dyDescent="0.25">
      <c r="A306" s="214" t="str">
        <f>'UBS Vila Leonor'!A28</f>
        <v>Aux/Técnico de Enfermagem (Visitas) - 30hrs</v>
      </c>
      <c r="B306" s="926">
        <f>'UBS Vila Leonor'!B28</f>
        <v>120</v>
      </c>
      <c r="C306" s="92">
        <f>'UBS Vila Leonor'!C28</f>
        <v>104</v>
      </c>
      <c r="D306" s="92">
        <f>'UBS Vila Leonor'!D28</f>
        <v>120</v>
      </c>
      <c r="E306" s="92">
        <f>'UBS Vila Leonor'!E28</f>
        <v>120</v>
      </c>
      <c r="F306" s="92">
        <f>'UBS Vila Leonor'!F28</f>
        <v>120</v>
      </c>
      <c r="G306" s="92">
        <f>'UBS Vila Leonor'!G28</f>
        <v>100</v>
      </c>
      <c r="H306" s="92">
        <f>'UBS Vila Leonor'!H28</f>
        <v>120</v>
      </c>
      <c r="I306" s="92">
        <f>'UBS Vila Leonor'!I28</f>
        <v>118</v>
      </c>
      <c r="J306" s="92">
        <f>'UBS Vila Leonor'!J28</f>
        <v>120</v>
      </c>
      <c r="K306" s="92">
        <f>'UBS Vila Leonor'!K28</f>
        <v>110</v>
      </c>
      <c r="L306" s="92">
        <f>'UBS Vila Leonor'!L28</f>
        <v>120</v>
      </c>
      <c r="M306" s="92">
        <f>'UBS Vila Leonor'!M28</f>
        <v>133</v>
      </c>
      <c r="N306" s="92">
        <f>'UBS Vila Leonor'!N28</f>
        <v>120</v>
      </c>
      <c r="O306" s="92">
        <f>'UBS Vila Leonor'!O28</f>
        <v>98</v>
      </c>
      <c r="P306" s="92">
        <f>'UBS Vila Leonor'!P28</f>
        <v>120</v>
      </c>
      <c r="Q306" s="92">
        <f>'UBS Vila Leonor'!Q28</f>
        <v>123</v>
      </c>
      <c r="R306" s="92">
        <f>'UBS Vila Leonor'!R28</f>
        <v>120</v>
      </c>
      <c r="S306" s="92">
        <f>'UBS Vila Leonor'!S28</f>
        <v>137</v>
      </c>
      <c r="T306" s="92">
        <f>'UBS Vila Leonor'!T28</f>
        <v>120</v>
      </c>
      <c r="U306" s="92">
        <f>'UBS Vila Leonor'!U28</f>
        <v>109</v>
      </c>
      <c r="V306" s="92">
        <f>'UBS Vila Leonor'!V28</f>
        <v>1200</v>
      </c>
      <c r="W306" s="92">
        <f>'UBS Vila Leonor'!W28</f>
        <v>1152</v>
      </c>
      <c r="X306" s="922">
        <f>'UBS Vila Leonor'!X28</f>
        <v>0.96</v>
      </c>
    </row>
    <row r="307" spans="1:24" x14ac:dyDescent="0.25">
      <c r="A307" s="214" t="str">
        <f>'UBS Vila Leonor'!A29</f>
        <v>PICS - Atividades Coletivas</v>
      </c>
      <c r="B307" s="926">
        <f>'UBS Vila Leonor'!B29</f>
        <v>7</v>
      </c>
      <c r="C307" s="92">
        <f>'UBS Vila Leonor'!C29</f>
        <v>8</v>
      </c>
      <c r="D307" s="92">
        <f>'UBS Vila Leonor'!D29</f>
        <v>7</v>
      </c>
      <c r="E307" s="92">
        <f>'UBS Vila Leonor'!E29</f>
        <v>7</v>
      </c>
      <c r="F307" s="92">
        <f>'UBS Vila Leonor'!F29</f>
        <v>7</v>
      </c>
      <c r="G307" s="92">
        <f>'UBS Vila Leonor'!G29</f>
        <v>9</v>
      </c>
      <c r="H307" s="92">
        <f>'UBS Vila Leonor'!H29</f>
        <v>7</v>
      </c>
      <c r="I307" s="92">
        <f>'UBS Vila Leonor'!I29</f>
        <v>8</v>
      </c>
      <c r="J307" s="92">
        <f>'UBS Vila Leonor'!J29</f>
        <v>7</v>
      </c>
      <c r="K307" s="92">
        <f>'UBS Vila Leonor'!K29</f>
        <v>10</v>
      </c>
      <c r="L307" s="92">
        <f>'UBS Vila Leonor'!L29</f>
        <v>7</v>
      </c>
      <c r="M307" s="92">
        <f>'UBS Vila Leonor'!M29</f>
        <v>13</v>
      </c>
      <c r="N307" s="92">
        <f>'UBS Vila Leonor'!N29</f>
        <v>7</v>
      </c>
      <c r="O307" s="92">
        <f>'UBS Vila Leonor'!O29</f>
        <v>14</v>
      </c>
      <c r="P307" s="92">
        <f>'UBS Vila Leonor'!P29</f>
        <v>7</v>
      </c>
      <c r="Q307" s="92">
        <f>'UBS Vila Leonor'!Q29</f>
        <v>22</v>
      </c>
      <c r="R307" s="92">
        <f>'UBS Vila Leonor'!R29</f>
        <v>7</v>
      </c>
      <c r="S307" s="92">
        <f>'UBS Vila Leonor'!S29</f>
        <v>17</v>
      </c>
      <c r="T307" s="92">
        <f>'UBS Vila Leonor'!T29</f>
        <v>7</v>
      </c>
      <c r="U307" s="92">
        <f>'UBS Vila Leonor'!U29</f>
        <v>29</v>
      </c>
      <c r="V307" s="92">
        <f>'UBS Vila Leonor'!V29</f>
        <v>70</v>
      </c>
      <c r="W307" s="92">
        <f>'UBS Vila Leonor'!W29</f>
        <v>137</v>
      </c>
      <c r="X307" s="922">
        <f>'UBS Vila Leonor'!X29</f>
        <v>1.9571428571428571</v>
      </c>
    </row>
    <row r="308" spans="1:24" ht="15.75" thickBot="1" x14ac:dyDescent="0.3">
      <c r="A308" s="214" t="str">
        <f>'UBS Vila Leonor'!A30</f>
        <v>PICS - Atividades Individuais</v>
      </c>
      <c r="B308" s="926">
        <f>'UBS Vila Leonor'!B30</f>
        <v>10</v>
      </c>
      <c r="C308" s="92">
        <f>'UBS Vila Leonor'!C30</f>
        <v>14</v>
      </c>
      <c r="D308" s="92">
        <f>'UBS Vila Leonor'!D30</f>
        <v>10</v>
      </c>
      <c r="E308" s="92">
        <f>'UBS Vila Leonor'!E30</f>
        <v>35</v>
      </c>
      <c r="F308" s="92">
        <f>'UBS Vila Leonor'!F30</f>
        <v>10</v>
      </c>
      <c r="G308" s="92">
        <f>'UBS Vila Leonor'!G30</f>
        <v>17</v>
      </c>
      <c r="H308" s="92">
        <f>'UBS Vila Leonor'!H30</f>
        <v>10</v>
      </c>
      <c r="I308" s="92">
        <f>'UBS Vila Leonor'!I30</f>
        <v>24</v>
      </c>
      <c r="J308" s="92">
        <f>'UBS Vila Leonor'!J30</f>
        <v>10</v>
      </c>
      <c r="K308" s="92">
        <f>'UBS Vila Leonor'!K30</f>
        <v>41</v>
      </c>
      <c r="L308" s="92">
        <f>'UBS Vila Leonor'!L30</f>
        <v>10</v>
      </c>
      <c r="M308" s="92">
        <f>'UBS Vila Leonor'!M30</f>
        <v>42</v>
      </c>
      <c r="N308" s="92">
        <f>'UBS Vila Leonor'!N30</f>
        <v>10</v>
      </c>
      <c r="O308" s="92">
        <f>'UBS Vila Leonor'!O30</f>
        <v>18</v>
      </c>
      <c r="P308" s="92">
        <f>'UBS Vila Leonor'!P30</f>
        <v>10</v>
      </c>
      <c r="Q308" s="92">
        <f>'UBS Vila Leonor'!Q30</f>
        <v>26</v>
      </c>
      <c r="R308" s="92">
        <f>'UBS Vila Leonor'!R30</f>
        <v>10</v>
      </c>
      <c r="S308" s="92">
        <f>'UBS Vila Leonor'!S30</f>
        <v>39</v>
      </c>
      <c r="T308" s="92">
        <f>'UBS Vila Leonor'!T30</f>
        <v>10</v>
      </c>
      <c r="U308" s="92">
        <f>'UBS Vila Leonor'!U30</f>
        <v>56</v>
      </c>
      <c r="V308" s="92">
        <f>'UBS Vila Leonor'!V30</f>
        <v>100</v>
      </c>
      <c r="W308" s="92">
        <f>'UBS Vila Leonor'!W30</f>
        <v>312</v>
      </c>
      <c r="X308" s="922">
        <f>'UBS Vila Leonor'!X30</f>
        <v>3.12</v>
      </c>
    </row>
    <row r="309" spans="1:24" ht="15.75" thickBot="1" x14ac:dyDescent="0.3">
      <c r="A309" s="845" t="str">
        <f>'UBS Vila Leonor'!A31</f>
        <v>TOTAL</v>
      </c>
      <c r="B309" s="943">
        <f>'UBS Vila Leonor'!B31</f>
        <v>3417</v>
      </c>
      <c r="C309" s="847">
        <f>'UBS Vila Leonor'!C31</f>
        <v>2842</v>
      </c>
      <c r="D309" s="847">
        <f>'UBS Vila Leonor'!D31</f>
        <v>3417</v>
      </c>
      <c r="E309" s="847">
        <f>'UBS Vila Leonor'!E31</f>
        <v>2971</v>
      </c>
      <c r="F309" s="847">
        <f>'UBS Vila Leonor'!F31</f>
        <v>3417</v>
      </c>
      <c r="G309" s="847">
        <f>'UBS Vila Leonor'!G31</f>
        <v>3163</v>
      </c>
      <c r="H309" s="847">
        <f>'UBS Vila Leonor'!H31</f>
        <v>3417</v>
      </c>
      <c r="I309" s="847">
        <f>'UBS Vila Leonor'!I31</f>
        <v>3186</v>
      </c>
      <c r="J309" s="847">
        <f>'UBS Vila Leonor'!J31</f>
        <v>3417</v>
      </c>
      <c r="K309" s="847">
        <f>'UBS Vila Leonor'!K31</f>
        <v>3023</v>
      </c>
      <c r="L309" s="847">
        <f>'UBS Vila Leonor'!L31</f>
        <v>3417</v>
      </c>
      <c r="M309" s="847">
        <f>'UBS Vila Leonor'!M31</f>
        <v>2766</v>
      </c>
      <c r="N309" s="847">
        <f>'UBS Vila Leonor'!N31</f>
        <v>3417</v>
      </c>
      <c r="O309" s="847">
        <f>'UBS Vila Leonor'!O31</f>
        <v>3153</v>
      </c>
      <c r="P309" s="847">
        <f>'UBS Vila Leonor'!P31</f>
        <v>3417</v>
      </c>
      <c r="Q309" s="847">
        <f>'UBS Vila Leonor'!Q31</f>
        <v>3172</v>
      </c>
      <c r="R309" s="847">
        <f>'UBS Vila Leonor'!R31</f>
        <v>3417</v>
      </c>
      <c r="S309" s="847">
        <f>'UBS Vila Leonor'!S31</f>
        <v>3491</v>
      </c>
      <c r="T309" s="847">
        <f>'UBS Vila Leonor'!T31</f>
        <v>3417</v>
      </c>
      <c r="U309" s="847">
        <f>'UBS Vila Leonor'!U31</f>
        <v>3353</v>
      </c>
      <c r="V309" s="847">
        <f>'UBS Vila Leonor'!V31</f>
        <v>34170</v>
      </c>
      <c r="W309" s="847">
        <f>'UBS Vila Leonor'!W31</f>
        <v>31120</v>
      </c>
      <c r="X309" s="923">
        <f>'UBS Vila Leonor'!X31</f>
        <v>0.91074041556921281</v>
      </c>
    </row>
    <row r="311" spans="1:24" ht="15.75" x14ac:dyDescent="0.25">
      <c r="A311" s="927" t="s">
        <v>662</v>
      </c>
      <c r="B311" s="937"/>
      <c r="C311" s="928"/>
      <c r="D311" s="929"/>
      <c r="E311" s="929"/>
      <c r="F311" s="929"/>
      <c r="G311" s="929"/>
      <c r="H311" s="929"/>
      <c r="I311" s="929"/>
      <c r="J311" s="929"/>
      <c r="K311" s="929"/>
      <c r="L311" s="929"/>
      <c r="M311" s="929"/>
      <c r="N311" s="929"/>
      <c r="O311" s="929"/>
      <c r="P311" s="929"/>
      <c r="Q311" s="929"/>
      <c r="R311" s="929"/>
      <c r="S311" s="929"/>
      <c r="T311" s="929"/>
      <c r="U311" s="929"/>
      <c r="V311" s="928"/>
      <c r="W311" s="928"/>
      <c r="X311" s="928"/>
    </row>
    <row r="312" spans="1:24" x14ac:dyDescent="0.25">
      <c r="A312" s="914"/>
      <c r="B312" s="976" t="s">
        <v>486</v>
      </c>
      <c r="C312" s="976"/>
      <c r="D312" s="976" t="s">
        <v>681</v>
      </c>
      <c r="E312" s="976"/>
      <c r="F312" s="976" t="s">
        <v>682</v>
      </c>
      <c r="G312" s="976"/>
      <c r="H312" s="976" t="s">
        <v>683</v>
      </c>
      <c r="I312" s="976"/>
      <c r="J312" s="976" t="s">
        <v>686</v>
      </c>
      <c r="K312" s="976"/>
      <c r="L312" s="976" t="s">
        <v>687</v>
      </c>
      <c r="M312" s="976"/>
      <c r="N312" s="976" t="s">
        <v>689</v>
      </c>
      <c r="O312" s="976"/>
      <c r="P312" s="976" t="s">
        <v>690</v>
      </c>
      <c r="Q312" s="976"/>
      <c r="R312" s="976" t="s">
        <v>691</v>
      </c>
      <c r="S312" s="976"/>
      <c r="T312" s="976" t="s">
        <v>692</v>
      </c>
      <c r="U312" s="976"/>
      <c r="V312" s="989" t="s">
        <v>487</v>
      </c>
      <c r="W312" s="989"/>
      <c r="X312" s="989"/>
    </row>
    <row r="313" spans="1:24" ht="15.75" thickBot="1" x14ac:dyDescent="0.3">
      <c r="A313" s="843" t="s">
        <v>14</v>
      </c>
      <c r="B313" s="931" t="s">
        <v>489</v>
      </c>
      <c r="C313" s="849" t="s">
        <v>488</v>
      </c>
      <c r="D313" s="915" t="s">
        <v>489</v>
      </c>
      <c r="E313" s="849" t="s">
        <v>488</v>
      </c>
      <c r="F313" s="915" t="s">
        <v>489</v>
      </c>
      <c r="G313" s="849" t="s">
        <v>488</v>
      </c>
      <c r="H313" s="915" t="s">
        <v>489</v>
      </c>
      <c r="I313" s="849" t="s">
        <v>488</v>
      </c>
      <c r="J313" s="915" t="s">
        <v>489</v>
      </c>
      <c r="K313" s="849" t="s">
        <v>488</v>
      </c>
      <c r="L313" s="915" t="s">
        <v>489</v>
      </c>
      <c r="M313" s="849" t="s">
        <v>488</v>
      </c>
      <c r="N313" s="915" t="s">
        <v>489</v>
      </c>
      <c r="O313" s="849" t="s">
        <v>488</v>
      </c>
      <c r="P313" s="915" t="s">
        <v>489</v>
      </c>
      <c r="Q313" s="849" t="s">
        <v>488</v>
      </c>
      <c r="R313" s="915" t="s">
        <v>489</v>
      </c>
      <c r="S313" s="849" t="s">
        <v>488</v>
      </c>
      <c r="T313" s="915" t="s">
        <v>489</v>
      </c>
      <c r="U313" s="849" t="s">
        <v>488</v>
      </c>
      <c r="V313" s="849" t="s">
        <v>679</v>
      </c>
      <c r="W313" s="849" t="s">
        <v>680</v>
      </c>
      <c r="X313" s="917" t="s">
        <v>1</v>
      </c>
    </row>
    <row r="314" spans="1:24" ht="15.75" thickTop="1" x14ac:dyDescent="0.25">
      <c r="A314" s="214" t="str">
        <f>'UBS Vila Sabrina'!A9</f>
        <v>Cirurgião Dentista (consulta /atendimento) - 20hrs</v>
      </c>
      <c r="B314" s="926">
        <f>'UBS Vila Sabrina'!B9</f>
        <v>522</v>
      </c>
      <c r="C314" s="92">
        <f>'UBS Vila Sabrina'!C9</f>
        <v>636</v>
      </c>
      <c r="D314" s="92">
        <f>'UBS Vila Sabrina'!D9</f>
        <v>522</v>
      </c>
      <c r="E314" s="92">
        <f>'UBS Vila Sabrina'!E9</f>
        <v>603</v>
      </c>
      <c r="F314" s="92">
        <f>'UBS Vila Sabrina'!F9</f>
        <v>522</v>
      </c>
      <c r="G314" s="92">
        <f>'UBS Vila Sabrina'!G9</f>
        <v>586</v>
      </c>
      <c r="H314" s="92">
        <f>'UBS Vila Sabrina'!H9</f>
        <v>522</v>
      </c>
      <c r="I314" s="92">
        <f>'UBS Vila Sabrina'!I9</f>
        <v>346</v>
      </c>
      <c r="J314" s="92">
        <f>'UBS Vila Sabrina'!J9</f>
        <v>522</v>
      </c>
      <c r="K314" s="92">
        <f>'UBS Vila Sabrina'!K9</f>
        <v>605</v>
      </c>
      <c r="L314" s="92">
        <f>'UBS Vila Sabrina'!L9</f>
        <v>522</v>
      </c>
      <c r="M314" s="92">
        <f>'UBS Vila Sabrina'!M9</f>
        <v>599</v>
      </c>
      <c r="N314" s="92">
        <f>'UBS Vila Sabrina'!N9</f>
        <v>522</v>
      </c>
      <c r="O314" s="92">
        <f>'UBS Vila Sabrina'!O9</f>
        <v>649</v>
      </c>
      <c r="P314" s="92">
        <f>'UBS Vila Sabrina'!P9</f>
        <v>522</v>
      </c>
      <c r="Q314" s="92">
        <f>'UBS Vila Sabrina'!Q9</f>
        <v>513</v>
      </c>
      <c r="R314" s="92">
        <f>'UBS Vila Sabrina'!R9</f>
        <v>522</v>
      </c>
      <c r="S314" s="92">
        <f>'UBS Vila Sabrina'!S9</f>
        <v>626</v>
      </c>
      <c r="T314" s="92">
        <f>'UBS Vila Sabrina'!T9</f>
        <v>522</v>
      </c>
      <c r="U314" s="92">
        <f>'UBS Vila Sabrina'!U9</f>
        <v>599</v>
      </c>
      <c r="V314" s="92">
        <f>'UBS Vila Sabrina'!V9</f>
        <v>5220</v>
      </c>
      <c r="W314" s="92">
        <f>'UBS Vila Sabrina'!W9</f>
        <v>5762</v>
      </c>
      <c r="X314" s="922">
        <f>'UBS Vila Sabrina'!X9</f>
        <v>1.103831417624521</v>
      </c>
    </row>
    <row r="315" spans="1:24" x14ac:dyDescent="0.25">
      <c r="A315" s="214" t="str">
        <f>'UBS Vila Sabrina'!A10</f>
        <v>Cirurgião Dentista (TI clínico restaurador) - 20hrs</v>
      </c>
      <c r="B315" s="926">
        <f>'UBS Vila Sabrina'!B10</f>
        <v>78</v>
      </c>
      <c r="C315" s="92">
        <f>'UBS Vila Sabrina'!C10</f>
        <v>104</v>
      </c>
      <c r="D315" s="92">
        <f>'UBS Vila Sabrina'!D10</f>
        <v>78</v>
      </c>
      <c r="E315" s="92">
        <f>'UBS Vila Sabrina'!E10</f>
        <v>100</v>
      </c>
      <c r="F315" s="92">
        <f>'UBS Vila Sabrina'!F10</f>
        <v>78</v>
      </c>
      <c r="G315" s="92">
        <f>'UBS Vila Sabrina'!G10</f>
        <v>90</v>
      </c>
      <c r="H315" s="92">
        <f>'UBS Vila Sabrina'!H10</f>
        <v>78</v>
      </c>
      <c r="I315" s="92">
        <f>'UBS Vila Sabrina'!I10</f>
        <v>38</v>
      </c>
      <c r="J315" s="92">
        <f>'UBS Vila Sabrina'!J10</f>
        <v>78</v>
      </c>
      <c r="K315" s="92">
        <f>'UBS Vila Sabrina'!K10</f>
        <v>89</v>
      </c>
      <c r="L315" s="92">
        <f>'UBS Vila Sabrina'!L10</f>
        <v>78</v>
      </c>
      <c r="M315" s="92">
        <f>'UBS Vila Sabrina'!M10</f>
        <v>102</v>
      </c>
      <c r="N315" s="92">
        <f>'UBS Vila Sabrina'!N10</f>
        <v>78</v>
      </c>
      <c r="O315" s="92">
        <f>'UBS Vila Sabrina'!O10</f>
        <v>132</v>
      </c>
      <c r="P315" s="92">
        <f>'UBS Vila Sabrina'!P10</f>
        <v>78</v>
      </c>
      <c r="Q315" s="92">
        <f>'UBS Vila Sabrina'!Q10</f>
        <v>84</v>
      </c>
      <c r="R315" s="92">
        <f>'UBS Vila Sabrina'!R10</f>
        <v>78</v>
      </c>
      <c r="S315" s="92">
        <f>'UBS Vila Sabrina'!S10</f>
        <v>104</v>
      </c>
      <c r="T315" s="92">
        <f>'UBS Vila Sabrina'!T10</f>
        <v>78</v>
      </c>
      <c r="U315" s="92">
        <f>'UBS Vila Sabrina'!U10</f>
        <v>93</v>
      </c>
      <c r="V315" s="92">
        <f>'UBS Vila Sabrina'!V10</f>
        <v>780</v>
      </c>
      <c r="W315" s="92">
        <f>'UBS Vila Sabrina'!W10</f>
        <v>936</v>
      </c>
      <c r="X315" s="922">
        <f>'UBS Vila Sabrina'!X10</f>
        <v>1.2</v>
      </c>
    </row>
    <row r="316" spans="1:24" x14ac:dyDescent="0.25">
      <c r="A316" s="214" t="str">
        <f>'UBS Vila Sabrina'!A11</f>
        <v>Cirurgião Dentista (TI prótese) - 20hrs</v>
      </c>
      <c r="B316" s="926">
        <f>'UBS Vila Sabrina'!B11</f>
        <v>24</v>
      </c>
      <c r="C316" s="92">
        <f>'UBS Vila Sabrina'!C11</f>
        <v>21</v>
      </c>
      <c r="D316" s="92">
        <f>'UBS Vila Sabrina'!D11</f>
        <v>24</v>
      </c>
      <c r="E316" s="92">
        <f>'UBS Vila Sabrina'!E11</f>
        <v>19</v>
      </c>
      <c r="F316" s="92">
        <f>'UBS Vila Sabrina'!F11</f>
        <v>24</v>
      </c>
      <c r="G316" s="92">
        <f>'UBS Vila Sabrina'!G11</f>
        <v>21</v>
      </c>
      <c r="H316" s="92">
        <f>'UBS Vila Sabrina'!H11</f>
        <v>24</v>
      </c>
      <c r="I316" s="92">
        <f>'UBS Vila Sabrina'!I11</f>
        <v>17</v>
      </c>
      <c r="J316" s="92">
        <f>'UBS Vila Sabrina'!J11</f>
        <v>24</v>
      </c>
      <c r="K316" s="92">
        <f>'UBS Vila Sabrina'!K11</f>
        <v>26</v>
      </c>
      <c r="L316" s="92">
        <f>'UBS Vila Sabrina'!L11</f>
        <v>24</v>
      </c>
      <c r="M316" s="92">
        <f>'UBS Vila Sabrina'!M11</f>
        <v>18</v>
      </c>
      <c r="N316" s="92">
        <f>'UBS Vila Sabrina'!N11</f>
        <v>24</v>
      </c>
      <c r="O316" s="92">
        <f>'UBS Vila Sabrina'!O11</f>
        <v>22</v>
      </c>
      <c r="P316" s="92">
        <f>'UBS Vila Sabrina'!P11</f>
        <v>24</v>
      </c>
      <c r="Q316" s="92">
        <f>'UBS Vila Sabrina'!Q11</f>
        <v>20</v>
      </c>
      <c r="R316" s="92">
        <f>'UBS Vila Sabrina'!R11</f>
        <v>24</v>
      </c>
      <c r="S316" s="92">
        <f>'UBS Vila Sabrina'!S11</f>
        <v>24</v>
      </c>
      <c r="T316" s="92">
        <f>'UBS Vila Sabrina'!T11</f>
        <v>24</v>
      </c>
      <c r="U316" s="92">
        <f>'UBS Vila Sabrina'!U11</f>
        <v>19</v>
      </c>
      <c r="V316" s="92">
        <f>'UBS Vila Sabrina'!V11</f>
        <v>240</v>
      </c>
      <c r="W316" s="92">
        <f>'UBS Vila Sabrina'!W11</f>
        <v>207</v>
      </c>
      <c r="X316" s="922">
        <f>'UBS Vila Sabrina'!X11</f>
        <v>0.86250000000000004</v>
      </c>
    </row>
    <row r="317" spans="1:24" x14ac:dyDescent="0.25">
      <c r="A317" s="214" t="str">
        <f>'UBS Vila Sabrina'!A12</f>
        <v>Médico Clínico (consulta) - 20hrs</v>
      </c>
      <c r="B317" s="926">
        <f>'UBS Vila Sabrina'!B12</f>
        <v>792</v>
      </c>
      <c r="C317" s="92">
        <f>'UBS Vila Sabrina'!C12</f>
        <v>633</v>
      </c>
      <c r="D317" s="92">
        <f>'UBS Vila Sabrina'!D12</f>
        <v>792</v>
      </c>
      <c r="E317" s="92">
        <f>'UBS Vila Sabrina'!E12</f>
        <v>801</v>
      </c>
      <c r="F317" s="92">
        <f>'UBS Vila Sabrina'!F12</f>
        <v>792</v>
      </c>
      <c r="G317" s="92">
        <f>'UBS Vila Sabrina'!G12</f>
        <v>486</v>
      </c>
      <c r="H317" s="92">
        <f>'UBS Vila Sabrina'!H12</f>
        <v>792</v>
      </c>
      <c r="I317" s="92">
        <f>'UBS Vila Sabrina'!I12</f>
        <v>665</v>
      </c>
      <c r="J317" s="92">
        <f>'UBS Vila Sabrina'!J12</f>
        <v>792</v>
      </c>
      <c r="K317" s="92">
        <f>'UBS Vila Sabrina'!K12</f>
        <v>580</v>
      </c>
      <c r="L317" s="92">
        <f>'UBS Vila Sabrina'!L12</f>
        <v>792</v>
      </c>
      <c r="M317" s="92">
        <f>'UBS Vila Sabrina'!M12</f>
        <v>660</v>
      </c>
      <c r="N317" s="92">
        <f>'UBS Vila Sabrina'!N12</f>
        <v>792</v>
      </c>
      <c r="O317" s="92">
        <f>'UBS Vila Sabrina'!O12</f>
        <v>761</v>
      </c>
      <c r="P317" s="92">
        <f>'UBS Vila Sabrina'!P12</f>
        <v>792</v>
      </c>
      <c r="Q317" s="92">
        <f>'UBS Vila Sabrina'!Q12</f>
        <v>812</v>
      </c>
      <c r="R317" s="92">
        <f>'UBS Vila Sabrina'!R12</f>
        <v>792</v>
      </c>
      <c r="S317" s="92">
        <f>'UBS Vila Sabrina'!S12</f>
        <v>639</v>
      </c>
      <c r="T317" s="92">
        <f>'UBS Vila Sabrina'!T12</f>
        <v>792</v>
      </c>
      <c r="U317" s="92">
        <f>'UBS Vila Sabrina'!U12</f>
        <v>705</v>
      </c>
      <c r="V317" s="92">
        <f>'UBS Vila Sabrina'!V12</f>
        <v>7920</v>
      </c>
      <c r="W317" s="92">
        <f>'UBS Vila Sabrina'!W12</f>
        <v>6742</v>
      </c>
      <c r="X317" s="922">
        <f>'UBS Vila Sabrina'!X12</f>
        <v>0.85126262626262628</v>
      </c>
    </row>
    <row r="318" spans="1:24" x14ac:dyDescent="0.25">
      <c r="A318" s="214" t="str">
        <f>'UBS Vila Sabrina'!A13</f>
        <v>Médico Pediatra (consulta) - 20hrs</v>
      </c>
      <c r="B318" s="926">
        <f>'UBS Vila Sabrina'!B13</f>
        <v>396</v>
      </c>
      <c r="C318" s="92">
        <f>'UBS Vila Sabrina'!C13</f>
        <v>206</v>
      </c>
      <c r="D318" s="92">
        <f>'UBS Vila Sabrina'!D13</f>
        <v>396</v>
      </c>
      <c r="E318" s="92">
        <f>'UBS Vila Sabrina'!E13</f>
        <v>185</v>
      </c>
      <c r="F318" s="92">
        <f>'UBS Vila Sabrina'!F13</f>
        <v>396</v>
      </c>
      <c r="G318" s="92">
        <f>'UBS Vila Sabrina'!G13</f>
        <v>212</v>
      </c>
      <c r="H318" s="92">
        <f>'UBS Vila Sabrina'!H13</f>
        <v>396</v>
      </c>
      <c r="I318" s="92">
        <f>'UBS Vila Sabrina'!I13</f>
        <v>120</v>
      </c>
      <c r="J318" s="92">
        <f>'UBS Vila Sabrina'!J13</f>
        <v>396</v>
      </c>
      <c r="K318" s="92">
        <f>'UBS Vila Sabrina'!K13</f>
        <v>178</v>
      </c>
      <c r="L318" s="92">
        <f>'UBS Vila Sabrina'!L13</f>
        <v>396</v>
      </c>
      <c r="M318" s="92">
        <f>'UBS Vila Sabrina'!M13</f>
        <v>209</v>
      </c>
      <c r="N318" s="92">
        <f>'UBS Vila Sabrina'!N13</f>
        <v>396</v>
      </c>
      <c r="O318" s="92">
        <f>'UBS Vila Sabrina'!O13</f>
        <v>273</v>
      </c>
      <c r="P318" s="92">
        <f>'UBS Vila Sabrina'!P13</f>
        <v>396</v>
      </c>
      <c r="Q318" s="92">
        <f>'UBS Vila Sabrina'!Q13</f>
        <v>332</v>
      </c>
      <c r="R318" s="92">
        <f>'UBS Vila Sabrina'!R13</f>
        <v>396</v>
      </c>
      <c r="S318" s="92">
        <f>'UBS Vila Sabrina'!S13</f>
        <v>333</v>
      </c>
      <c r="T318" s="92">
        <f>'UBS Vila Sabrina'!T13</f>
        <v>396</v>
      </c>
      <c r="U318" s="92">
        <f>'UBS Vila Sabrina'!U13</f>
        <v>306</v>
      </c>
      <c r="V318" s="92">
        <f>'UBS Vila Sabrina'!V13</f>
        <v>3960</v>
      </c>
      <c r="W318" s="92">
        <f>'UBS Vila Sabrina'!W13</f>
        <v>2354</v>
      </c>
      <c r="X318" s="922">
        <f>'UBS Vila Sabrina'!X13</f>
        <v>0.59444444444444444</v>
      </c>
    </row>
    <row r="319" spans="1:24" x14ac:dyDescent="0.25">
      <c r="A319" s="214" t="str">
        <f>'UBS Vila Sabrina'!A14</f>
        <v>Médico Ginecologista (consulta) - 20hrs</v>
      </c>
      <c r="B319" s="926">
        <f>'UBS Vila Sabrina'!B14</f>
        <v>528</v>
      </c>
      <c r="C319" s="92">
        <f>'UBS Vila Sabrina'!C14</f>
        <v>262</v>
      </c>
      <c r="D319" s="92">
        <f>'UBS Vila Sabrina'!D14</f>
        <v>528</v>
      </c>
      <c r="E319" s="92">
        <f>'UBS Vila Sabrina'!E14</f>
        <v>273</v>
      </c>
      <c r="F319" s="92">
        <f>'UBS Vila Sabrina'!F14</f>
        <v>528</v>
      </c>
      <c r="G319" s="92">
        <f>'UBS Vila Sabrina'!G14</f>
        <v>295</v>
      </c>
      <c r="H319" s="92">
        <f>'UBS Vila Sabrina'!H14</f>
        <v>528</v>
      </c>
      <c r="I319" s="92">
        <f>'UBS Vila Sabrina'!I14</f>
        <v>258</v>
      </c>
      <c r="J319" s="92">
        <f>'UBS Vila Sabrina'!J14</f>
        <v>528</v>
      </c>
      <c r="K319" s="92">
        <f>'UBS Vila Sabrina'!K14</f>
        <v>243</v>
      </c>
      <c r="L319" s="92">
        <f>'UBS Vila Sabrina'!L14</f>
        <v>528</v>
      </c>
      <c r="M319" s="92">
        <f>'UBS Vila Sabrina'!M14</f>
        <v>234</v>
      </c>
      <c r="N319" s="92">
        <f>'UBS Vila Sabrina'!N14</f>
        <v>528</v>
      </c>
      <c r="O319" s="92">
        <f>'UBS Vila Sabrina'!O14</f>
        <v>394</v>
      </c>
      <c r="P319" s="92">
        <f>'UBS Vila Sabrina'!P14</f>
        <v>528</v>
      </c>
      <c r="Q319" s="92">
        <f>'UBS Vila Sabrina'!Q14</f>
        <v>334</v>
      </c>
      <c r="R319" s="92">
        <f>'UBS Vila Sabrina'!R14</f>
        <v>528</v>
      </c>
      <c r="S319" s="92">
        <f>'UBS Vila Sabrina'!S14</f>
        <v>306</v>
      </c>
      <c r="T319" s="92">
        <f>'UBS Vila Sabrina'!T14</f>
        <v>528</v>
      </c>
      <c r="U319" s="92">
        <f>'UBS Vila Sabrina'!U14</f>
        <v>224</v>
      </c>
      <c r="V319" s="92">
        <f>'UBS Vila Sabrina'!V14</f>
        <v>5280</v>
      </c>
      <c r="W319" s="92">
        <f>'UBS Vila Sabrina'!W14</f>
        <v>2823</v>
      </c>
      <c r="X319" s="922">
        <f>'UBS Vila Sabrina'!X14</f>
        <v>0.53465909090909092</v>
      </c>
    </row>
    <row r="320" spans="1:24" x14ac:dyDescent="0.25">
      <c r="A320" s="214" t="str">
        <f>'UBS Vila Sabrina'!A15</f>
        <v>Enfermeiro (consulta) - 30hrs</v>
      </c>
      <c r="B320" s="926">
        <f>'UBS Vila Sabrina'!B15</f>
        <v>540</v>
      </c>
      <c r="C320" s="92">
        <f>'UBS Vila Sabrina'!C15</f>
        <v>639</v>
      </c>
      <c r="D320" s="92">
        <f>'UBS Vila Sabrina'!D15</f>
        <v>540</v>
      </c>
      <c r="E320" s="92">
        <f>'UBS Vila Sabrina'!E15</f>
        <v>801</v>
      </c>
      <c r="F320" s="92">
        <f>'UBS Vila Sabrina'!F15</f>
        <v>540</v>
      </c>
      <c r="G320" s="92">
        <f>'UBS Vila Sabrina'!G15</f>
        <v>549</v>
      </c>
      <c r="H320" s="92">
        <f>'UBS Vila Sabrina'!H15</f>
        <v>540</v>
      </c>
      <c r="I320" s="92">
        <f>'UBS Vila Sabrina'!I15</f>
        <v>800</v>
      </c>
      <c r="J320" s="92">
        <f>'UBS Vila Sabrina'!J15</f>
        <v>540</v>
      </c>
      <c r="K320" s="92">
        <f>'UBS Vila Sabrina'!K15</f>
        <v>625</v>
      </c>
      <c r="L320" s="92">
        <f>'UBS Vila Sabrina'!L15</f>
        <v>540</v>
      </c>
      <c r="M320" s="92">
        <f>'UBS Vila Sabrina'!M15</f>
        <v>571</v>
      </c>
      <c r="N320" s="92">
        <f>'UBS Vila Sabrina'!N15</f>
        <v>540</v>
      </c>
      <c r="O320" s="92">
        <f>'UBS Vila Sabrina'!O15</f>
        <v>612</v>
      </c>
      <c r="P320" s="92">
        <f>'UBS Vila Sabrina'!P15</f>
        <v>540</v>
      </c>
      <c r="Q320" s="92">
        <f>'UBS Vila Sabrina'!Q15</f>
        <v>723</v>
      </c>
      <c r="R320" s="92">
        <f>'UBS Vila Sabrina'!R15</f>
        <v>540</v>
      </c>
      <c r="S320" s="92">
        <f>'UBS Vila Sabrina'!S15</f>
        <v>637</v>
      </c>
      <c r="T320" s="92">
        <f>'UBS Vila Sabrina'!T15</f>
        <v>540</v>
      </c>
      <c r="U320" s="92">
        <f>'UBS Vila Sabrina'!U15</f>
        <v>706</v>
      </c>
      <c r="V320" s="92">
        <f>'UBS Vila Sabrina'!V15</f>
        <v>5400</v>
      </c>
      <c r="W320" s="92">
        <f>'UBS Vila Sabrina'!W15</f>
        <v>6663</v>
      </c>
      <c r="X320" s="922">
        <f>'UBS Vila Sabrina'!X15</f>
        <v>1.2338888888888888</v>
      </c>
    </row>
    <row r="321" spans="1:24" x14ac:dyDescent="0.25">
      <c r="A321" s="214" t="str">
        <f>'UBS Vila Sabrina'!A16</f>
        <v>Enfermeiro (visita) - 30hrs</v>
      </c>
      <c r="B321" s="926">
        <f>'UBS Vila Sabrina'!B16</f>
        <v>30</v>
      </c>
      <c r="C321" s="92">
        <f>'UBS Vila Sabrina'!C16</f>
        <v>53</v>
      </c>
      <c r="D321" s="92">
        <f>'UBS Vila Sabrina'!D16</f>
        <v>30</v>
      </c>
      <c r="E321" s="92">
        <f>'UBS Vila Sabrina'!E16</f>
        <v>38</v>
      </c>
      <c r="F321" s="92">
        <f>'UBS Vila Sabrina'!F16</f>
        <v>30</v>
      </c>
      <c r="G321" s="92">
        <f>'UBS Vila Sabrina'!G16</f>
        <v>36</v>
      </c>
      <c r="H321" s="92">
        <f>'UBS Vila Sabrina'!H16</f>
        <v>30</v>
      </c>
      <c r="I321" s="92">
        <f>'UBS Vila Sabrina'!I16</f>
        <v>55</v>
      </c>
      <c r="J321" s="92">
        <f>'UBS Vila Sabrina'!J16</f>
        <v>30</v>
      </c>
      <c r="K321" s="92">
        <f>'UBS Vila Sabrina'!K16</f>
        <v>38</v>
      </c>
      <c r="L321" s="92">
        <f>'UBS Vila Sabrina'!L16</f>
        <v>30</v>
      </c>
      <c r="M321" s="92">
        <f>'UBS Vila Sabrina'!M16</f>
        <v>28</v>
      </c>
      <c r="N321" s="92">
        <f>'UBS Vila Sabrina'!N16</f>
        <v>30</v>
      </c>
      <c r="O321" s="92">
        <f>'UBS Vila Sabrina'!O16</f>
        <v>44</v>
      </c>
      <c r="P321" s="92">
        <f>'UBS Vila Sabrina'!P16</f>
        <v>30</v>
      </c>
      <c r="Q321" s="92">
        <f>'UBS Vila Sabrina'!Q16</f>
        <v>53</v>
      </c>
      <c r="R321" s="92">
        <f>'UBS Vila Sabrina'!R16</f>
        <v>30</v>
      </c>
      <c r="S321" s="92">
        <f>'UBS Vila Sabrina'!S16</f>
        <v>63</v>
      </c>
      <c r="T321" s="92">
        <f>'UBS Vila Sabrina'!T16</f>
        <v>30</v>
      </c>
      <c r="U321" s="92">
        <f>'UBS Vila Sabrina'!U16</f>
        <v>68</v>
      </c>
      <c r="V321" s="92">
        <f>'UBS Vila Sabrina'!V16</f>
        <v>300</v>
      </c>
      <c r="W321" s="92">
        <f>'UBS Vila Sabrina'!W16</f>
        <v>476</v>
      </c>
      <c r="X321" s="922">
        <f>'UBS Vila Sabrina'!X16</f>
        <v>1.5866666666666667</v>
      </c>
    </row>
    <row r="322" spans="1:24" x14ac:dyDescent="0.25">
      <c r="A322" s="214" t="str">
        <f>'UBS Vila Sabrina'!A17</f>
        <v>Assistente Social (consulta/ VD) - 30hrs</v>
      </c>
      <c r="B322" s="926">
        <f>'UBS Vila Sabrina'!B17</f>
        <v>61</v>
      </c>
      <c r="C322" s="92">
        <f>'UBS Vila Sabrina'!C17</f>
        <v>84</v>
      </c>
      <c r="D322" s="92">
        <f>'UBS Vila Sabrina'!D17</f>
        <v>61</v>
      </c>
      <c r="E322" s="92">
        <f>'UBS Vila Sabrina'!E17</f>
        <v>61</v>
      </c>
      <c r="F322" s="92">
        <f>'UBS Vila Sabrina'!F17</f>
        <v>61</v>
      </c>
      <c r="G322" s="92">
        <f>'UBS Vila Sabrina'!G17</f>
        <v>0</v>
      </c>
      <c r="H322" s="92">
        <f>'UBS Vila Sabrina'!H17</f>
        <v>61</v>
      </c>
      <c r="I322" s="92">
        <f>'UBS Vila Sabrina'!I17</f>
        <v>38</v>
      </c>
      <c r="J322" s="92">
        <f>'UBS Vila Sabrina'!J17</f>
        <v>61</v>
      </c>
      <c r="K322" s="92">
        <f>'UBS Vila Sabrina'!K17</f>
        <v>36</v>
      </c>
      <c r="L322" s="92">
        <f>'UBS Vila Sabrina'!L17</f>
        <v>61</v>
      </c>
      <c r="M322" s="92">
        <f>'UBS Vila Sabrina'!M17</f>
        <v>21</v>
      </c>
      <c r="N322" s="92">
        <f>'UBS Vila Sabrina'!N17</f>
        <v>61</v>
      </c>
      <c r="O322" s="92">
        <f>'UBS Vila Sabrina'!O17</f>
        <v>49</v>
      </c>
      <c r="P322" s="92">
        <f>'UBS Vila Sabrina'!P17</f>
        <v>61</v>
      </c>
      <c r="Q322" s="92">
        <f>'UBS Vila Sabrina'!Q17</f>
        <v>62</v>
      </c>
      <c r="R322" s="92">
        <f>'UBS Vila Sabrina'!R17</f>
        <v>61</v>
      </c>
      <c r="S322" s="92">
        <f>'UBS Vila Sabrina'!S17</f>
        <v>35</v>
      </c>
      <c r="T322" s="92">
        <f>'UBS Vila Sabrina'!T17</f>
        <v>61</v>
      </c>
      <c r="U322" s="92">
        <f>'UBS Vila Sabrina'!U17</f>
        <v>17</v>
      </c>
      <c r="V322" s="92">
        <f>'UBS Vila Sabrina'!V17</f>
        <v>610</v>
      </c>
      <c r="W322" s="92">
        <f>'UBS Vila Sabrina'!W17</f>
        <v>403</v>
      </c>
      <c r="X322" s="922">
        <f>'UBS Vila Sabrina'!X17</f>
        <v>0.66065573770491803</v>
      </c>
    </row>
    <row r="323" spans="1:24" x14ac:dyDescent="0.25">
      <c r="A323" s="214" t="str">
        <f>'UBS Vila Sabrina'!A18</f>
        <v>Assistente Social (nº grupos)</v>
      </c>
      <c r="B323" s="926">
        <f>'UBS Vila Sabrina'!B18</f>
        <v>15</v>
      </c>
      <c r="C323" s="92">
        <f>'UBS Vila Sabrina'!C18</f>
        <v>16</v>
      </c>
      <c r="D323" s="92">
        <f>'UBS Vila Sabrina'!D18</f>
        <v>15</v>
      </c>
      <c r="E323" s="92">
        <f>'UBS Vila Sabrina'!E18</f>
        <v>14</v>
      </c>
      <c r="F323" s="92">
        <f>'UBS Vila Sabrina'!F18</f>
        <v>15</v>
      </c>
      <c r="G323" s="92">
        <f>'UBS Vila Sabrina'!G18</f>
        <v>0</v>
      </c>
      <c r="H323" s="92">
        <f>'UBS Vila Sabrina'!H18</f>
        <v>15</v>
      </c>
      <c r="I323" s="92">
        <f>'UBS Vila Sabrina'!I18</f>
        <v>12</v>
      </c>
      <c r="J323" s="92">
        <f>'UBS Vila Sabrina'!J18</f>
        <v>15</v>
      </c>
      <c r="K323" s="92">
        <f>'UBS Vila Sabrina'!K18</f>
        <v>13</v>
      </c>
      <c r="L323" s="92">
        <f>'UBS Vila Sabrina'!L18</f>
        <v>15</v>
      </c>
      <c r="M323" s="92">
        <f>'UBS Vila Sabrina'!M18</f>
        <v>6</v>
      </c>
      <c r="N323" s="92">
        <f>'UBS Vila Sabrina'!N18</f>
        <v>15</v>
      </c>
      <c r="O323" s="92">
        <f>'UBS Vila Sabrina'!O18</f>
        <v>5</v>
      </c>
      <c r="P323" s="92">
        <f>'UBS Vila Sabrina'!P18</f>
        <v>15</v>
      </c>
      <c r="Q323" s="92">
        <f>'UBS Vila Sabrina'!Q18</f>
        <v>15</v>
      </c>
      <c r="R323" s="92">
        <f>'UBS Vila Sabrina'!R18</f>
        <v>15</v>
      </c>
      <c r="S323" s="92">
        <f>'UBS Vila Sabrina'!S18</f>
        <v>18</v>
      </c>
      <c r="T323" s="92">
        <f>'UBS Vila Sabrina'!T18</f>
        <v>15</v>
      </c>
      <c r="U323" s="92">
        <f>'UBS Vila Sabrina'!U18</f>
        <v>2</v>
      </c>
      <c r="V323" s="92">
        <f>'UBS Vila Sabrina'!V18</f>
        <v>150</v>
      </c>
      <c r="W323" s="92">
        <f>'UBS Vila Sabrina'!W18</f>
        <v>101</v>
      </c>
      <c r="X323" s="922">
        <f>'UBS Vila Sabrina'!X18</f>
        <v>0.67333333333333334</v>
      </c>
    </row>
    <row r="324" spans="1:24" x14ac:dyDescent="0.25">
      <c r="A324" s="214" t="str">
        <f>'UBS Vila Sabrina'!A19</f>
        <v>Farmacêutico (consulta/ VD) - 40hrs</v>
      </c>
      <c r="B324" s="926">
        <f>'UBS Vila Sabrina'!B19</f>
        <v>96</v>
      </c>
      <c r="C324" s="92">
        <f>'UBS Vila Sabrina'!C19</f>
        <v>69</v>
      </c>
      <c r="D324" s="92">
        <f>'UBS Vila Sabrina'!D19</f>
        <v>96</v>
      </c>
      <c r="E324" s="92">
        <f>'UBS Vila Sabrina'!E19</f>
        <v>45</v>
      </c>
      <c r="F324" s="92">
        <f>'UBS Vila Sabrina'!F19</f>
        <v>96</v>
      </c>
      <c r="G324" s="92">
        <f>'UBS Vila Sabrina'!G19</f>
        <v>93</v>
      </c>
      <c r="H324" s="92">
        <f>'UBS Vila Sabrina'!H19</f>
        <v>96</v>
      </c>
      <c r="I324" s="92">
        <f>'UBS Vila Sabrina'!I19</f>
        <v>91</v>
      </c>
      <c r="J324" s="92">
        <f>'UBS Vila Sabrina'!J19</f>
        <v>96</v>
      </c>
      <c r="K324" s="92">
        <f>'UBS Vila Sabrina'!K19</f>
        <v>46</v>
      </c>
      <c r="L324" s="92">
        <f>'UBS Vila Sabrina'!L19</f>
        <v>96</v>
      </c>
      <c r="M324" s="92">
        <f>'UBS Vila Sabrina'!M19</f>
        <v>94</v>
      </c>
      <c r="N324" s="92">
        <f>'UBS Vila Sabrina'!N19</f>
        <v>96</v>
      </c>
      <c r="O324" s="92">
        <f>'UBS Vila Sabrina'!O19</f>
        <v>102</v>
      </c>
      <c r="P324" s="92">
        <f>'UBS Vila Sabrina'!P19</f>
        <v>96</v>
      </c>
      <c r="Q324" s="92">
        <f>'UBS Vila Sabrina'!Q19</f>
        <v>42</v>
      </c>
      <c r="R324" s="92">
        <f>'UBS Vila Sabrina'!R19</f>
        <v>96</v>
      </c>
      <c r="S324" s="92">
        <f>'UBS Vila Sabrina'!S19</f>
        <v>97</v>
      </c>
      <c r="T324" s="92">
        <f>'UBS Vila Sabrina'!T19</f>
        <v>96</v>
      </c>
      <c r="U324" s="92">
        <f>'UBS Vila Sabrina'!U19</f>
        <v>74</v>
      </c>
      <c r="V324" s="92">
        <f>'UBS Vila Sabrina'!V19</f>
        <v>960</v>
      </c>
      <c r="W324" s="92">
        <f>'UBS Vila Sabrina'!W19</f>
        <v>753</v>
      </c>
      <c r="X324" s="922">
        <f>'UBS Vila Sabrina'!X19</f>
        <v>0.78437500000000004</v>
      </c>
    </row>
    <row r="325" spans="1:24" x14ac:dyDescent="0.25">
      <c r="A325" s="214" t="str">
        <f>'UBS Vila Sabrina'!A20</f>
        <v>Farmacêutico (nº grupos)</v>
      </c>
      <c r="B325" s="926">
        <f>'UBS Vila Sabrina'!B20</f>
        <v>16</v>
      </c>
      <c r="C325" s="92">
        <f>'UBS Vila Sabrina'!C20</f>
        <v>10</v>
      </c>
      <c r="D325" s="92">
        <f>'UBS Vila Sabrina'!D20</f>
        <v>16</v>
      </c>
      <c r="E325" s="92">
        <f>'UBS Vila Sabrina'!E20</f>
        <v>8</v>
      </c>
      <c r="F325" s="92">
        <f>'UBS Vila Sabrina'!F20</f>
        <v>16</v>
      </c>
      <c r="G325" s="92">
        <f>'UBS Vila Sabrina'!G20</f>
        <v>17</v>
      </c>
      <c r="H325" s="92">
        <f>'UBS Vila Sabrina'!H20</f>
        <v>16</v>
      </c>
      <c r="I325" s="92">
        <f>'UBS Vila Sabrina'!I20</f>
        <v>16</v>
      </c>
      <c r="J325" s="92">
        <f>'UBS Vila Sabrina'!J20</f>
        <v>16</v>
      </c>
      <c r="K325" s="92">
        <f>'UBS Vila Sabrina'!K20</f>
        <v>10</v>
      </c>
      <c r="L325" s="92">
        <f>'UBS Vila Sabrina'!L20</f>
        <v>16</v>
      </c>
      <c r="M325" s="92">
        <f>'UBS Vila Sabrina'!M20</f>
        <v>13</v>
      </c>
      <c r="N325" s="92">
        <f>'UBS Vila Sabrina'!N20</f>
        <v>16</v>
      </c>
      <c r="O325" s="92">
        <f>'UBS Vila Sabrina'!O20</f>
        <v>14</v>
      </c>
      <c r="P325" s="92">
        <f>'UBS Vila Sabrina'!P20</f>
        <v>16</v>
      </c>
      <c r="Q325" s="92">
        <f>'UBS Vila Sabrina'!Q20</f>
        <v>13</v>
      </c>
      <c r="R325" s="92">
        <f>'UBS Vila Sabrina'!R20</f>
        <v>16</v>
      </c>
      <c r="S325" s="92">
        <f>'UBS Vila Sabrina'!S20</f>
        <v>16</v>
      </c>
      <c r="T325" s="92">
        <f>'UBS Vila Sabrina'!T20</f>
        <v>16</v>
      </c>
      <c r="U325" s="92">
        <f>'UBS Vila Sabrina'!U20</f>
        <v>14</v>
      </c>
      <c r="V325" s="92">
        <f>'UBS Vila Sabrina'!V20</f>
        <v>160</v>
      </c>
      <c r="W325" s="92">
        <f>'UBS Vila Sabrina'!W20</f>
        <v>131</v>
      </c>
      <c r="X325" s="922">
        <f>'UBS Vila Sabrina'!X20</f>
        <v>0.81874999999999998</v>
      </c>
    </row>
    <row r="326" spans="1:24" x14ac:dyDescent="0.25">
      <c r="A326" s="214" t="str">
        <f>'UBS Vila Sabrina'!A21</f>
        <v>Psicólogo (consulta/ VD) - 30hrs</v>
      </c>
      <c r="B326" s="926">
        <f>'UBS Vila Sabrina'!B21</f>
        <v>92</v>
      </c>
      <c r="C326" s="92">
        <f>'UBS Vila Sabrina'!C21</f>
        <v>72</v>
      </c>
      <c r="D326" s="92">
        <f>'UBS Vila Sabrina'!D21</f>
        <v>92</v>
      </c>
      <c r="E326" s="92">
        <f>'UBS Vila Sabrina'!E21</f>
        <v>118</v>
      </c>
      <c r="F326" s="92">
        <f>'UBS Vila Sabrina'!F21</f>
        <v>92</v>
      </c>
      <c r="G326" s="92">
        <f>'UBS Vila Sabrina'!G21</f>
        <v>99</v>
      </c>
      <c r="H326" s="92">
        <f>'UBS Vila Sabrina'!H21</f>
        <v>92</v>
      </c>
      <c r="I326" s="92">
        <f>'UBS Vila Sabrina'!I21</f>
        <v>124</v>
      </c>
      <c r="J326" s="92">
        <f>'UBS Vila Sabrina'!J21</f>
        <v>92</v>
      </c>
      <c r="K326" s="92">
        <f>'UBS Vila Sabrina'!K21</f>
        <v>113</v>
      </c>
      <c r="L326" s="92">
        <f>'UBS Vila Sabrina'!L21</f>
        <v>92</v>
      </c>
      <c r="M326" s="92">
        <f>'UBS Vila Sabrina'!M21</f>
        <v>87</v>
      </c>
      <c r="N326" s="92">
        <f>'UBS Vila Sabrina'!N21</f>
        <v>92</v>
      </c>
      <c r="O326" s="92">
        <f>'UBS Vila Sabrina'!O21</f>
        <v>109</v>
      </c>
      <c r="P326" s="92">
        <f>'UBS Vila Sabrina'!P21</f>
        <v>92</v>
      </c>
      <c r="Q326" s="92">
        <f>'UBS Vila Sabrina'!Q21</f>
        <v>105</v>
      </c>
      <c r="R326" s="92">
        <f>'UBS Vila Sabrina'!R21</f>
        <v>92</v>
      </c>
      <c r="S326" s="92">
        <f>'UBS Vila Sabrina'!S21</f>
        <v>135</v>
      </c>
      <c r="T326" s="92">
        <f>'UBS Vila Sabrina'!T21</f>
        <v>92</v>
      </c>
      <c r="U326" s="92">
        <f>'UBS Vila Sabrina'!U21</f>
        <v>100</v>
      </c>
      <c r="V326" s="92">
        <f>'UBS Vila Sabrina'!V21</f>
        <v>920</v>
      </c>
      <c r="W326" s="92">
        <f>'UBS Vila Sabrina'!W21</f>
        <v>1062</v>
      </c>
      <c r="X326" s="922">
        <f>'UBS Vila Sabrina'!X21</f>
        <v>1.1543478260869566</v>
      </c>
    </row>
    <row r="327" spans="1:24" x14ac:dyDescent="0.25">
      <c r="A327" s="214" t="str">
        <f>'UBS Vila Sabrina'!A22</f>
        <v>Psicólogo (nº grupos)</v>
      </c>
      <c r="B327" s="926">
        <f>'UBS Vila Sabrina'!B22</f>
        <v>60</v>
      </c>
      <c r="C327" s="92">
        <f>'UBS Vila Sabrina'!C22</f>
        <v>46</v>
      </c>
      <c r="D327" s="92">
        <f>'UBS Vila Sabrina'!D22</f>
        <v>60</v>
      </c>
      <c r="E327" s="92">
        <f>'UBS Vila Sabrina'!E22</f>
        <v>60</v>
      </c>
      <c r="F327" s="92">
        <f>'UBS Vila Sabrina'!F22</f>
        <v>60</v>
      </c>
      <c r="G327" s="92">
        <f>'UBS Vila Sabrina'!G22</f>
        <v>62</v>
      </c>
      <c r="H327" s="92">
        <f>'UBS Vila Sabrina'!H22</f>
        <v>60</v>
      </c>
      <c r="I327" s="92">
        <f>'UBS Vila Sabrina'!I22</f>
        <v>60</v>
      </c>
      <c r="J327" s="92">
        <f>'UBS Vila Sabrina'!J22</f>
        <v>60</v>
      </c>
      <c r="K327" s="92">
        <f>'UBS Vila Sabrina'!K22</f>
        <v>63</v>
      </c>
      <c r="L327" s="92">
        <f>'UBS Vila Sabrina'!L22</f>
        <v>60</v>
      </c>
      <c r="M327" s="92">
        <f>'UBS Vila Sabrina'!M22</f>
        <v>46</v>
      </c>
      <c r="N327" s="92">
        <f>'UBS Vila Sabrina'!N22</f>
        <v>60</v>
      </c>
      <c r="O327" s="92">
        <f>'UBS Vila Sabrina'!O22</f>
        <v>30</v>
      </c>
      <c r="P327" s="92">
        <f>'UBS Vila Sabrina'!P22</f>
        <v>60</v>
      </c>
      <c r="Q327" s="92">
        <f>'UBS Vila Sabrina'!Q22</f>
        <v>62</v>
      </c>
      <c r="R327" s="92">
        <f>'UBS Vila Sabrina'!R22</f>
        <v>60</v>
      </c>
      <c r="S327" s="92">
        <f>'UBS Vila Sabrina'!S22</f>
        <v>67</v>
      </c>
      <c r="T327" s="92">
        <f>'UBS Vila Sabrina'!T22</f>
        <v>60</v>
      </c>
      <c r="U327" s="92">
        <f>'UBS Vila Sabrina'!U22</f>
        <v>45</v>
      </c>
      <c r="V327" s="92">
        <f>'UBS Vila Sabrina'!V22</f>
        <v>600</v>
      </c>
      <c r="W327" s="92">
        <f>'UBS Vila Sabrina'!W22</f>
        <v>541</v>
      </c>
      <c r="X327" s="922">
        <f>'UBS Vila Sabrina'!X22</f>
        <v>0.90166666666666662</v>
      </c>
    </row>
    <row r="328" spans="1:24" x14ac:dyDescent="0.25">
      <c r="A328" s="214" t="str">
        <f>'UBS Vila Sabrina'!A23</f>
        <v>Técnico de Enfermagem (Visitas) - 30hrs</v>
      </c>
      <c r="B328" s="926">
        <f>'UBS Vila Sabrina'!B23</f>
        <v>120</v>
      </c>
      <c r="C328" s="92">
        <f>'UBS Vila Sabrina'!C23</f>
        <v>114</v>
      </c>
      <c r="D328" s="92">
        <f>'UBS Vila Sabrina'!D23</f>
        <v>120</v>
      </c>
      <c r="E328" s="92">
        <f>'UBS Vila Sabrina'!E23</f>
        <v>122</v>
      </c>
      <c r="F328" s="92">
        <f>'UBS Vila Sabrina'!F23</f>
        <v>120</v>
      </c>
      <c r="G328" s="92">
        <f>'UBS Vila Sabrina'!G23</f>
        <v>132</v>
      </c>
      <c r="H328" s="92">
        <f>'UBS Vila Sabrina'!H23</f>
        <v>120</v>
      </c>
      <c r="I328" s="92">
        <f>'UBS Vila Sabrina'!I23</f>
        <v>121</v>
      </c>
      <c r="J328" s="92">
        <f>'UBS Vila Sabrina'!J23</f>
        <v>120</v>
      </c>
      <c r="K328" s="92">
        <f>'UBS Vila Sabrina'!K23</f>
        <v>121</v>
      </c>
      <c r="L328" s="92">
        <f>'UBS Vila Sabrina'!L23</f>
        <v>120</v>
      </c>
      <c r="M328" s="92">
        <f>'UBS Vila Sabrina'!M23</f>
        <v>116</v>
      </c>
      <c r="N328" s="92">
        <f>'UBS Vila Sabrina'!N23</f>
        <v>120</v>
      </c>
      <c r="O328" s="92">
        <f>'UBS Vila Sabrina'!O23</f>
        <v>101</v>
      </c>
      <c r="P328" s="92">
        <f>'UBS Vila Sabrina'!P23</f>
        <v>120</v>
      </c>
      <c r="Q328" s="92">
        <f>'UBS Vila Sabrina'!Q23</f>
        <v>124</v>
      </c>
      <c r="R328" s="92">
        <f>'UBS Vila Sabrina'!R23</f>
        <v>120</v>
      </c>
      <c r="S328" s="92">
        <f>'UBS Vila Sabrina'!S23</f>
        <v>129</v>
      </c>
      <c r="T328" s="92">
        <f>'UBS Vila Sabrina'!T23</f>
        <v>120</v>
      </c>
      <c r="U328" s="92">
        <f>'UBS Vila Sabrina'!U23</f>
        <v>133</v>
      </c>
      <c r="V328" s="92">
        <f>'UBS Vila Sabrina'!V23</f>
        <v>1200</v>
      </c>
      <c r="W328" s="92">
        <f>'UBS Vila Sabrina'!W23</f>
        <v>1213</v>
      </c>
      <c r="X328" s="922">
        <f>'UBS Vila Sabrina'!X23</f>
        <v>1.0108333333333333</v>
      </c>
    </row>
    <row r="329" spans="1:24" x14ac:dyDescent="0.25">
      <c r="A329" s="214" t="str">
        <f>'UBS Vila Sabrina'!A24</f>
        <v>PICS - Atividades Coletivas</v>
      </c>
      <c r="B329" s="926">
        <f>'UBS Vila Sabrina'!B24</f>
        <v>7</v>
      </c>
      <c r="C329" s="92">
        <f>'UBS Vila Sabrina'!C24</f>
        <v>7</v>
      </c>
      <c r="D329" s="92">
        <f>'UBS Vila Sabrina'!D24</f>
        <v>7</v>
      </c>
      <c r="E329" s="92">
        <f>'UBS Vila Sabrina'!E24</f>
        <v>14</v>
      </c>
      <c r="F329" s="92">
        <f>'UBS Vila Sabrina'!F24</f>
        <v>7</v>
      </c>
      <c r="G329" s="92">
        <f>'UBS Vila Sabrina'!G24</f>
        <v>10</v>
      </c>
      <c r="H329" s="92">
        <f>'UBS Vila Sabrina'!H24</f>
        <v>7</v>
      </c>
      <c r="I329" s="92">
        <f>'UBS Vila Sabrina'!I24</f>
        <v>2</v>
      </c>
      <c r="J329" s="92">
        <f>'UBS Vila Sabrina'!J24</f>
        <v>7</v>
      </c>
      <c r="K329" s="92">
        <f>'UBS Vila Sabrina'!K24</f>
        <v>12</v>
      </c>
      <c r="L329" s="92">
        <f>'UBS Vila Sabrina'!L24</f>
        <v>7</v>
      </c>
      <c r="M329" s="92">
        <f>'UBS Vila Sabrina'!M24</f>
        <v>11</v>
      </c>
      <c r="N329" s="92">
        <f>'UBS Vila Sabrina'!N24</f>
        <v>7</v>
      </c>
      <c r="O329" s="92">
        <f>'UBS Vila Sabrina'!O24</f>
        <v>14</v>
      </c>
      <c r="P329" s="92">
        <f>'UBS Vila Sabrina'!P24</f>
        <v>7</v>
      </c>
      <c r="Q329" s="92">
        <f>'UBS Vila Sabrina'!Q24</f>
        <v>16</v>
      </c>
      <c r="R329" s="92">
        <f>'UBS Vila Sabrina'!R24</f>
        <v>7</v>
      </c>
      <c r="S329" s="92">
        <f>'UBS Vila Sabrina'!S24</f>
        <v>19</v>
      </c>
      <c r="T329" s="92">
        <f>'UBS Vila Sabrina'!T24</f>
        <v>7</v>
      </c>
      <c r="U329" s="92">
        <f>'UBS Vila Sabrina'!U24</f>
        <v>15</v>
      </c>
      <c r="V329" s="92">
        <f>'UBS Vila Sabrina'!V24</f>
        <v>70</v>
      </c>
      <c r="W329" s="92">
        <f>'UBS Vila Sabrina'!W24</f>
        <v>120</v>
      </c>
      <c r="X329" s="922">
        <f>'UBS Vila Sabrina'!X24</f>
        <v>1.7142857142857142</v>
      </c>
    </row>
    <row r="330" spans="1:24" ht="15.75" thickBot="1" x14ac:dyDescent="0.3">
      <c r="A330" s="214" t="str">
        <f>'UBS Vila Sabrina'!A25</f>
        <v>PICS - Atividades Individuais</v>
      </c>
      <c r="B330" s="926">
        <f>'UBS Vila Sabrina'!B25</f>
        <v>10</v>
      </c>
      <c r="C330" s="92">
        <f>'UBS Vila Sabrina'!C25</f>
        <v>7</v>
      </c>
      <c r="D330" s="92">
        <f>'UBS Vila Sabrina'!D25</f>
        <v>10</v>
      </c>
      <c r="E330" s="92">
        <f>'UBS Vila Sabrina'!E25</f>
        <v>2</v>
      </c>
      <c r="F330" s="92">
        <f>'UBS Vila Sabrina'!F25</f>
        <v>10</v>
      </c>
      <c r="G330" s="92">
        <f>'UBS Vila Sabrina'!G25</f>
        <v>0</v>
      </c>
      <c r="H330" s="92">
        <f>'UBS Vila Sabrina'!H25</f>
        <v>10</v>
      </c>
      <c r="I330" s="92">
        <f>'UBS Vila Sabrina'!I25</f>
        <v>0</v>
      </c>
      <c r="J330" s="92">
        <f>'UBS Vila Sabrina'!J25</f>
        <v>10</v>
      </c>
      <c r="K330" s="92">
        <f>'UBS Vila Sabrina'!K25</f>
        <v>0</v>
      </c>
      <c r="L330" s="92">
        <f>'UBS Vila Sabrina'!L25</f>
        <v>10</v>
      </c>
      <c r="M330" s="92">
        <f>'UBS Vila Sabrina'!M25</f>
        <v>5</v>
      </c>
      <c r="N330" s="92">
        <f>'UBS Vila Sabrina'!N25</f>
        <v>10</v>
      </c>
      <c r="O330" s="92">
        <f>'UBS Vila Sabrina'!O25</f>
        <v>11</v>
      </c>
      <c r="P330" s="92">
        <f>'UBS Vila Sabrina'!P25</f>
        <v>10</v>
      </c>
      <c r="Q330" s="92">
        <f>'UBS Vila Sabrina'!Q25</f>
        <v>17</v>
      </c>
      <c r="R330" s="92">
        <f>'UBS Vila Sabrina'!R25</f>
        <v>10</v>
      </c>
      <c r="S330" s="92">
        <f>'UBS Vila Sabrina'!S25</f>
        <v>39</v>
      </c>
      <c r="T330" s="92">
        <f>'UBS Vila Sabrina'!T25</f>
        <v>10</v>
      </c>
      <c r="U330" s="92">
        <f>'UBS Vila Sabrina'!U25</f>
        <v>51</v>
      </c>
      <c r="V330" s="92">
        <f>'UBS Vila Sabrina'!V25</f>
        <v>100</v>
      </c>
      <c r="W330" s="92">
        <f>'UBS Vila Sabrina'!W25</f>
        <v>132</v>
      </c>
      <c r="X330" s="922">
        <f>'UBS Vila Sabrina'!X25</f>
        <v>1.32</v>
      </c>
    </row>
    <row r="331" spans="1:24" ht="15.75" thickBot="1" x14ac:dyDescent="0.3">
      <c r="A331" s="845" t="str">
        <f>'UBS Vila Sabrina'!A26</f>
        <v>TOTAL</v>
      </c>
      <c r="B331" s="943">
        <f>'UBS Vila Sabrina'!B26</f>
        <v>3387</v>
      </c>
      <c r="C331" s="847">
        <f>'UBS Vila Sabrina'!C26</f>
        <v>2979</v>
      </c>
      <c r="D331" s="847">
        <f>'UBS Vila Sabrina'!D26</f>
        <v>3387</v>
      </c>
      <c r="E331" s="847">
        <f>'UBS Vila Sabrina'!E26</f>
        <v>3264</v>
      </c>
      <c r="F331" s="847">
        <f>'UBS Vila Sabrina'!F26</f>
        <v>3387</v>
      </c>
      <c r="G331" s="847">
        <f>'UBS Vila Sabrina'!G26</f>
        <v>2688</v>
      </c>
      <c r="H331" s="847">
        <f>'UBS Vila Sabrina'!H26</f>
        <v>3387</v>
      </c>
      <c r="I331" s="847">
        <f>'UBS Vila Sabrina'!I26</f>
        <v>2763</v>
      </c>
      <c r="J331" s="847">
        <f>'UBS Vila Sabrina'!J26</f>
        <v>3387</v>
      </c>
      <c r="K331" s="847">
        <f>'UBS Vila Sabrina'!K26</f>
        <v>2798</v>
      </c>
      <c r="L331" s="847">
        <f>'UBS Vila Sabrina'!L26</f>
        <v>3387</v>
      </c>
      <c r="M331" s="847">
        <f>'UBS Vila Sabrina'!M26</f>
        <v>2820</v>
      </c>
      <c r="N331" s="847">
        <f>'UBS Vila Sabrina'!N26</f>
        <v>3387</v>
      </c>
      <c r="O331" s="847">
        <f>'UBS Vila Sabrina'!O26</f>
        <v>3322</v>
      </c>
      <c r="P331" s="847">
        <f>'UBS Vila Sabrina'!P26</f>
        <v>3387</v>
      </c>
      <c r="Q331" s="847">
        <f>'UBS Vila Sabrina'!Q26</f>
        <v>3327</v>
      </c>
      <c r="R331" s="847">
        <f>'UBS Vila Sabrina'!R26</f>
        <v>3387</v>
      </c>
      <c r="S331" s="847">
        <f>'UBS Vila Sabrina'!S26</f>
        <v>3287</v>
      </c>
      <c r="T331" s="847">
        <f>'UBS Vila Sabrina'!T26</f>
        <v>3387</v>
      </c>
      <c r="U331" s="847">
        <f>'UBS Vila Sabrina'!U26</f>
        <v>3171</v>
      </c>
      <c r="V331" s="847">
        <f>'UBS Vila Sabrina'!V26</f>
        <v>33870</v>
      </c>
      <c r="W331" s="847">
        <f>'UBS Vila Sabrina'!W26</f>
        <v>30419</v>
      </c>
      <c r="X331" s="923">
        <f>'UBS Vila Sabrina'!X26</f>
        <v>0.89811042220253912</v>
      </c>
    </row>
    <row r="333" spans="1:24" ht="15.75" x14ac:dyDescent="0.25">
      <c r="A333" s="927" t="s">
        <v>663</v>
      </c>
      <c r="B333" s="937"/>
      <c r="C333" s="928"/>
      <c r="D333" s="929"/>
      <c r="E333" s="929"/>
      <c r="F333" s="929"/>
      <c r="G333" s="929"/>
      <c r="H333" s="929"/>
      <c r="I333" s="929"/>
      <c r="J333" s="929"/>
      <c r="K333" s="929"/>
      <c r="L333" s="929"/>
      <c r="M333" s="929"/>
      <c r="N333" s="929"/>
      <c r="O333" s="929"/>
      <c r="P333" s="929"/>
      <c r="Q333" s="929"/>
      <c r="R333" s="929"/>
      <c r="S333" s="929"/>
      <c r="T333" s="929"/>
      <c r="U333" s="929"/>
      <c r="V333" s="928"/>
      <c r="W333" s="928"/>
      <c r="X333" s="928"/>
    </row>
    <row r="334" spans="1:24" x14ac:dyDescent="0.25">
      <c r="A334" s="914"/>
      <c r="B334" s="976" t="s">
        <v>486</v>
      </c>
      <c r="C334" s="976"/>
      <c r="D334" s="976" t="s">
        <v>681</v>
      </c>
      <c r="E334" s="976"/>
      <c r="F334" s="976" t="s">
        <v>682</v>
      </c>
      <c r="G334" s="976"/>
      <c r="H334" s="976" t="s">
        <v>683</v>
      </c>
      <c r="I334" s="976"/>
      <c r="J334" s="976" t="s">
        <v>686</v>
      </c>
      <c r="K334" s="976"/>
      <c r="L334" s="976" t="s">
        <v>687</v>
      </c>
      <c r="M334" s="976"/>
      <c r="N334" s="976" t="s">
        <v>689</v>
      </c>
      <c r="O334" s="976"/>
      <c r="P334" s="976" t="s">
        <v>690</v>
      </c>
      <c r="Q334" s="976"/>
      <c r="R334" s="976" t="s">
        <v>691</v>
      </c>
      <c r="S334" s="976"/>
      <c r="T334" s="976" t="s">
        <v>692</v>
      </c>
      <c r="U334" s="976"/>
      <c r="V334" s="989" t="s">
        <v>487</v>
      </c>
      <c r="W334" s="989"/>
      <c r="X334" s="989"/>
    </row>
    <row r="335" spans="1:24" ht="15.75" thickBot="1" x14ac:dyDescent="0.3">
      <c r="A335" s="843" t="s">
        <v>14</v>
      </c>
      <c r="B335" s="931" t="s">
        <v>489</v>
      </c>
      <c r="C335" s="849" t="s">
        <v>488</v>
      </c>
      <c r="D335" s="915" t="s">
        <v>489</v>
      </c>
      <c r="E335" s="849" t="s">
        <v>488</v>
      </c>
      <c r="F335" s="915" t="s">
        <v>489</v>
      </c>
      <c r="G335" s="849" t="s">
        <v>488</v>
      </c>
      <c r="H335" s="915" t="s">
        <v>489</v>
      </c>
      <c r="I335" s="849" t="s">
        <v>488</v>
      </c>
      <c r="J335" s="915" t="s">
        <v>489</v>
      </c>
      <c r="K335" s="849" t="s">
        <v>488</v>
      </c>
      <c r="L335" s="915" t="s">
        <v>489</v>
      </c>
      <c r="M335" s="849" t="s">
        <v>488</v>
      </c>
      <c r="N335" s="915" t="s">
        <v>489</v>
      </c>
      <c r="O335" s="849" t="s">
        <v>488</v>
      </c>
      <c r="P335" s="915" t="s">
        <v>489</v>
      </c>
      <c r="Q335" s="849" t="s">
        <v>488</v>
      </c>
      <c r="R335" s="915" t="s">
        <v>489</v>
      </c>
      <c r="S335" s="849" t="s">
        <v>488</v>
      </c>
      <c r="T335" s="915" t="s">
        <v>489</v>
      </c>
      <c r="U335" s="849" t="s">
        <v>488</v>
      </c>
      <c r="V335" s="849" t="s">
        <v>679</v>
      </c>
      <c r="W335" s="849" t="s">
        <v>680</v>
      </c>
      <c r="X335" s="917" t="s">
        <v>1</v>
      </c>
    </row>
    <row r="336" spans="1:24" ht="15.75" thickTop="1" x14ac:dyDescent="0.25">
      <c r="A336" s="214" t="str">
        <f>'UBS Carandiru'!A9</f>
        <v>Cirurgião Dentista (consulta /atendimento) - 20hrs</v>
      </c>
      <c r="B336" s="926">
        <f>'UBS Carandiru'!B9</f>
        <v>783</v>
      </c>
      <c r="C336" s="92">
        <f>'UBS Carandiru'!C9</f>
        <v>712</v>
      </c>
      <c r="D336" s="92">
        <f>'UBS Carandiru'!D9</f>
        <v>783</v>
      </c>
      <c r="E336" s="92">
        <f>'UBS Carandiru'!E9</f>
        <v>558</v>
      </c>
      <c r="F336" s="92">
        <f>'UBS Carandiru'!F9</f>
        <v>783</v>
      </c>
      <c r="G336" s="92">
        <f>'UBS Carandiru'!G9</f>
        <v>509</v>
      </c>
      <c r="H336" s="92">
        <f>'UBS Carandiru'!H9</f>
        <v>783</v>
      </c>
      <c r="I336" s="92">
        <f>'UBS Carandiru'!I9</f>
        <v>612</v>
      </c>
      <c r="J336" s="92">
        <f>'UBS Carandiru'!J9</f>
        <v>783</v>
      </c>
      <c r="K336" s="92">
        <f>'UBS Carandiru'!K9</f>
        <v>667</v>
      </c>
      <c r="L336" s="92">
        <f>'UBS Carandiru'!L9</f>
        <v>783</v>
      </c>
      <c r="M336" s="92">
        <f>'UBS Carandiru'!M9</f>
        <v>629</v>
      </c>
      <c r="N336" s="92">
        <f>'UBS Carandiru'!N9</f>
        <v>783</v>
      </c>
      <c r="O336" s="92">
        <f>'UBS Carandiru'!O9</f>
        <v>852</v>
      </c>
      <c r="P336" s="92">
        <f>'UBS Carandiru'!P9</f>
        <v>783</v>
      </c>
      <c r="Q336" s="92">
        <f>'UBS Carandiru'!Q9</f>
        <v>795</v>
      </c>
      <c r="R336" s="92">
        <f>'UBS Carandiru'!R9</f>
        <v>783</v>
      </c>
      <c r="S336" s="92">
        <f>'UBS Carandiru'!S9</f>
        <v>818</v>
      </c>
      <c r="T336" s="92">
        <f>'UBS Carandiru'!T9</f>
        <v>783</v>
      </c>
      <c r="U336" s="92">
        <f>'UBS Carandiru'!U9</f>
        <v>743</v>
      </c>
      <c r="V336" s="92">
        <f>'UBS Carandiru'!V9</f>
        <v>7830</v>
      </c>
      <c r="W336" s="92">
        <f>'UBS Carandiru'!W9</f>
        <v>6895</v>
      </c>
      <c r="X336" s="922">
        <f>'UBS Carandiru'!X9</f>
        <v>0.88058748403575993</v>
      </c>
    </row>
    <row r="337" spans="1:24" x14ac:dyDescent="0.25">
      <c r="A337" s="214" t="str">
        <f>'UBS Carandiru'!A10</f>
        <v>Cirurgião Dentista (TI clínico restaurador) - 20hrs</v>
      </c>
      <c r="B337" s="926">
        <f>'UBS Carandiru'!B10</f>
        <v>117</v>
      </c>
      <c r="C337" s="92">
        <f>'UBS Carandiru'!C10</f>
        <v>271</v>
      </c>
      <c r="D337" s="92">
        <f>'UBS Carandiru'!D10</f>
        <v>117</v>
      </c>
      <c r="E337" s="92">
        <f>'UBS Carandiru'!E10</f>
        <v>100</v>
      </c>
      <c r="F337" s="92">
        <f>'UBS Carandiru'!F10</f>
        <v>117</v>
      </c>
      <c r="G337" s="92">
        <f>'UBS Carandiru'!G10</f>
        <v>67</v>
      </c>
      <c r="H337" s="92">
        <f>'UBS Carandiru'!H10</f>
        <v>117</v>
      </c>
      <c r="I337" s="92">
        <f>'UBS Carandiru'!I10</f>
        <v>70</v>
      </c>
      <c r="J337" s="92">
        <f>'UBS Carandiru'!J10</f>
        <v>117</v>
      </c>
      <c r="K337" s="92">
        <f>'UBS Carandiru'!K10</f>
        <v>85</v>
      </c>
      <c r="L337" s="92">
        <f>'UBS Carandiru'!L10</f>
        <v>117</v>
      </c>
      <c r="M337" s="92">
        <f>'UBS Carandiru'!M10</f>
        <v>80</v>
      </c>
      <c r="N337" s="92">
        <f>'UBS Carandiru'!N10</f>
        <v>117</v>
      </c>
      <c r="O337" s="92">
        <f>'UBS Carandiru'!O10</f>
        <v>118</v>
      </c>
      <c r="P337" s="92">
        <f>'UBS Carandiru'!P10</f>
        <v>117</v>
      </c>
      <c r="Q337" s="92">
        <f>'UBS Carandiru'!Q10</f>
        <v>122</v>
      </c>
      <c r="R337" s="92">
        <f>'UBS Carandiru'!R10</f>
        <v>117</v>
      </c>
      <c r="S337" s="92">
        <f>'UBS Carandiru'!S10</f>
        <v>149</v>
      </c>
      <c r="T337" s="92">
        <f>'UBS Carandiru'!T10</f>
        <v>117</v>
      </c>
      <c r="U337" s="92">
        <f>'UBS Carandiru'!U10</f>
        <v>161</v>
      </c>
      <c r="V337" s="92">
        <f>'UBS Carandiru'!V10</f>
        <v>1170</v>
      </c>
      <c r="W337" s="92">
        <f>'UBS Carandiru'!W10</f>
        <v>1223</v>
      </c>
      <c r="X337" s="922">
        <f>'UBS Carandiru'!X10</f>
        <v>1.0452991452991454</v>
      </c>
    </row>
    <row r="338" spans="1:24" x14ac:dyDescent="0.25">
      <c r="A338" s="214" t="str">
        <f>'UBS Carandiru'!A11</f>
        <v>Cirurgião Dentista (TI prótese) - 20hrs</v>
      </c>
      <c r="B338" s="926">
        <f>'UBS Carandiru'!B11</f>
        <v>36</v>
      </c>
      <c r="C338" s="92">
        <f>'UBS Carandiru'!C11</f>
        <v>19</v>
      </c>
      <c r="D338" s="92">
        <f>'UBS Carandiru'!D11</f>
        <v>36</v>
      </c>
      <c r="E338" s="92">
        <f>'UBS Carandiru'!E11</f>
        <v>11</v>
      </c>
      <c r="F338" s="92">
        <f>'UBS Carandiru'!F11</f>
        <v>36</v>
      </c>
      <c r="G338" s="92">
        <f>'UBS Carandiru'!G11</f>
        <v>6</v>
      </c>
      <c r="H338" s="92">
        <f>'UBS Carandiru'!H11</f>
        <v>36</v>
      </c>
      <c r="I338" s="92">
        <f>'UBS Carandiru'!I11</f>
        <v>12</v>
      </c>
      <c r="J338" s="92">
        <f>'UBS Carandiru'!J11</f>
        <v>36</v>
      </c>
      <c r="K338" s="92">
        <f>'UBS Carandiru'!K11</f>
        <v>26</v>
      </c>
      <c r="L338" s="92">
        <f>'UBS Carandiru'!L11</f>
        <v>36</v>
      </c>
      <c r="M338" s="92">
        <f>'UBS Carandiru'!M11</f>
        <v>25</v>
      </c>
      <c r="N338" s="92">
        <f>'UBS Carandiru'!N11</f>
        <v>36</v>
      </c>
      <c r="O338" s="92">
        <f>'UBS Carandiru'!O11</f>
        <v>21</v>
      </c>
      <c r="P338" s="92">
        <f>'UBS Carandiru'!P11</f>
        <v>36</v>
      </c>
      <c r="Q338" s="92">
        <f>'UBS Carandiru'!Q11</f>
        <v>24</v>
      </c>
      <c r="R338" s="92">
        <f>'UBS Carandiru'!R11</f>
        <v>36</v>
      </c>
      <c r="S338" s="92">
        <f>'UBS Carandiru'!S11</f>
        <v>22</v>
      </c>
      <c r="T338" s="92">
        <f>'UBS Carandiru'!T11</f>
        <v>36</v>
      </c>
      <c r="U338" s="92">
        <f>'UBS Carandiru'!U11</f>
        <v>19</v>
      </c>
      <c r="V338" s="92">
        <f>'UBS Carandiru'!V11</f>
        <v>360</v>
      </c>
      <c r="W338" s="92">
        <f>'UBS Carandiru'!W11</f>
        <v>185</v>
      </c>
      <c r="X338" s="922">
        <f>'UBS Carandiru'!X11</f>
        <v>0.51388888888888884</v>
      </c>
    </row>
    <row r="339" spans="1:24" x14ac:dyDescent="0.25">
      <c r="A339" s="214" t="str">
        <f>'UBS Carandiru'!A12</f>
        <v>Médico Clínico (consulta) - 20hrs</v>
      </c>
      <c r="B339" s="926">
        <f>'UBS Carandiru'!B12</f>
        <v>792</v>
      </c>
      <c r="C339" s="92">
        <f>'UBS Carandiru'!C12</f>
        <v>570</v>
      </c>
      <c r="D339" s="92">
        <f>'UBS Carandiru'!D12</f>
        <v>792</v>
      </c>
      <c r="E339" s="92">
        <f>'UBS Carandiru'!E12</f>
        <v>712</v>
      </c>
      <c r="F339" s="92">
        <f>'UBS Carandiru'!F12</f>
        <v>792</v>
      </c>
      <c r="G339" s="92">
        <f>'UBS Carandiru'!G12</f>
        <v>568</v>
      </c>
      <c r="H339" s="92">
        <f>'UBS Carandiru'!H12</f>
        <v>792</v>
      </c>
      <c r="I339" s="92">
        <f>'UBS Carandiru'!I12</f>
        <v>680</v>
      </c>
      <c r="J339" s="92">
        <f>'UBS Carandiru'!J12</f>
        <v>792</v>
      </c>
      <c r="K339" s="92">
        <f>'UBS Carandiru'!K12</f>
        <v>715</v>
      </c>
      <c r="L339" s="92">
        <f>'UBS Carandiru'!L12</f>
        <v>792</v>
      </c>
      <c r="M339" s="92">
        <f>'UBS Carandiru'!M12</f>
        <v>400</v>
      </c>
      <c r="N339" s="92">
        <f>'UBS Carandiru'!N12</f>
        <v>792</v>
      </c>
      <c r="O339" s="92">
        <f>'UBS Carandiru'!O12</f>
        <v>840</v>
      </c>
      <c r="P339" s="92">
        <f>'UBS Carandiru'!P12</f>
        <v>792</v>
      </c>
      <c r="Q339" s="92">
        <f>'UBS Carandiru'!Q12</f>
        <v>618</v>
      </c>
      <c r="R339" s="92">
        <f>'UBS Carandiru'!R12</f>
        <v>792</v>
      </c>
      <c r="S339" s="92">
        <f>'UBS Carandiru'!S12</f>
        <v>666</v>
      </c>
      <c r="T339" s="92">
        <f>'UBS Carandiru'!T12</f>
        <v>792</v>
      </c>
      <c r="U339" s="92">
        <f>'UBS Carandiru'!U12</f>
        <v>848</v>
      </c>
      <c r="V339" s="92">
        <f>'UBS Carandiru'!V12</f>
        <v>7920</v>
      </c>
      <c r="W339" s="92">
        <f>'UBS Carandiru'!W12</f>
        <v>6617</v>
      </c>
      <c r="X339" s="922">
        <f>'UBS Carandiru'!X12</f>
        <v>0.83547979797979799</v>
      </c>
    </row>
    <row r="340" spans="1:24" x14ac:dyDescent="0.25">
      <c r="A340" s="214" t="str">
        <f>'UBS Carandiru'!A13</f>
        <v>Médico Pediatra (consulta) - 30hrs</v>
      </c>
      <c r="B340" s="926">
        <f>'UBS Carandiru'!B13</f>
        <v>396</v>
      </c>
      <c r="C340" s="92">
        <f>'UBS Carandiru'!C13</f>
        <v>222</v>
      </c>
      <c r="D340" s="92">
        <f>'UBS Carandiru'!D13</f>
        <v>396</v>
      </c>
      <c r="E340" s="92">
        <f>'UBS Carandiru'!E13</f>
        <v>265</v>
      </c>
      <c r="F340" s="92">
        <f>'UBS Carandiru'!F13</f>
        <v>396</v>
      </c>
      <c r="G340" s="92">
        <f>'UBS Carandiru'!G13</f>
        <v>107</v>
      </c>
      <c r="H340" s="92">
        <f>'UBS Carandiru'!H13</f>
        <v>396</v>
      </c>
      <c r="I340" s="92">
        <f>'UBS Carandiru'!I13</f>
        <v>232</v>
      </c>
      <c r="J340" s="92">
        <f>'UBS Carandiru'!J13</f>
        <v>396</v>
      </c>
      <c r="K340" s="92">
        <f>'UBS Carandiru'!K13</f>
        <v>204</v>
      </c>
      <c r="L340" s="92">
        <f>'UBS Carandiru'!L13</f>
        <v>396</v>
      </c>
      <c r="M340" s="92">
        <f>'UBS Carandiru'!M13</f>
        <v>212</v>
      </c>
      <c r="N340" s="92">
        <f>'UBS Carandiru'!N13</f>
        <v>396</v>
      </c>
      <c r="O340" s="92">
        <f>'UBS Carandiru'!O13</f>
        <v>229</v>
      </c>
      <c r="P340" s="92">
        <f>'UBS Carandiru'!P13</f>
        <v>396</v>
      </c>
      <c r="Q340" s="92">
        <f>'UBS Carandiru'!Q13</f>
        <v>238</v>
      </c>
      <c r="R340" s="92">
        <f>'UBS Carandiru'!R13</f>
        <v>396</v>
      </c>
      <c r="S340" s="92">
        <f>'UBS Carandiru'!S13</f>
        <v>283</v>
      </c>
      <c r="T340" s="92">
        <f>'UBS Carandiru'!T13</f>
        <v>396</v>
      </c>
      <c r="U340" s="92">
        <f>'UBS Carandiru'!U13</f>
        <v>150</v>
      </c>
      <c r="V340" s="92">
        <f>'UBS Carandiru'!V13</f>
        <v>3960</v>
      </c>
      <c r="W340" s="92">
        <f>'UBS Carandiru'!W13</f>
        <v>2142</v>
      </c>
      <c r="X340" s="922">
        <f>'UBS Carandiru'!X13</f>
        <v>0.54090909090909089</v>
      </c>
    </row>
    <row r="341" spans="1:24" x14ac:dyDescent="0.25">
      <c r="A341" s="214" t="str">
        <f>'UBS Carandiru'!A14</f>
        <v>Médico Psiquiatra (consulta) - 20hrs</v>
      </c>
      <c r="B341" s="926">
        <f>'UBS Carandiru'!B14</f>
        <v>160</v>
      </c>
      <c r="C341" s="92">
        <f>'UBS Carandiru'!C14</f>
        <v>146</v>
      </c>
      <c r="D341" s="92">
        <f>'UBS Carandiru'!D14</f>
        <v>160</v>
      </c>
      <c r="E341" s="92">
        <f>'UBS Carandiru'!E14</f>
        <v>141</v>
      </c>
      <c r="F341" s="92">
        <f>'UBS Carandiru'!F14</f>
        <v>160</v>
      </c>
      <c r="G341" s="92">
        <f>'UBS Carandiru'!G14</f>
        <v>136</v>
      </c>
      <c r="H341" s="92">
        <f>'UBS Carandiru'!H14</f>
        <v>160</v>
      </c>
      <c r="I341" s="92">
        <f>'UBS Carandiru'!I14</f>
        <v>135</v>
      </c>
      <c r="J341" s="92">
        <f>'UBS Carandiru'!J14</f>
        <v>160</v>
      </c>
      <c r="K341" s="92">
        <f>'UBS Carandiru'!K14</f>
        <v>134</v>
      </c>
      <c r="L341" s="92">
        <f>'UBS Carandiru'!L14</f>
        <v>160</v>
      </c>
      <c r="M341" s="92">
        <f>'UBS Carandiru'!M14</f>
        <v>94</v>
      </c>
      <c r="N341" s="92">
        <f>'UBS Carandiru'!N14</f>
        <v>160</v>
      </c>
      <c r="O341" s="92">
        <f>'UBS Carandiru'!O14</f>
        <v>71</v>
      </c>
      <c r="P341" s="92">
        <f>'UBS Carandiru'!P14</f>
        <v>160</v>
      </c>
      <c r="Q341" s="92">
        <f>'UBS Carandiru'!Q14</f>
        <v>168</v>
      </c>
      <c r="R341" s="92">
        <f>'UBS Carandiru'!R14</f>
        <v>160</v>
      </c>
      <c r="S341" s="92">
        <f>'UBS Carandiru'!S14</f>
        <v>143</v>
      </c>
      <c r="T341" s="92">
        <f>'UBS Carandiru'!T14</f>
        <v>160</v>
      </c>
      <c r="U341" s="92">
        <f>'UBS Carandiru'!U14</f>
        <v>173</v>
      </c>
      <c r="V341" s="92">
        <f>'UBS Carandiru'!V14</f>
        <v>1600</v>
      </c>
      <c r="W341" s="92">
        <f>'UBS Carandiru'!W14</f>
        <v>1341</v>
      </c>
      <c r="X341" s="922">
        <f>'UBS Carandiru'!X14</f>
        <v>0.83812500000000001</v>
      </c>
    </row>
    <row r="342" spans="1:24" x14ac:dyDescent="0.25">
      <c r="A342" s="214" t="str">
        <f>'UBS Carandiru'!A15</f>
        <v>Médico Ginecologista (consulta)  - 20hrs</v>
      </c>
      <c r="B342" s="926">
        <f>'UBS Carandiru'!B15</f>
        <v>528</v>
      </c>
      <c r="C342" s="92">
        <f>'UBS Carandiru'!C15</f>
        <v>326</v>
      </c>
      <c r="D342" s="92">
        <f>'UBS Carandiru'!D15</f>
        <v>528</v>
      </c>
      <c r="E342" s="92">
        <f>'UBS Carandiru'!E15</f>
        <v>292</v>
      </c>
      <c r="F342" s="92">
        <f>'UBS Carandiru'!F15</f>
        <v>528</v>
      </c>
      <c r="G342" s="92">
        <f>'UBS Carandiru'!G15</f>
        <v>294</v>
      </c>
      <c r="H342" s="92">
        <f>'UBS Carandiru'!H15</f>
        <v>528</v>
      </c>
      <c r="I342" s="92">
        <f>'UBS Carandiru'!I15</f>
        <v>321</v>
      </c>
      <c r="J342" s="92">
        <f>'UBS Carandiru'!J15</f>
        <v>528</v>
      </c>
      <c r="K342" s="92">
        <f>'UBS Carandiru'!K15</f>
        <v>254</v>
      </c>
      <c r="L342" s="92">
        <f>'UBS Carandiru'!L15</f>
        <v>528</v>
      </c>
      <c r="M342" s="92">
        <f>'UBS Carandiru'!M15</f>
        <v>186</v>
      </c>
      <c r="N342" s="92">
        <f>'UBS Carandiru'!N15</f>
        <v>528</v>
      </c>
      <c r="O342" s="92">
        <f>'UBS Carandiru'!O15</f>
        <v>396</v>
      </c>
      <c r="P342" s="92">
        <f>'UBS Carandiru'!P15</f>
        <v>528</v>
      </c>
      <c r="Q342" s="92">
        <f>'UBS Carandiru'!Q15</f>
        <v>342</v>
      </c>
      <c r="R342" s="92">
        <f>'UBS Carandiru'!R15</f>
        <v>528</v>
      </c>
      <c r="S342" s="92">
        <f>'UBS Carandiru'!S15</f>
        <v>503</v>
      </c>
      <c r="T342" s="92">
        <f>'UBS Carandiru'!T15</f>
        <v>528</v>
      </c>
      <c r="U342" s="92">
        <f>'UBS Carandiru'!U15</f>
        <v>403</v>
      </c>
      <c r="V342" s="92">
        <f>'UBS Carandiru'!V15</f>
        <v>5280</v>
      </c>
      <c r="W342" s="92">
        <f>'UBS Carandiru'!W15</f>
        <v>3317</v>
      </c>
      <c r="X342" s="922">
        <f>'UBS Carandiru'!X15</f>
        <v>0.62821969696969693</v>
      </c>
    </row>
    <row r="343" spans="1:24" x14ac:dyDescent="0.25">
      <c r="A343" s="214" t="str">
        <f>'UBS Carandiru'!A16</f>
        <v>Médico Cardiologista (consulta) - 20hrs</v>
      </c>
      <c r="B343" s="926">
        <f>'UBS Carandiru'!B16</f>
        <v>120</v>
      </c>
      <c r="C343" s="92">
        <f>'UBS Carandiru'!C16</f>
        <v>130</v>
      </c>
      <c r="D343" s="92">
        <f>'UBS Carandiru'!D16</f>
        <v>120</v>
      </c>
      <c r="E343" s="92">
        <f>'UBS Carandiru'!E16</f>
        <v>102</v>
      </c>
      <c r="F343" s="92">
        <f>'UBS Carandiru'!F16</f>
        <v>120</v>
      </c>
      <c r="G343" s="92">
        <f>'UBS Carandiru'!G16</f>
        <v>111</v>
      </c>
      <c r="H343" s="92">
        <f>'UBS Carandiru'!H16</f>
        <v>120</v>
      </c>
      <c r="I343" s="92">
        <f>'UBS Carandiru'!I16</f>
        <v>89</v>
      </c>
      <c r="J343" s="92">
        <f>'UBS Carandiru'!J16</f>
        <v>120</v>
      </c>
      <c r="K343" s="92">
        <f>'UBS Carandiru'!K16</f>
        <v>117</v>
      </c>
      <c r="L343" s="92">
        <f>'UBS Carandiru'!L16</f>
        <v>120</v>
      </c>
      <c r="M343" s="92">
        <f>'UBS Carandiru'!M16</f>
        <v>57</v>
      </c>
      <c r="N343" s="92">
        <f>'UBS Carandiru'!N16</f>
        <v>120</v>
      </c>
      <c r="O343" s="92">
        <f>'UBS Carandiru'!O16</f>
        <v>117</v>
      </c>
      <c r="P343" s="92">
        <f>'UBS Carandiru'!P16</f>
        <v>120</v>
      </c>
      <c r="Q343" s="92">
        <f>'UBS Carandiru'!Q16</f>
        <v>0</v>
      </c>
      <c r="R343" s="92">
        <f>'UBS Carandiru'!R16</f>
        <v>120</v>
      </c>
      <c r="S343" s="92">
        <f>'UBS Carandiru'!S16</f>
        <v>98</v>
      </c>
      <c r="T343" s="92">
        <f>'UBS Carandiru'!T16</f>
        <v>120</v>
      </c>
      <c r="U343" s="92">
        <f>'UBS Carandiru'!U16</f>
        <v>121</v>
      </c>
      <c r="V343" s="92">
        <f>'UBS Carandiru'!V16</f>
        <v>1200</v>
      </c>
      <c r="W343" s="92">
        <f>'UBS Carandiru'!W16</f>
        <v>942</v>
      </c>
      <c r="X343" s="922">
        <f>'UBS Carandiru'!X16</f>
        <v>0.78500000000000003</v>
      </c>
    </row>
    <row r="344" spans="1:24" x14ac:dyDescent="0.25">
      <c r="A344" s="214" t="str">
        <f>'UBS Carandiru'!A17</f>
        <v>Médico Ortopedista (consulta) - 12hrs</v>
      </c>
      <c r="B344" s="926">
        <f>'UBS Carandiru'!B17</f>
        <v>528</v>
      </c>
      <c r="C344" s="92">
        <f>'UBS Carandiru'!C17</f>
        <v>361</v>
      </c>
      <c r="D344" s="92">
        <f>'UBS Carandiru'!D17</f>
        <v>528</v>
      </c>
      <c r="E344" s="92">
        <f>'UBS Carandiru'!E17</f>
        <v>491</v>
      </c>
      <c r="F344" s="92">
        <f>'UBS Carandiru'!F17</f>
        <v>528</v>
      </c>
      <c r="G344" s="92">
        <f>'UBS Carandiru'!G17</f>
        <v>391</v>
      </c>
      <c r="H344" s="92">
        <f>'UBS Carandiru'!H17</f>
        <v>528</v>
      </c>
      <c r="I344" s="92">
        <f>'UBS Carandiru'!I17</f>
        <v>515</v>
      </c>
      <c r="J344" s="92">
        <f>'UBS Carandiru'!J17</f>
        <v>528</v>
      </c>
      <c r="K344" s="92">
        <f>'UBS Carandiru'!K17</f>
        <v>437</v>
      </c>
      <c r="L344" s="92">
        <f>'UBS Carandiru'!L17</f>
        <v>528</v>
      </c>
      <c r="M344" s="92">
        <f>'UBS Carandiru'!M17</f>
        <v>493</v>
      </c>
      <c r="N344" s="92">
        <f>'UBS Carandiru'!N17</f>
        <v>528</v>
      </c>
      <c r="O344" s="92">
        <f>'UBS Carandiru'!O17</f>
        <v>506</v>
      </c>
      <c r="P344" s="92">
        <f>'UBS Carandiru'!P17</f>
        <v>528</v>
      </c>
      <c r="Q344" s="92">
        <f>'UBS Carandiru'!Q17</f>
        <v>562</v>
      </c>
      <c r="R344" s="92">
        <f>'UBS Carandiru'!R17</f>
        <v>528</v>
      </c>
      <c r="S344" s="92">
        <f>'UBS Carandiru'!S17</f>
        <v>623</v>
      </c>
      <c r="T344" s="92">
        <f>'UBS Carandiru'!T17</f>
        <v>528</v>
      </c>
      <c r="U344" s="92">
        <f>'UBS Carandiru'!U17</f>
        <v>603</v>
      </c>
      <c r="V344" s="92">
        <f>'UBS Carandiru'!V17</f>
        <v>5280</v>
      </c>
      <c r="W344" s="92">
        <f>'UBS Carandiru'!W17</f>
        <v>4982</v>
      </c>
      <c r="X344" s="922">
        <f>'UBS Carandiru'!X17</f>
        <v>0.9435606060606061</v>
      </c>
    </row>
    <row r="345" spans="1:24" x14ac:dyDescent="0.25">
      <c r="A345" s="214" t="str">
        <f>'UBS Carandiru'!A18</f>
        <v>Enfermeiro (consulta) - 30hrs</v>
      </c>
      <c r="B345" s="926">
        <f>'UBS Carandiru'!B18</f>
        <v>432</v>
      </c>
      <c r="C345" s="92">
        <f>'UBS Carandiru'!C18</f>
        <v>488</v>
      </c>
      <c r="D345" s="92">
        <f>'UBS Carandiru'!D18</f>
        <v>432</v>
      </c>
      <c r="E345" s="92">
        <f>'UBS Carandiru'!E18</f>
        <v>458</v>
      </c>
      <c r="F345" s="92">
        <f>'UBS Carandiru'!F18</f>
        <v>432</v>
      </c>
      <c r="G345" s="92">
        <f>'UBS Carandiru'!G18</f>
        <v>382</v>
      </c>
      <c r="H345" s="92">
        <f>'UBS Carandiru'!H18</f>
        <v>432</v>
      </c>
      <c r="I345" s="92">
        <f>'UBS Carandiru'!I18</f>
        <v>451</v>
      </c>
      <c r="J345" s="92">
        <f>'UBS Carandiru'!J18</f>
        <v>432</v>
      </c>
      <c r="K345" s="92">
        <f>'UBS Carandiru'!K18</f>
        <v>462</v>
      </c>
      <c r="L345" s="92">
        <f>'UBS Carandiru'!L18</f>
        <v>432</v>
      </c>
      <c r="M345" s="92">
        <f>'UBS Carandiru'!M18</f>
        <v>419</v>
      </c>
      <c r="N345" s="92">
        <f>'UBS Carandiru'!N18</f>
        <v>432</v>
      </c>
      <c r="O345" s="92">
        <f>'UBS Carandiru'!O18</f>
        <v>516</v>
      </c>
      <c r="P345" s="92">
        <f>'UBS Carandiru'!P18</f>
        <v>432</v>
      </c>
      <c r="Q345" s="92">
        <f>'UBS Carandiru'!Q18</f>
        <v>378</v>
      </c>
      <c r="R345" s="92">
        <f>'UBS Carandiru'!R18</f>
        <v>432</v>
      </c>
      <c r="S345" s="92">
        <f>'UBS Carandiru'!S18</f>
        <v>365</v>
      </c>
      <c r="T345" s="92">
        <f>'UBS Carandiru'!T18</f>
        <v>432</v>
      </c>
      <c r="U345" s="92">
        <f>'UBS Carandiru'!U18</f>
        <v>312</v>
      </c>
      <c r="V345" s="92">
        <f>'UBS Carandiru'!V18</f>
        <v>4320</v>
      </c>
      <c r="W345" s="92">
        <f>'UBS Carandiru'!W18</f>
        <v>4231</v>
      </c>
      <c r="X345" s="922">
        <f>'UBS Carandiru'!X18</f>
        <v>0.97939814814814818</v>
      </c>
    </row>
    <row r="346" spans="1:24" x14ac:dyDescent="0.25">
      <c r="A346" s="214" t="str">
        <f>'UBS Carandiru'!A19</f>
        <v>Enfermeiro (visita) - 30hrs</v>
      </c>
      <c r="B346" s="926">
        <f>'UBS Carandiru'!B19</f>
        <v>24</v>
      </c>
      <c r="C346" s="92">
        <f>'UBS Carandiru'!C19</f>
        <v>23</v>
      </c>
      <c r="D346" s="92">
        <f>'UBS Carandiru'!D19</f>
        <v>24</v>
      </c>
      <c r="E346" s="92">
        <f>'UBS Carandiru'!E19</f>
        <v>22</v>
      </c>
      <c r="F346" s="92">
        <f>'UBS Carandiru'!F19</f>
        <v>24</v>
      </c>
      <c r="G346" s="92">
        <f>'UBS Carandiru'!G19</f>
        <v>18</v>
      </c>
      <c r="H346" s="92">
        <f>'UBS Carandiru'!H19</f>
        <v>24</v>
      </c>
      <c r="I346" s="92">
        <f>'UBS Carandiru'!I19</f>
        <v>32</v>
      </c>
      <c r="J346" s="92">
        <f>'UBS Carandiru'!J19</f>
        <v>24</v>
      </c>
      <c r="K346" s="92">
        <f>'UBS Carandiru'!K19</f>
        <v>42</v>
      </c>
      <c r="L346" s="92">
        <f>'UBS Carandiru'!L19</f>
        <v>24</v>
      </c>
      <c r="M346" s="92">
        <f>'UBS Carandiru'!M19</f>
        <v>26</v>
      </c>
      <c r="N346" s="92">
        <f>'UBS Carandiru'!N19</f>
        <v>24</v>
      </c>
      <c r="O346" s="92">
        <f>'UBS Carandiru'!O19</f>
        <v>48</v>
      </c>
      <c r="P346" s="92">
        <f>'UBS Carandiru'!P19</f>
        <v>24</v>
      </c>
      <c r="Q346" s="92">
        <f>'UBS Carandiru'!Q19</f>
        <v>30</v>
      </c>
      <c r="R346" s="92">
        <f>'UBS Carandiru'!R19</f>
        <v>24</v>
      </c>
      <c r="S346" s="92">
        <f>'UBS Carandiru'!S19</f>
        <v>38</v>
      </c>
      <c r="T346" s="92">
        <f>'UBS Carandiru'!T19</f>
        <v>24</v>
      </c>
      <c r="U346" s="92">
        <f>'UBS Carandiru'!U19</f>
        <v>19</v>
      </c>
      <c r="V346" s="92">
        <f>'UBS Carandiru'!V19</f>
        <v>240</v>
      </c>
      <c r="W346" s="92">
        <f>'UBS Carandiru'!W19</f>
        <v>298</v>
      </c>
      <c r="X346" s="922">
        <f>'UBS Carandiru'!X19</f>
        <v>1.2416666666666667</v>
      </c>
    </row>
    <row r="347" spans="1:24" x14ac:dyDescent="0.25">
      <c r="A347" s="214" t="str">
        <f>'UBS Carandiru'!A20</f>
        <v>Assistente Social (consulta/ VD) - 30hrs</v>
      </c>
      <c r="B347" s="926">
        <f>'UBS Carandiru'!B20</f>
        <v>122</v>
      </c>
      <c r="C347" s="92">
        <f>'UBS Carandiru'!C20</f>
        <v>142</v>
      </c>
      <c r="D347" s="92">
        <f>'UBS Carandiru'!D20</f>
        <v>122</v>
      </c>
      <c r="E347" s="92">
        <f>'UBS Carandiru'!E20</f>
        <v>169</v>
      </c>
      <c r="F347" s="92">
        <f>'UBS Carandiru'!F20</f>
        <v>122</v>
      </c>
      <c r="G347" s="92">
        <f>'UBS Carandiru'!G20</f>
        <v>117</v>
      </c>
      <c r="H347" s="92">
        <f>'UBS Carandiru'!H20</f>
        <v>122</v>
      </c>
      <c r="I347" s="92">
        <f>'UBS Carandiru'!I20</f>
        <v>174</v>
      </c>
      <c r="J347" s="92">
        <f>'UBS Carandiru'!J20</f>
        <v>122</v>
      </c>
      <c r="K347" s="92">
        <f>'UBS Carandiru'!K20</f>
        <v>125</v>
      </c>
      <c r="L347" s="92">
        <f>'UBS Carandiru'!L20</f>
        <v>122</v>
      </c>
      <c r="M347" s="92">
        <f>'UBS Carandiru'!M20</f>
        <v>124</v>
      </c>
      <c r="N347" s="92">
        <f>'UBS Carandiru'!N20</f>
        <v>122</v>
      </c>
      <c r="O347" s="92">
        <f>'UBS Carandiru'!O20</f>
        <v>184</v>
      </c>
      <c r="P347" s="92">
        <f>'UBS Carandiru'!P20</f>
        <v>122</v>
      </c>
      <c r="Q347" s="92">
        <f>'UBS Carandiru'!Q20</f>
        <v>189</v>
      </c>
      <c r="R347" s="92">
        <f>'UBS Carandiru'!R20</f>
        <v>122</v>
      </c>
      <c r="S347" s="92">
        <f>'UBS Carandiru'!S20</f>
        <v>182</v>
      </c>
      <c r="T347" s="92">
        <f>'UBS Carandiru'!T20</f>
        <v>122</v>
      </c>
      <c r="U347" s="92">
        <f>'UBS Carandiru'!U20</f>
        <v>203</v>
      </c>
      <c r="V347" s="92">
        <f>'UBS Carandiru'!V20</f>
        <v>1220</v>
      </c>
      <c r="W347" s="92">
        <f>'UBS Carandiru'!W20</f>
        <v>1609</v>
      </c>
      <c r="X347" s="922">
        <f>'UBS Carandiru'!X20</f>
        <v>1.3188524590163935</v>
      </c>
    </row>
    <row r="348" spans="1:24" x14ac:dyDescent="0.25">
      <c r="A348" s="214" t="str">
        <f>'UBS Carandiru'!A21</f>
        <v>Assistente Social (nº grupos)</v>
      </c>
      <c r="B348" s="926">
        <f>'UBS Carandiru'!B21</f>
        <v>30</v>
      </c>
      <c r="C348" s="92">
        <f>'UBS Carandiru'!C21</f>
        <v>22</v>
      </c>
      <c r="D348" s="92">
        <f>'UBS Carandiru'!D21</f>
        <v>30</v>
      </c>
      <c r="E348" s="92">
        <f>'UBS Carandiru'!E21</f>
        <v>20</v>
      </c>
      <c r="F348" s="92">
        <f>'UBS Carandiru'!F21</f>
        <v>30</v>
      </c>
      <c r="G348" s="92">
        <f>'UBS Carandiru'!G21</f>
        <v>26</v>
      </c>
      <c r="H348" s="92">
        <f>'UBS Carandiru'!H21</f>
        <v>30</v>
      </c>
      <c r="I348" s="92">
        <f>'UBS Carandiru'!I21</f>
        <v>25</v>
      </c>
      <c r="J348" s="92">
        <f>'UBS Carandiru'!J21</f>
        <v>30</v>
      </c>
      <c r="K348" s="92">
        <f>'UBS Carandiru'!K21</f>
        <v>31</v>
      </c>
      <c r="L348" s="92">
        <f>'UBS Carandiru'!L21</f>
        <v>30</v>
      </c>
      <c r="M348" s="92">
        <f>'UBS Carandiru'!M21</f>
        <v>19</v>
      </c>
      <c r="N348" s="92">
        <f>'UBS Carandiru'!N21</f>
        <v>30</v>
      </c>
      <c r="O348" s="92">
        <f>'UBS Carandiru'!O21</f>
        <v>18</v>
      </c>
      <c r="P348" s="92">
        <f>'UBS Carandiru'!P21</f>
        <v>30</v>
      </c>
      <c r="Q348" s="92">
        <f>'UBS Carandiru'!Q21</f>
        <v>33</v>
      </c>
      <c r="R348" s="92">
        <f>'UBS Carandiru'!R21</f>
        <v>30</v>
      </c>
      <c r="S348" s="92">
        <f>'UBS Carandiru'!S21</f>
        <v>41</v>
      </c>
      <c r="T348" s="92">
        <f>'UBS Carandiru'!T21</f>
        <v>30</v>
      </c>
      <c r="U348" s="92">
        <f>'UBS Carandiru'!U21</f>
        <v>52</v>
      </c>
      <c r="V348" s="92">
        <f>'UBS Carandiru'!V21</f>
        <v>300</v>
      </c>
      <c r="W348" s="92">
        <f>'UBS Carandiru'!W21</f>
        <v>287</v>
      </c>
      <c r="X348" s="922">
        <f>'UBS Carandiru'!X21</f>
        <v>0.95666666666666667</v>
      </c>
    </row>
    <row r="349" spans="1:24" x14ac:dyDescent="0.25">
      <c r="A349" s="214" t="str">
        <f>'UBS Carandiru'!A22</f>
        <v>Farmacêutico (consulta/ VD) - 40hrs</v>
      </c>
      <c r="B349" s="926">
        <f>'UBS Carandiru'!B22</f>
        <v>96</v>
      </c>
      <c r="C349" s="92">
        <f>'UBS Carandiru'!C22</f>
        <v>13</v>
      </c>
      <c r="D349" s="92">
        <f>'UBS Carandiru'!D22</f>
        <v>96</v>
      </c>
      <c r="E349" s="92">
        <f>'UBS Carandiru'!E22</f>
        <v>14</v>
      </c>
      <c r="F349" s="92">
        <f>'UBS Carandiru'!F22</f>
        <v>96</v>
      </c>
      <c r="G349" s="92">
        <f>'UBS Carandiru'!G22</f>
        <v>1</v>
      </c>
      <c r="H349" s="92">
        <f>'UBS Carandiru'!H22</f>
        <v>96</v>
      </c>
      <c r="I349" s="92">
        <f>'UBS Carandiru'!I22</f>
        <v>4</v>
      </c>
      <c r="J349" s="92">
        <f>'UBS Carandiru'!J22</f>
        <v>96</v>
      </c>
      <c r="K349" s="92">
        <f>'UBS Carandiru'!K22</f>
        <v>35</v>
      </c>
      <c r="L349" s="92">
        <f>'UBS Carandiru'!L22</f>
        <v>96</v>
      </c>
      <c r="M349" s="92">
        <f>'UBS Carandiru'!M22</f>
        <v>53</v>
      </c>
      <c r="N349" s="92">
        <f>'UBS Carandiru'!N22</f>
        <v>96</v>
      </c>
      <c r="O349" s="92">
        <f>'UBS Carandiru'!O22</f>
        <v>93</v>
      </c>
      <c r="P349" s="92">
        <f>'UBS Carandiru'!P22</f>
        <v>96</v>
      </c>
      <c r="Q349" s="92">
        <f>'UBS Carandiru'!Q22</f>
        <v>68</v>
      </c>
      <c r="R349" s="92">
        <f>'UBS Carandiru'!R22</f>
        <v>96</v>
      </c>
      <c r="S349" s="92">
        <f>'UBS Carandiru'!S22</f>
        <v>104</v>
      </c>
      <c r="T349" s="92">
        <f>'UBS Carandiru'!T22</f>
        <v>96</v>
      </c>
      <c r="U349" s="92">
        <f>'UBS Carandiru'!U22</f>
        <v>97</v>
      </c>
      <c r="V349" s="92">
        <f>'UBS Carandiru'!V22</f>
        <v>960</v>
      </c>
      <c r="W349" s="92">
        <f>'UBS Carandiru'!W22</f>
        <v>482</v>
      </c>
      <c r="X349" s="922">
        <f>'UBS Carandiru'!X22</f>
        <v>0.50208333333333333</v>
      </c>
    </row>
    <row r="350" spans="1:24" x14ac:dyDescent="0.25">
      <c r="A350" s="214" t="str">
        <f>'UBS Carandiru'!A23</f>
        <v>Farmacêutico (nº grupos)</v>
      </c>
      <c r="B350" s="926">
        <f>'UBS Carandiru'!B23</f>
        <v>16</v>
      </c>
      <c r="C350" s="92">
        <f>'UBS Carandiru'!C23</f>
        <v>1</v>
      </c>
      <c r="D350" s="92">
        <f>'UBS Carandiru'!D23</f>
        <v>16</v>
      </c>
      <c r="E350" s="92">
        <f>'UBS Carandiru'!E23</f>
        <v>3</v>
      </c>
      <c r="F350" s="92">
        <f>'UBS Carandiru'!F23</f>
        <v>16</v>
      </c>
      <c r="G350" s="92">
        <f>'UBS Carandiru'!G23</f>
        <v>0</v>
      </c>
      <c r="H350" s="92">
        <f>'UBS Carandiru'!H23</f>
        <v>16</v>
      </c>
      <c r="I350" s="92">
        <f>'UBS Carandiru'!I23</f>
        <v>1</v>
      </c>
      <c r="J350" s="92">
        <f>'UBS Carandiru'!J23</f>
        <v>16</v>
      </c>
      <c r="K350" s="92">
        <f>'UBS Carandiru'!K23</f>
        <v>1</v>
      </c>
      <c r="L350" s="92">
        <f>'UBS Carandiru'!L23</f>
        <v>16</v>
      </c>
      <c r="M350" s="92">
        <f>'UBS Carandiru'!M23</f>
        <v>2</v>
      </c>
      <c r="N350" s="92">
        <f>'UBS Carandiru'!N23</f>
        <v>16</v>
      </c>
      <c r="O350" s="92">
        <f>'UBS Carandiru'!O23</f>
        <v>1</v>
      </c>
      <c r="P350" s="92">
        <f>'UBS Carandiru'!P23</f>
        <v>16</v>
      </c>
      <c r="Q350" s="92">
        <f>'UBS Carandiru'!Q23</f>
        <v>22</v>
      </c>
      <c r="R350" s="92">
        <f>'UBS Carandiru'!R23</f>
        <v>16</v>
      </c>
      <c r="S350" s="92">
        <f>'UBS Carandiru'!S23</f>
        <v>21</v>
      </c>
      <c r="T350" s="92">
        <f>'UBS Carandiru'!T23</f>
        <v>16</v>
      </c>
      <c r="U350" s="92">
        <f>'UBS Carandiru'!U23</f>
        <v>18</v>
      </c>
      <c r="V350" s="92">
        <f>'UBS Carandiru'!V23</f>
        <v>160</v>
      </c>
      <c r="W350" s="92">
        <f>'UBS Carandiru'!W23</f>
        <v>70</v>
      </c>
      <c r="X350" s="922">
        <f>'UBS Carandiru'!X23</f>
        <v>0.4375</v>
      </c>
    </row>
    <row r="351" spans="1:24" x14ac:dyDescent="0.25">
      <c r="A351" s="214" t="str">
        <f>'UBS Carandiru'!A24</f>
        <v>Psicólogo (consulta/ VD) - 30hrs</v>
      </c>
      <c r="B351" s="926">
        <f>'UBS Carandiru'!B24</f>
        <v>92</v>
      </c>
      <c r="C351" s="92">
        <f>'UBS Carandiru'!C24</f>
        <v>73</v>
      </c>
      <c r="D351" s="92">
        <f>'UBS Carandiru'!D24</f>
        <v>92</v>
      </c>
      <c r="E351" s="92">
        <f>'UBS Carandiru'!E24</f>
        <v>94</v>
      </c>
      <c r="F351" s="92">
        <f>'UBS Carandiru'!F24</f>
        <v>92</v>
      </c>
      <c r="G351" s="92">
        <f>'UBS Carandiru'!G24</f>
        <v>116</v>
      </c>
      <c r="H351" s="92">
        <f>'UBS Carandiru'!H24</f>
        <v>92</v>
      </c>
      <c r="I351" s="92">
        <f>'UBS Carandiru'!I24</f>
        <v>48</v>
      </c>
      <c r="J351" s="92">
        <f>'UBS Carandiru'!J24</f>
        <v>92</v>
      </c>
      <c r="K351" s="92">
        <f>'UBS Carandiru'!K24</f>
        <v>81</v>
      </c>
      <c r="L351" s="92">
        <f>'UBS Carandiru'!L24</f>
        <v>92</v>
      </c>
      <c r="M351" s="92">
        <f>'UBS Carandiru'!M24</f>
        <v>115</v>
      </c>
      <c r="N351" s="92">
        <f>'UBS Carandiru'!N24</f>
        <v>92</v>
      </c>
      <c r="O351" s="92">
        <f>'UBS Carandiru'!O24</f>
        <v>101</v>
      </c>
      <c r="P351" s="92">
        <f>'UBS Carandiru'!P24</f>
        <v>92</v>
      </c>
      <c r="Q351" s="92">
        <f>'UBS Carandiru'!Q24</f>
        <v>108</v>
      </c>
      <c r="R351" s="92">
        <f>'UBS Carandiru'!R24</f>
        <v>92</v>
      </c>
      <c r="S351" s="92">
        <f>'UBS Carandiru'!S24</f>
        <v>118</v>
      </c>
      <c r="T351" s="92">
        <f>'UBS Carandiru'!T24</f>
        <v>92</v>
      </c>
      <c r="U351" s="92">
        <f>'UBS Carandiru'!U24</f>
        <v>116</v>
      </c>
      <c r="V351" s="92">
        <f>'UBS Carandiru'!V24</f>
        <v>920</v>
      </c>
      <c r="W351" s="92">
        <f>'UBS Carandiru'!W24</f>
        <v>970</v>
      </c>
      <c r="X351" s="922">
        <f>'UBS Carandiru'!X24</f>
        <v>1.0543478260869565</v>
      </c>
    </row>
    <row r="352" spans="1:24" x14ac:dyDescent="0.25">
      <c r="A352" s="214" t="str">
        <f>'UBS Carandiru'!A25</f>
        <v>Psicólogo (nº grupos)</v>
      </c>
      <c r="B352" s="926">
        <f>'UBS Carandiru'!B25</f>
        <v>60</v>
      </c>
      <c r="C352" s="92">
        <f>'UBS Carandiru'!C25</f>
        <v>13</v>
      </c>
      <c r="D352" s="92">
        <f>'UBS Carandiru'!D25</f>
        <v>60</v>
      </c>
      <c r="E352" s="92">
        <f>'UBS Carandiru'!E25</f>
        <v>23</v>
      </c>
      <c r="F352" s="92">
        <f>'UBS Carandiru'!F25</f>
        <v>60</v>
      </c>
      <c r="G352" s="92">
        <f>'UBS Carandiru'!G25</f>
        <v>36</v>
      </c>
      <c r="H352" s="92">
        <f>'UBS Carandiru'!H25</f>
        <v>60</v>
      </c>
      <c r="I352" s="92">
        <f>'UBS Carandiru'!I25</f>
        <v>20</v>
      </c>
      <c r="J352" s="92">
        <f>'UBS Carandiru'!J25</f>
        <v>60</v>
      </c>
      <c r="K352" s="92">
        <f>'UBS Carandiru'!K25</f>
        <v>21</v>
      </c>
      <c r="L352" s="92">
        <f>'UBS Carandiru'!L25</f>
        <v>60</v>
      </c>
      <c r="M352" s="92">
        <f>'UBS Carandiru'!M25</f>
        <v>41</v>
      </c>
      <c r="N352" s="92">
        <f>'UBS Carandiru'!N25</f>
        <v>60</v>
      </c>
      <c r="O352" s="92">
        <f>'UBS Carandiru'!O25</f>
        <v>36</v>
      </c>
      <c r="P352" s="92">
        <f>'UBS Carandiru'!P25</f>
        <v>60</v>
      </c>
      <c r="Q352" s="92">
        <f>'UBS Carandiru'!Q25</f>
        <v>45</v>
      </c>
      <c r="R352" s="92">
        <f>'UBS Carandiru'!R25</f>
        <v>60</v>
      </c>
      <c r="S352" s="92">
        <f>'UBS Carandiru'!S25</f>
        <v>60</v>
      </c>
      <c r="T352" s="92">
        <f>'UBS Carandiru'!T25</f>
        <v>60</v>
      </c>
      <c r="U352" s="92">
        <f>'UBS Carandiru'!U25</f>
        <v>76</v>
      </c>
      <c r="V352" s="92">
        <f>'UBS Carandiru'!V25</f>
        <v>600</v>
      </c>
      <c r="W352" s="92">
        <f>'UBS Carandiru'!W25</f>
        <v>371</v>
      </c>
      <c r="X352" s="922">
        <f>'UBS Carandiru'!X25</f>
        <v>0.61833333333333329</v>
      </c>
    </row>
    <row r="353" spans="1:24" x14ac:dyDescent="0.25">
      <c r="A353" s="214" t="str">
        <f>'UBS Carandiru'!A26</f>
        <v>Técnico de Enfermagem (Visitas) - 30hrs</v>
      </c>
      <c r="B353" s="926">
        <f>'UBS Carandiru'!B26</f>
        <v>120</v>
      </c>
      <c r="C353" s="92">
        <f>'UBS Carandiru'!C26</f>
        <v>98</v>
      </c>
      <c r="D353" s="92">
        <f>'UBS Carandiru'!D26</f>
        <v>120</v>
      </c>
      <c r="E353" s="92">
        <f>'UBS Carandiru'!E26</f>
        <v>117</v>
      </c>
      <c r="F353" s="92">
        <f>'UBS Carandiru'!F26</f>
        <v>120</v>
      </c>
      <c r="G353" s="92">
        <f>'UBS Carandiru'!G26</f>
        <v>109</v>
      </c>
      <c r="H353" s="92">
        <f>'UBS Carandiru'!H26</f>
        <v>120</v>
      </c>
      <c r="I353" s="92">
        <f>'UBS Carandiru'!I26</f>
        <v>137</v>
      </c>
      <c r="J353" s="92">
        <f>'UBS Carandiru'!J26</f>
        <v>120</v>
      </c>
      <c r="K353" s="92">
        <f>'UBS Carandiru'!K26</f>
        <v>88</v>
      </c>
      <c r="L353" s="92">
        <f>'UBS Carandiru'!L26</f>
        <v>120</v>
      </c>
      <c r="M353" s="92">
        <f>'UBS Carandiru'!M26</f>
        <v>94</v>
      </c>
      <c r="N353" s="92">
        <f>'UBS Carandiru'!N26</f>
        <v>120</v>
      </c>
      <c r="O353" s="92">
        <f>'UBS Carandiru'!O26</f>
        <v>106</v>
      </c>
      <c r="P353" s="92">
        <f>'UBS Carandiru'!P26</f>
        <v>120</v>
      </c>
      <c r="Q353" s="92">
        <f>'UBS Carandiru'!Q26</f>
        <v>93</v>
      </c>
      <c r="R353" s="92">
        <f>'UBS Carandiru'!R26</f>
        <v>120</v>
      </c>
      <c r="S353" s="92">
        <f>'UBS Carandiru'!S26</f>
        <v>119</v>
      </c>
      <c r="T353" s="92">
        <f>'UBS Carandiru'!T26</f>
        <v>120</v>
      </c>
      <c r="U353" s="92">
        <f>'UBS Carandiru'!U26</f>
        <v>125</v>
      </c>
      <c r="V353" s="92">
        <f>'UBS Carandiru'!V26</f>
        <v>1200</v>
      </c>
      <c r="W353" s="92">
        <f>'UBS Carandiru'!W26</f>
        <v>1086</v>
      </c>
      <c r="X353" s="922">
        <f>'UBS Carandiru'!X26</f>
        <v>0.90500000000000003</v>
      </c>
    </row>
    <row r="354" spans="1:24" x14ac:dyDescent="0.25">
      <c r="A354" s="214" t="str">
        <f>'UBS Carandiru'!A27</f>
        <v>PICS - Atividades Coletivas</v>
      </c>
      <c r="B354" s="926">
        <f>'UBS Carandiru'!B27</f>
        <v>7</v>
      </c>
      <c r="C354" s="92">
        <f>'UBS Carandiru'!C27</f>
        <v>13</v>
      </c>
      <c r="D354" s="92">
        <f>'UBS Carandiru'!D27</f>
        <v>7</v>
      </c>
      <c r="E354" s="92">
        <f>'UBS Carandiru'!E27</f>
        <v>15</v>
      </c>
      <c r="F354" s="92">
        <f>'UBS Carandiru'!F27</f>
        <v>7</v>
      </c>
      <c r="G354" s="92">
        <f>'UBS Carandiru'!G27</f>
        <v>20</v>
      </c>
      <c r="H354" s="92">
        <f>'UBS Carandiru'!H27</f>
        <v>7</v>
      </c>
      <c r="I354" s="92">
        <f>'UBS Carandiru'!I27</f>
        <v>10</v>
      </c>
      <c r="J354" s="92">
        <f>'UBS Carandiru'!J27</f>
        <v>7</v>
      </c>
      <c r="K354" s="92">
        <f>'UBS Carandiru'!K27</f>
        <v>17</v>
      </c>
      <c r="L354" s="92">
        <f>'UBS Carandiru'!L27</f>
        <v>7</v>
      </c>
      <c r="M354" s="92">
        <f>'UBS Carandiru'!M27</f>
        <v>23</v>
      </c>
      <c r="N354" s="92">
        <f>'UBS Carandiru'!N27</f>
        <v>7</v>
      </c>
      <c r="O354" s="92">
        <f>'UBS Carandiru'!O27</f>
        <v>4</v>
      </c>
      <c r="P354" s="92">
        <f>'UBS Carandiru'!P27</f>
        <v>7</v>
      </c>
      <c r="Q354" s="92">
        <f>'UBS Carandiru'!Q27</f>
        <v>13</v>
      </c>
      <c r="R354" s="92">
        <f>'UBS Carandiru'!R27</f>
        <v>7</v>
      </c>
      <c r="S354" s="92">
        <f>'UBS Carandiru'!S27</f>
        <v>18</v>
      </c>
      <c r="T354" s="92">
        <f>'UBS Carandiru'!T27</f>
        <v>7</v>
      </c>
      <c r="U354" s="92">
        <f>'UBS Carandiru'!U27</f>
        <v>8</v>
      </c>
      <c r="V354" s="92">
        <f>'UBS Carandiru'!V27</f>
        <v>70</v>
      </c>
      <c r="W354" s="92">
        <f>'UBS Carandiru'!W27</f>
        <v>141</v>
      </c>
      <c r="X354" s="922">
        <f>'UBS Carandiru'!X27</f>
        <v>2.0142857142857142</v>
      </c>
    </row>
    <row r="355" spans="1:24" ht="15.75" thickBot="1" x14ac:dyDescent="0.3">
      <c r="A355" s="214" t="str">
        <f>'UBS Carandiru'!A28</f>
        <v>PICS - Atividades Individuais</v>
      </c>
      <c r="B355" s="926">
        <f>'UBS Carandiru'!B28</f>
        <v>10</v>
      </c>
      <c r="C355" s="92">
        <f>'UBS Carandiru'!C28</f>
        <v>73</v>
      </c>
      <c r="D355" s="92">
        <f>'UBS Carandiru'!D28</f>
        <v>10</v>
      </c>
      <c r="E355" s="92">
        <f>'UBS Carandiru'!E28</f>
        <v>61</v>
      </c>
      <c r="F355" s="92">
        <f>'UBS Carandiru'!F28</f>
        <v>10</v>
      </c>
      <c r="G355" s="92">
        <f>'UBS Carandiru'!G28</f>
        <v>48</v>
      </c>
      <c r="H355" s="92">
        <f>'UBS Carandiru'!H28</f>
        <v>10</v>
      </c>
      <c r="I355" s="92">
        <f>'UBS Carandiru'!I28</f>
        <v>51</v>
      </c>
      <c r="J355" s="92">
        <f>'UBS Carandiru'!J28</f>
        <v>10</v>
      </c>
      <c r="K355" s="92">
        <f>'UBS Carandiru'!K28</f>
        <v>41</v>
      </c>
      <c r="L355" s="92">
        <f>'UBS Carandiru'!L28</f>
        <v>10</v>
      </c>
      <c r="M355" s="92">
        <f>'UBS Carandiru'!M28</f>
        <v>51</v>
      </c>
      <c r="N355" s="92">
        <f>'UBS Carandiru'!N28</f>
        <v>10</v>
      </c>
      <c r="O355" s="92">
        <f>'UBS Carandiru'!O28</f>
        <v>68</v>
      </c>
      <c r="P355" s="92">
        <f>'UBS Carandiru'!P28</f>
        <v>10</v>
      </c>
      <c r="Q355" s="92">
        <f>'UBS Carandiru'!Q28</f>
        <v>52</v>
      </c>
      <c r="R355" s="92">
        <f>'UBS Carandiru'!R28</f>
        <v>10</v>
      </c>
      <c r="S355" s="92">
        <f>'UBS Carandiru'!S28</f>
        <v>79</v>
      </c>
      <c r="T355" s="92">
        <f>'UBS Carandiru'!T28</f>
        <v>10</v>
      </c>
      <c r="U355" s="92">
        <f>'UBS Carandiru'!U28</f>
        <v>75</v>
      </c>
      <c r="V355" s="92">
        <f>'UBS Carandiru'!V28</f>
        <v>100</v>
      </c>
      <c r="W355" s="92">
        <f>'UBS Carandiru'!W28</f>
        <v>599</v>
      </c>
      <c r="X355" s="922">
        <f>'UBS Carandiru'!X28</f>
        <v>5.99</v>
      </c>
    </row>
    <row r="356" spans="1:24" ht="15.75" thickBot="1" x14ac:dyDescent="0.3">
      <c r="A356" s="845" t="str">
        <f>'UBS Carandiru'!A29</f>
        <v>TOTAL</v>
      </c>
      <c r="B356" s="943">
        <f>'UBS Carandiru'!B29</f>
        <v>4469</v>
      </c>
      <c r="C356" s="847">
        <f>'UBS Carandiru'!C29</f>
        <v>3716</v>
      </c>
      <c r="D356" s="847">
        <f>'UBS Carandiru'!D29</f>
        <v>4469</v>
      </c>
      <c r="E356" s="847">
        <f>'UBS Carandiru'!E29</f>
        <v>3668</v>
      </c>
      <c r="F356" s="847">
        <f>'UBS Carandiru'!F29</f>
        <v>4469</v>
      </c>
      <c r="G356" s="847">
        <f>'UBS Carandiru'!G29</f>
        <v>3062</v>
      </c>
      <c r="H356" s="847">
        <f>'UBS Carandiru'!H29</f>
        <v>4469</v>
      </c>
      <c r="I356" s="847">
        <f>'UBS Carandiru'!I29</f>
        <v>3619</v>
      </c>
      <c r="J356" s="847">
        <f>'UBS Carandiru'!J29</f>
        <v>4469</v>
      </c>
      <c r="K356" s="847">
        <f>'UBS Carandiru'!K29</f>
        <v>3583</v>
      </c>
      <c r="L356" s="847">
        <f>'UBS Carandiru'!L29</f>
        <v>4469</v>
      </c>
      <c r="M356" s="847">
        <f>'UBS Carandiru'!M29</f>
        <v>3143</v>
      </c>
      <c r="N356" s="847">
        <f>'UBS Carandiru'!N29</f>
        <v>4469</v>
      </c>
      <c r="O356" s="847">
        <f>'UBS Carandiru'!O29</f>
        <v>4325</v>
      </c>
      <c r="P356" s="847">
        <f>'UBS Carandiru'!P29</f>
        <v>4469</v>
      </c>
      <c r="Q356" s="847">
        <f>'UBS Carandiru'!Q29</f>
        <v>3900</v>
      </c>
      <c r="R356" s="847">
        <f>'UBS Carandiru'!R29</f>
        <v>4469</v>
      </c>
      <c r="S356" s="847">
        <f>'UBS Carandiru'!S29</f>
        <v>4450</v>
      </c>
      <c r="T356" s="847">
        <f>'UBS Carandiru'!T29</f>
        <v>4469</v>
      </c>
      <c r="U356" s="847">
        <f>'UBS Carandiru'!U29</f>
        <v>4322</v>
      </c>
      <c r="V356" s="847">
        <f>'UBS Carandiru'!V29</f>
        <v>44690</v>
      </c>
      <c r="W356" s="847">
        <f>'UBS Carandiru'!W29</f>
        <v>37788</v>
      </c>
      <c r="X356" s="923">
        <f>'UBS Carandiru'!X29</f>
        <v>0.84555829044528974</v>
      </c>
    </row>
    <row r="358" spans="1:24" ht="15.75" x14ac:dyDescent="0.25">
      <c r="A358" s="927" t="s">
        <v>664</v>
      </c>
      <c r="B358" s="937"/>
      <c r="C358" s="928"/>
      <c r="D358" s="929"/>
      <c r="E358" s="929"/>
      <c r="F358" s="929"/>
      <c r="G358" s="929"/>
      <c r="H358" s="929"/>
      <c r="I358" s="929"/>
      <c r="J358" s="929"/>
      <c r="K358" s="929"/>
      <c r="L358" s="929"/>
      <c r="M358" s="929"/>
      <c r="N358" s="929"/>
      <c r="O358" s="929"/>
      <c r="P358" s="929"/>
      <c r="Q358" s="929"/>
      <c r="R358" s="929"/>
      <c r="S358" s="929"/>
      <c r="T358" s="929"/>
      <c r="U358" s="929"/>
      <c r="V358" s="928"/>
      <c r="W358" s="928"/>
      <c r="X358" s="928"/>
    </row>
    <row r="359" spans="1:24" x14ac:dyDescent="0.25">
      <c r="A359" s="914"/>
      <c r="B359" s="976" t="s">
        <v>486</v>
      </c>
      <c r="C359" s="976"/>
      <c r="D359" s="976" t="s">
        <v>681</v>
      </c>
      <c r="E359" s="976"/>
      <c r="F359" s="976" t="s">
        <v>682</v>
      </c>
      <c r="G359" s="976"/>
      <c r="H359" s="976" t="s">
        <v>683</v>
      </c>
      <c r="I359" s="976"/>
      <c r="J359" s="976" t="s">
        <v>686</v>
      </c>
      <c r="K359" s="976"/>
      <c r="L359" s="976" t="s">
        <v>687</v>
      </c>
      <c r="M359" s="976"/>
      <c r="N359" s="976" t="s">
        <v>689</v>
      </c>
      <c r="O359" s="976"/>
      <c r="P359" s="976" t="s">
        <v>690</v>
      </c>
      <c r="Q359" s="976"/>
      <c r="R359" s="976" t="s">
        <v>691</v>
      </c>
      <c r="S359" s="976"/>
      <c r="T359" s="976" t="s">
        <v>692</v>
      </c>
      <c r="U359" s="976"/>
      <c r="V359" s="989" t="s">
        <v>487</v>
      </c>
      <c r="W359" s="989"/>
      <c r="X359" s="989"/>
    </row>
    <row r="360" spans="1:24" ht="15.75" thickBot="1" x14ac:dyDescent="0.3">
      <c r="A360" s="843" t="s">
        <v>14</v>
      </c>
      <c r="B360" s="931" t="s">
        <v>489</v>
      </c>
      <c r="C360" s="849" t="s">
        <v>488</v>
      </c>
      <c r="D360" s="915" t="s">
        <v>489</v>
      </c>
      <c r="E360" s="849" t="s">
        <v>488</v>
      </c>
      <c r="F360" s="915" t="s">
        <v>489</v>
      </c>
      <c r="G360" s="849" t="s">
        <v>488</v>
      </c>
      <c r="H360" s="915" t="s">
        <v>489</v>
      </c>
      <c r="I360" s="849" t="s">
        <v>488</v>
      </c>
      <c r="J360" s="915" t="s">
        <v>489</v>
      </c>
      <c r="K360" s="849" t="s">
        <v>488</v>
      </c>
      <c r="L360" s="915" t="s">
        <v>489</v>
      </c>
      <c r="M360" s="849" t="s">
        <v>488</v>
      </c>
      <c r="N360" s="915" t="s">
        <v>489</v>
      </c>
      <c r="O360" s="849" t="s">
        <v>488</v>
      </c>
      <c r="P360" s="915" t="s">
        <v>489</v>
      </c>
      <c r="Q360" s="849" t="s">
        <v>488</v>
      </c>
      <c r="R360" s="915" t="s">
        <v>489</v>
      </c>
      <c r="S360" s="849" t="s">
        <v>488</v>
      </c>
      <c r="T360" s="915" t="s">
        <v>489</v>
      </c>
      <c r="U360" s="849" t="s">
        <v>488</v>
      </c>
      <c r="V360" s="849" t="s">
        <v>679</v>
      </c>
      <c r="W360" s="849" t="s">
        <v>680</v>
      </c>
      <c r="X360" s="917" t="s">
        <v>1</v>
      </c>
    </row>
    <row r="361" spans="1:24" ht="15.75" thickTop="1" x14ac:dyDescent="0.25">
      <c r="A361" s="214" t="str">
        <f>'URSI CARANDIRU'!A9</f>
        <v>Médico Geriatra (consulta/ VD)  - 20hrs</v>
      </c>
      <c r="B361" s="926">
        <f>'URSI CARANDIRU'!B9</f>
        <v>192</v>
      </c>
      <c r="C361" s="92">
        <f>'URSI CARANDIRU'!C9</f>
        <v>241</v>
      </c>
      <c r="D361" s="92">
        <f>'URSI CARANDIRU'!D9</f>
        <v>192</v>
      </c>
      <c r="E361" s="92">
        <f>'URSI CARANDIRU'!E9</f>
        <v>221</v>
      </c>
      <c r="F361" s="92">
        <f>'URSI CARANDIRU'!F9</f>
        <v>192</v>
      </c>
      <c r="G361" s="92">
        <f>'URSI CARANDIRU'!G9</f>
        <v>213</v>
      </c>
      <c r="H361" s="92">
        <f>'URSI CARANDIRU'!H9</f>
        <v>192</v>
      </c>
      <c r="I361" s="92">
        <f>'URSI CARANDIRU'!I9</f>
        <v>218</v>
      </c>
      <c r="J361" s="92">
        <f>'URSI CARANDIRU'!J9</f>
        <v>192</v>
      </c>
      <c r="K361" s="92">
        <f>'URSI CARANDIRU'!K9</f>
        <v>188</v>
      </c>
      <c r="L361" s="92">
        <f>'URSI CARANDIRU'!L9</f>
        <v>192</v>
      </c>
      <c r="M361" s="92">
        <f>'URSI CARANDIRU'!M9</f>
        <v>221</v>
      </c>
      <c r="N361" s="92">
        <f>'URSI CARANDIRU'!N9</f>
        <v>192</v>
      </c>
      <c r="O361" s="92">
        <f>'URSI CARANDIRU'!O9</f>
        <v>232</v>
      </c>
      <c r="P361" s="92">
        <f>'URSI CARANDIRU'!P9</f>
        <v>192</v>
      </c>
      <c r="Q361" s="92">
        <f>'URSI CARANDIRU'!Q9</f>
        <v>220</v>
      </c>
      <c r="R361" s="92">
        <f>'URSI CARANDIRU'!R9</f>
        <v>192</v>
      </c>
      <c r="S361" s="92">
        <f>'URSI CARANDIRU'!S9</f>
        <v>245</v>
      </c>
      <c r="T361" s="92">
        <f>'URSI CARANDIRU'!T9</f>
        <v>192</v>
      </c>
      <c r="U361" s="92">
        <f>'URSI CARANDIRU'!U9</f>
        <v>221</v>
      </c>
      <c r="V361" s="92">
        <f>'URSI CARANDIRU'!V9</f>
        <v>1920</v>
      </c>
      <c r="W361" s="92">
        <f>'URSI CARANDIRU'!W9</f>
        <v>2220</v>
      </c>
      <c r="X361" s="922">
        <f>'URSI CARANDIRU'!X9</f>
        <v>1.15625</v>
      </c>
    </row>
    <row r="362" spans="1:24" x14ac:dyDescent="0.25">
      <c r="A362" s="214" t="str">
        <f>'URSI CARANDIRU'!A10</f>
        <v>Assistente Social (consulta/ VD) - 30hrs</v>
      </c>
      <c r="B362" s="926">
        <f>'URSI CARANDIRU'!B10</f>
        <v>160</v>
      </c>
      <c r="C362" s="92">
        <f>'URSI CARANDIRU'!C10</f>
        <v>205</v>
      </c>
      <c r="D362" s="92">
        <f>'URSI CARANDIRU'!D10</f>
        <v>160</v>
      </c>
      <c r="E362" s="92">
        <f>'URSI CARANDIRU'!E10</f>
        <v>110</v>
      </c>
      <c r="F362" s="92">
        <f>'URSI CARANDIRU'!F10</f>
        <v>160</v>
      </c>
      <c r="G362" s="92">
        <f>'URSI CARANDIRU'!G10</f>
        <v>97</v>
      </c>
      <c r="H362" s="92">
        <f>'URSI CARANDIRU'!H10</f>
        <v>160</v>
      </c>
      <c r="I362" s="92">
        <f>'URSI CARANDIRU'!I10</f>
        <v>183</v>
      </c>
      <c r="J362" s="92">
        <f>'URSI CARANDIRU'!J10</f>
        <v>160</v>
      </c>
      <c r="K362" s="92">
        <f>'URSI CARANDIRU'!K10</f>
        <v>138</v>
      </c>
      <c r="L362" s="92">
        <f>'URSI CARANDIRU'!L10</f>
        <v>160</v>
      </c>
      <c r="M362" s="92">
        <f>'URSI CARANDIRU'!M10</f>
        <v>78</v>
      </c>
      <c r="N362" s="92">
        <f>'URSI CARANDIRU'!N10</f>
        <v>160</v>
      </c>
      <c r="O362" s="92">
        <f>'URSI CARANDIRU'!O10</f>
        <v>111</v>
      </c>
      <c r="P362" s="92">
        <f>'URSI CARANDIRU'!P10</f>
        <v>160</v>
      </c>
      <c r="Q362" s="92">
        <f>'URSI CARANDIRU'!Q10</f>
        <v>204</v>
      </c>
      <c r="R362" s="92">
        <f>'URSI CARANDIRU'!R10</f>
        <v>160</v>
      </c>
      <c r="S362" s="92">
        <f>'URSI CARANDIRU'!S10</f>
        <v>134</v>
      </c>
      <c r="T362" s="92">
        <f>'URSI CARANDIRU'!T10</f>
        <v>160</v>
      </c>
      <c r="U362" s="92">
        <f>'URSI CARANDIRU'!U10</f>
        <v>217</v>
      </c>
      <c r="V362" s="92">
        <f>'URSI CARANDIRU'!V10</f>
        <v>1600</v>
      </c>
      <c r="W362" s="92">
        <f>'URSI CARANDIRU'!W10</f>
        <v>1477</v>
      </c>
      <c r="X362" s="922">
        <f>'URSI CARANDIRU'!X10</f>
        <v>0.92312499999999997</v>
      </c>
    </row>
    <row r="363" spans="1:24" x14ac:dyDescent="0.25">
      <c r="A363" s="214" t="str">
        <f>'URSI CARANDIRU'!A11</f>
        <v>Enfermeiro (consulta/ VD) - 30hrs</v>
      </c>
      <c r="B363" s="926">
        <f>'URSI CARANDIRU'!B11</f>
        <v>176</v>
      </c>
      <c r="C363" s="92">
        <f>'URSI CARANDIRU'!C11</f>
        <v>212</v>
      </c>
      <c r="D363" s="92">
        <f>'URSI CARANDIRU'!D11</f>
        <v>176</v>
      </c>
      <c r="E363" s="92">
        <f>'URSI CARANDIRU'!E11</f>
        <v>200</v>
      </c>
      <c r="F363" s="92">
        <f>'URSI CARANDIRU'!F11</f>
        <v>176</v>
      </c>
      <c r="G363" s="92">
        <f>'URSI CARANDIRU'!G11</f>
        <v>206</v>
      </c>
      <c r="H363" s="92">
        <f>'URSI CARANDIRU'!H11</f>
        <v>176</v>
      </c>
      <c r="I363" s="92">
        <f>'URSI CARANDIRU'!I11</f>
        <v>155</v>
      </c>
      <c r="J363" s="92">
        <f>'URSI CARANDIRU'!J11</f>
        <v>176</v>
      </c>
      <c r="K363" s="92">
        <f>'URSI CARANDIRU'!K11</f>
        <v>174</v>
      </c>
      <c r="L363" s="92">
        <f>'URSI CARANDIRU'!L11</f>
        <v>176</v>
      </c>
      <c r="M363" s="92">
        <f>'URSI CARANDIRU'!M11</f>
        <v>179</v>
      </c>
      <c r="N363" s="92">
        <f>'URSI CARANDIRU'!N11</f>
        <v>176</v>
      </c>
      <c r="O363" s="92">
        <f>'URSI CARANDIRU'!O11</f>
        <v>176</v>
      </c>
      <c r="P363" s="92">
        <f>'URSI CARANDIRU'!P11</f>
        <v>176</v>
      </c>
      <c r="Q363" s="92">
        <f>'URSI CARANDIRU'!Q11</f>
        <v>232</v>
      </c>
      <c r="R363" s="92">
        <f>'URSI CARANDIRU'!R11</f>
        <v>176</v>
      </c>
      <c r="S363" s="92">
        <f>'URSI CARANDIRU'!S11</f>
        <v>166</v>
      </c>
      <c r="T363" s="92">
        <f>'URSI CARANDIRU'!T11</f>
        <v>176</v>
      </c>
      <c r="U363" s="92">
        <f>'URSI CARANDIRU'!U11</f>
        <v>196</v>
      </c>
      <c r="V363" s="92">
        <f>'URSI CARANDIRU'!V11</f>
        <v>1760</v>
      </c>
      <c r="W363" s="92">
        <f>'URSI CARANDIRU'!W11</f>
        <v>1896</v>
      </c>
      <c r="X363" s="922">
        <f>'URSI CARANDIRU'!X11</f>
        <v>1.0772727272727274</v>
      </c>
    </row>
    <row r="364" spans="1:24" x14ac:dyDescent="0.25">
      <c r="A364" s="214" t="str">
        <f>'URSI CARANDIRU'!A12</f>
        <v>Nutricionista (consulta/ VD) - 40hrs</v>
      </c>
      <c r="B364" s="926">
        <f>'URSI CARANDIRU'!B12</f>
        <v>116</v>
      </c>
      <c r="C364" s="92">
        <f>'URSI CARANDIRU'!C12</f>
        <v>0</v>
      </c>
      <c r="D364" s="92">
        <f>'URSI CARANDIRU'!D12</f>
        <v>116</v>
      </c>
      <c r="E364" s="92">
        <f>'URSI CARANDIRU'!E12</f>
        <v>79</v>
      </c>
      <c r="F364" s="92">
        <f>'URSI CARANDIRU'!F12</f>
        <v>116</v>
      </c>
      <c r="G364" s="92">
        <f>'URSI CARANDIRU'!G12</f>
        <v>72</v>
      </c>
      <c r="H364" s="92">
        <f>'URSI CARANDIRU'!H12</f>
        <v>116</v>
      </c>
      <c r="I364" s="92">
        <f>'URSI CARANDIRU'!I12</f>
        <v>122</v>
      </c>
      <c r="J364" s="92">
        <f>'URSI CARANDIRU'!J12</f>
        <v>116</v>
      </c>
      <c r="K364" s="92">
        <f>'URSI CARANDIRU'!K12</f>
        <v>78</v>
      </c>
      <c r="L364" s="92">
        <f>'URSI CARANDIRU'!L12</f>
        <v>116</v>
      </c>
      <c r="M364" s="92">
        <f>'URSI CARANDIRU'!M12</f>
        <v>112</v>
      </c>
      <c r="N364" s="92">
        <f>'URSI CARANDIRU'!N12</f>
        <v>116</v>
      </c>
      <c r="O364" s="92">
        <f>'URSI CARANDIRU'!O12</f>
        <v>115</v>
      </c>
      <c r="P364" s="92">
        <f>'URSI CARANDIRU'!P12</f>
        <v>116</v>
      </c>
      <c r="Q364" s="92">
        <f>'URSI CARANDIRU'!Q12</f>
        <v>132</v>
      </c>
      <c r="R364" s="92">
        <f>'URSI CARANDIRU'!R12</f>
        <v>116</v>
      </c>
      <c r="S364" s="92">
        <f>'URSI CARANDIRU'!S12</f>
        <v>113</v>
      </c>
      <c r="T364" s="92">
        <f>'URSI CARANDIRU'!T12</f>
        <v>116</v>
      </c>
      <c r="U364" s="92">
        <f>'URSI CARANDIRU'!U12</f>
        <v>122</v>
      </c>
      <c r="V364" s="92">
        <f>'URSI CARANDIRU'!V12</f>
        <v>1160</v>
      </c>
      <c r="W364" s="92">
        <f>'URSI CARANDIRU'!W12</f>
        <v>945</v>
      </c>
      <c r="X364" s="922">
        <f>'URSI CARANDIRU'!X12</f>
        <v>0.81465517241379315</v>
      </c>
    </row>
    <row r="365" spans="1:24" x14ac:dyDescent="0.25">
      <c r="A365" s="214" t="str">
        <f>'URSI CARANDIRU'!A13</f>
        <v>Fisioterapeuta (consulta/ VD) - 30hrs</v>
      </c>
      <c r="B365" s="926">
        <f>'URSI CARANDIRU'!B13</f>
        <v>200</v>
      </c>
      <c r="C365" s="92">
        <f>'URSI CARANDIRU'!C13</f>
        <v>223</v>
      </c>
      <c r="D365" s="92">
        <f>'URSI CARANDIRU'!D13</f>
        <v>200</v>
      </c>
      <c r="E365" s="92">
        <f>'URSI CARANDIRU'!E13</f>
        <v>171</v>
      </c>
      <c r="F365" s="92">
        <f>'URSI CARANDIRU'!F13</f>
        <v>200</v>
      </c>
      <c r="G365" s="92">
        <f>'URSI CARANDIRU'!G13</f>
        <v>200</v>
      </c>
      <c r="H365" s="92">
        <f>'URSI CARANDIRU'!H13</f>
        <v>200</v>
      </c>
      <c r="I365" s="92">
        <f>'URSI CARANDIRU'!I13</f>
        <v>125</v>
      </c>
      <c r="J365" s="92">
        <f>'URSI CARANDIRU'!J13</f>
        <v>200</v>
      </c>
      <c r="K365" s="92">
        <f>'URSI CARANDIRU'!K13</f>
        <v>171</v>
      </c>
      <c r="L365" s="92">
        <f>'URSI CARANDIRU'!L13</f>
        <v>200</v>
      </c>
      <c r="M365" s="92">
        <f>'URSI CARANDIRU'!M13</f>
        <v>199</v>
      </c>
      <c r="N365" s="92">
        <f>'URSI CARANDIRU'!N13</f>
        <v>200</v>
      </c>
      <c r="O365" s="92">
        <f>'URSI CARANDIRU'!O13</f>
        <v>279</v>
      </c>
      <c r="P365" s="92">
        <f>'URSI CARANDIRU'!P13</f>
        <v>200</v>
      </c>
      <c r="Q365" s="92">
        <f>'URSI CARANDIRU'!Q13</f>
        <v>202</v>
      </c>
      <c r="R365" s="92">
        <f>'URSI CARANDIRU'!R13</f>
        <v>200</v>
      </c>
      <c r="S365" s="92">
        <f>'URSI CARANDIRU'!S13</f>
        <v>226</v>
      </c>
      <c r="T365" s="92">
        <f>'URSI CARANDIRU'!T13</f>
        <v>200</v>
      </c>
      <c r="U365" s="92">
        <f>'URSI CARANDIRU'!U13</f>
        <v>220</v>
      </c>
      <c r="V365" s="92">
        <f>'URSI CARANDIRU'!V13</f>
        <v>2000</v>
      </c>
      <c r="W365" s="92">
        <f>'URSI CARANDIRU'!W13</f>
        <v>2016</v>
      </c>
      <c r="X365" s="922">
        <f>'URSI CARANDIRU'!X13</f>
        <v>1.008</v>
      </c>
    </row>
    <row r="366" spans="1:24" x14ac:dyDescent="0.25">
      <c r="A366" s="214" t="str">
        <f>'URSI CARANDIRU'!A14</f>
        <v>Terapeuta Ocupacional (consulta/ VD) - 30hrs</v>
      </c>
      <c r="B366" s="926">
        <f>'URSI CARANDIRU'!B14</f>
        <v>100</v>
      </c>
      <c r="C366" s="92">
        <f>'URSI CARANDIRU'!C14</f>
        <v>70</v>
      </c>
      <c r="D366" s="92">
        <f>'URSI CARANDIRU'!D14</f>
        <v>100</v>
      </c>
      <c r="E366" s="92">
        <f>'URSI CARANDIRU'!E14</f>
        <v>93</v>
      </c>
      <c r="F366" s="92">
        <f>'URSI CARANDIRU'!F14</f>
        <v>100</v>
      </c>
      <c r="G366" s="92">
        <f>'URSI CARANDIRU'!G14</f>
        <v>86</v>
      </c>
      <c r="H366" s="92">
        <f>'URSI CARANDIRU'!H14</f>
        <v>100</v>
      </c>
      <c r="I366" s="92">
        <f>'URSI CARANDIRU'!I14</f>
        <v>94</v>
      </c>
      <c r="J366" s="92">
        <f>'URSI CARANDIRU'!J14</f>
        <v>100</v>
      </c>
      <c r="K366" s="92">
        <f>'URSI CARANDIRU'!K14</f>
        <v>89</v>
      </c>
      <c r="L366" s="92">
        <f>'URSI CARANDIRU'!L14</f>
        <v>100</v>
      </c>
      <c r="M366" s="92">
        <f>'URSI CARANDIRU'!M14</f>
        <v>111</v>
      </c>
      <c r="N366" s="92">
        <f>'URSI CARANDIRU'!N14</f>
        <v>100</v>
      </c>
      <c r="O366" s="92">
        <f>'URSI CARANDIRU'!O14</f>
        <v>118</v>
      </c>
      <c r="P366" s="92">
        <f>'URSI CARANDIRU'!P14</f>
        <v>100</v>
      </c>
      <c r="Q366" s="92">
        <f>'URSI CARANDIRU'!Q14</f>
        <v>113</v>
      </c>
      <c r="R366" s="92">
        <f>'URSI CARANDIRU'!R14</f>
        <v>100</v>
      </c>
      <c r="S366" s="92">
        <f>'URSI CARANDIRU'!S14</f>
        <v>113</v>
      </c>
      <c r="T366" s="92">
        <f>'URSI CARANDIRU'!T14</f>
        <v>100</v>
      </c>
      <c r="U366" s="92">
        <f>'URSI CARANDIRU'!U14</f>
        <v>107</v>
      </c>
      <c r="V366" s="92">
        <f>'URSI CARANDIRU'!V14</f>
        <v>1000</v>
      </c>
      <c r="W366" s="92">
        <f>'URSI CARANDIRU'!W14</f>
        <v>994</v>
      </c>
      <c r="X366" s="922">
        <f>'URSI CARANDIRU'!X14</f>
        <v>0.99399999999999999</v>
      </c>
    </row>
    <row r="367" spans="1:24" x14ac:dyDescent="0.25">
      <c r="A367" s="214" t="str">
        <f>'URSI CARANDIRU'!A15</f>
        <v>Psicólogo (consulta/ VD) - 40hrs</v>
      </c>
      <c r="B367" s="926">
        <f>'URSI CARANDIRU'!B15</f>
        <v>84</v>
      </c>
      <c r="C367" s="92">
        <f>'URSI CARANDIRU'!C15</f>
        <v>127</v>
      </c>
      <c r="D367" s="92">
        <f>'URSI CARANDIRU'!D15</f>
        <v>84</v>
      </c>
      <c r="E367" s="92">
        <f>'URSI CARANDIRU'!E15</f>
        <v>110</v>
      </c>
      <c r="F367" s="92">
        <f>'URSI CARANDIRU'!F15</f>
        <v>84</v>
      </c>
      <c r="G367" s="92">
        <f>'URSI CARANDIRU'!G15</f>
        <v>82</v>
      </c>
      <c r="H367" s="92">
        <f>'URSI CARANDIRU'!H15</f>
        <v>84</v>
      </c>
      <c r="I367" s="92">
        <f>'URSI CARANDIRU'!I15</f>
        <v>93</v>
      </c>
      <c r="J367" s="92">
        <f>'URSI CARANDIRU'!J15</f>
        <v>84</v>
      </c>
      <c r="K367" s="92">
        <f>'URSI CARANDIRU'!K15</f>
        <v>98</v>
      </c>
      <c r="L367" s="92">
        <f>'URSI CARANDIRU'!L15</f>
        <v>84</v>
      </c>
      <c r="M367" s="92">
        <f>'URSI CARANDIRU'!M15</f>
        <v>94</v>
      </c>
      <c r="N367" s="92">
        <f>'URSI CARANDIRU'!N15</f>
        <v>84</v>
      </c>
      <c r="O367" s="92">
        <f>'URSI CARANDIRU'!O15</f>
        <v>115</v>
      </c>
      <c r="P367" s="92">
        <f>'URSI CARANDIRU'!P15</f>
        <v>84</v>
      </c>
      <c r="Q367" s="92">
        <f>'URSI CARANDIRU'!Q15</f>
        <v>105</v>
      </c>
      <c r="R367" s="92">
        <f>'URSI CARANDIRU'!R15</f>
        <v>84</v>
      </c>
      <c r="S367" s="92">
        <f>'URSI CARANDIRU'!S15</f>
        <v>115</v>
      </c>
      <c r="T367" s="92">
        <f>'URSI CARANDIRU'!T15</f>
        <v>84</v>
      </c>
      <c r="U367" s="92">
        <f>'URSI CARANDIRU'!U15</f>
        <v>19</v>
      </c>
      <c r="V367" s="92">
        <f>'URSI CARANDIRU'!V15</f>
        <v>840</v>
      </c>
      <c r="W367" s="92">
        <f>'URSI CARANDIRU'!W15</f>
        <v>958</v>
      </c>
      <c r="X367" s="922">
        <f>'URSI CARANDIRU'!X15</f>
        <v>1.1404761904761904</v>
      </c>
    </row>
    <row r="368" spans="1:24" x14ac:dyDescent="0.25">
      <c r="A368" s="214" t="str">
        <f>'URSI CARANDIRU'!A16</f>
        <v>PICS - Atividades Coletivas</v>
      </c>
      <c r="B368" s="926">
        <f>'URSI CARANDIRU'!B16</f>
        <v>7</v>
      </c>
      <c r="C368" s="92">
        <f>'URSI CARANDIRU'!C16</f>
        <v>14</v>
      </c>
      <c r="D368" s="92">
        <f>'URSI CARANDIRU'!D16</f>
        <v>7</v>
      </c>
      <c r="E368" s="92">
        <f>'URSI CARANDIRU'!E16</f>
        <v>5</v>
      </c>
      <c r="F368" s="92">
        <f>'URSI CARANDIRU'!F16</f>
        <v>7</v>
      </c>
      <c r="G368" s="92">
        <f>'URSI CARANDIRU'!G16</f>
        <v>12</v>
      </c>
      <c r="H368" s="92">
        <f>'URSI CARANDIRU'!H16</f>
        <v>7</v>
      </c>
      <c r="I368" s="92">
        <f>'URSI CARANDIRU'!I16</f>
        <v>16</v>
      </c>
      <c r="J368" s="92">
        <f>'URSI CARANDIRU'!J16</f>
        <v>7</v>
      </c>
      <c r="K368" s="92">
        <f>'URSI CARANDIRU'!K16</f>
        <v>13</v>
      </c>
      <c r="L368" s="92">
        <f>'URSI CARANDIRU'!L16</f>
        <v>7</v>
      </c>
      <c r="M368" s="92">
        <f>'URSI CARANDIRU'!M16</f>
        <v>14</v>
      </c>
      <c r="N368" s="92">
        <f>'URSI CARANDIRU'!N16</f>
        <v>7</v>
      </c>
      <c r="O368" s="92">
        <f>'URSI CARANDIRU'!O16</f>
        <v>20</v>
      </c>
      <c r="P368" s="92">
        <f>'URSI CARANDIRU'!P16</f>
        <v>7</v>
      </c>
      <c r="Q368" s="92">
        <f>'URSI CARANDIRU'!Q16</f>
        <v>11</v>
      </c>
      <c r="R368" s="92">
        <f>'URSI CARANDIRU'!R16</f>
        <v>7</v>
      </c>
      <c r="S368" s="92">
        <f>'URSI CARANDIRU'!S16</f>
        <v>23</v>
      </c>
      <c r="T368" s="92">
        <f>'URSI CARANDIRU'!T16</f>
        <v>7</v>
      </c>
      <c r="U368" s="92">
        <f>'URSI CARANDIRU'!U16</f>
        <v>11</v>
      </c>
      <c r="V368" s="92">
        <f>'URSI CARANDIRU'!V16</f>
        <v>70</v>
      </c>
      <c r="W368" s="92">
        <f>'URSI CARANDIRU'!W16</f>
        <v>139</v>
      </c>
      <c r="X368" s="922">
        <f>'URSI CARANDIRU'!X16</f>
        <v>1.9857142857142858</v>
      </c>
    </row>
    <row r="369" spans="1:24" ht="15.75" thickBot="1" x14ac:dyDescent="0.3">
      <c r="A369" s="214" t="str">
        <f>'URSI CARANDIRU'!A17</f>
        <v>PICS - Atividades Individuais</v>
      </c>
      <c r="B369" s="926">
        <f>'URSI CARANDIRU'!B17</f>
        <v>10</v>
      </c>
      <c r="C369" s="92">
        <f>'URSI CARANDIRU'!C17</f>
        <v>120</v>
      </c>
      <c r="D369" s="92">
        <f>'URSI CARANDIRU'!D17</f>
        <v>10</v>
      </c>
      <c r="E369" s="92">
        <f>'URSI CARANDIRU'!E17</f>
        <v>119</v>
      </c>
      <c r="F369" s="92">
        <f>'URSI CARANDIRU'!F17</f>
        <v>10</v>
      </c>
      <c r="G369" s="92">
        <f>'URSI CARANDIRU'!G17</f>
        <v>118</v>
      </c>
      <c r="H369" s="92">
        <f>'URSI CARANDIRU'!H17</f>
        <v>10</v>
      </c>
      <c r="I369" s="92">
        <f>'URSI CARANDIRU'!I17</f>
        <v>57</v>
      </c>
      <c r="J369" s="92">
        <f>'URSI CARANDIRU'!J17</f>
        <v>10</v>
      </c>
      <c r="K369" s="92">
        <f>'URSI CARANDIRU'!K17</f>
        <v>69</v>
      </c>
      <c r="L369" s="92">
        <f>'URSI CARANDIRU'!L17</f>
        <v>10</v>
      </c>
      <c r="M369" s="92">
        <f>'URSI CARANDIRU'!M17</f>
        <v>53</v>
      </c>
      <c r="N369" s="92">
        <f>'URSI CARANDIRU'!N17</f>
        <v>10</v>
      </c>
      <c r="O369" s="92">
        <f>'URSI CARANDIRU'!O17</f>
        <v>90</v>
      </c>
      <c r="P369" s="92">
        <f>'URSI CARANDIRU'!P17</f>
        <v>10</v>
      </c>
      <c r="Q369" s="92">
        <f>'URSI CARANDIRU'!Q17</f>
        <v>39</v>
      </c>
      <c r="R369" s="92">
        <f>'URSI CARANDIRU'!R17</f>
        <v>10</v>
      </c>
      <c r="S369" s="92">
        <f>'URSI CARANDIRU'!S17</f>
        <v>36</v>
      </c>
      <c r="T369" s="92">
        <f>'URSI CARANDIRU'!T17</f>
        <v>10</v>
      </c>
      <c r="U369" s="92">
        <f>'URSI CARANDIRU'!U17</f>
        <v>32</v>
      </c>
      <c r="V369" s="92">
        <f>'URSI CARANDIRU'!V17</f>
        <v>100</v>
      </c>
      <c r="W369" s="92">
        <f>'URSI CARANDIRU'!W17</f>
        <v>733</v>
      </c>
      <c r="X369" s="922">
        <f>'URSI CARANDIRU'!X17</f>
        <v>7.33</v>
      </c>
    </row>
    <row r="370" spans="1:24" s="831" customFormat="1" ht="16.5" customHeight="1" thickBot="1" x14ac:dyDescent="0.25">
      <c r="A370" s="845" t="str">
        <f>'URSI CARANDIRU'!A18</f>
        <v>TOTAL</v>
      </c>
      <c r="B370" s="943">
        <f>'URSI CARANDIRU'!B18</f>
        <v>1045</v>
      </c>
      <c r="C370" s="847">
        <f>'URSI CARANDIRU'!C18</f>
        <v>1212</v>
      </c>
      <c r="D370" s="847">
        <f>'URSI CARANDIRU'!D18</f>
        <v>1045</v>
      </c>
      <c r="E370" s="847">
        <f>'URSI CARANDIRU'!E18</f>
        <v>1108</v>
      </c>
      <c r="F370" s="847">
        <f>'URSI CARANDIRU'!F18</f>
        <v>1045</v>
      </c>
      <c r="G370" s="847">
        <f>'URSI CARANDIRU'!G18</f>
        <v>1086</v>
      </c>
      <c r="H370" s="847">
        <f>'URSI CARANDIRU'!H18</f>
        <v>1045</v>
      </c>
      <c r="I370" s="847">
        <f>'URSI CARANDIRU'!I18</f>
        <v>1063</v>
      </c>
      <c r="J370" s="847">
        <f>'URSI CARANDIRU'!J18</f>
        <v>1045</v>
      </c>
      <c r="K370" s="847">
        <f>'URSI CARANDIRU'!K18</f>
        <v>1018</v>
      </c>
      <c r="L370" s="847">
        <f>'URSI CARANDIRU'!L18</f>
        <v>1045</v>
      </c>
      <c r="M370" s="847">
        <f>'URSI CARANDIRU'!M18</f>
        <v>1061</v>
      </c>
      <c r="N370" s="847">
        <f>'URSI CARANDIRU'!N18</f>
        <v>1045</v>
      </c>
      <c r="O370" s="847">
        <f>'URSI CARANDIRU'!O18</f>
        <v>1256</v>
      </c>
      <c r="P370" s="847">
        <f>'URSI CARANDIRU'!P18</f>
        <v>1045</v>
      </c>
      <c r="Q370" s="847">
        <f>'URSI CARANDIRU'!Q18</f>
        <v>1258</v>
      </c>
      <c r="R370" s="847">
        <f>'URSI CARANDIRU'!R18</f>
        <v>1045</v>
      </c>
      <c r="S370" s="847">
        <f>'URSI CARANDIRU'!S18</f>
        <v>1171</v>
      </c>
      <c r="T370" s="847">
        <f>'URSI CARANDIRU'!T18</f>
        <v>1045</v>
      </c>
      <c r="U370" s="847">
        <f>'URSI CARANDIRU'!U18</f>
        <v>1145</v>
      </c>
      <c r="V370" s="847">
        <f>'URSI CARANDIRU'!V18</f>
        <v>10450</v>
      </c>
      <c r="W370" s="847">
        <f>'URSI CARANDIRU'!W18</f>
        <v>11378</v>
      </c>
      <c r="X370" s="923">
        <f>'URSI CARANDIRU'!X18</f>
        <v>1.0888038277511962</v>
      </c>
    </row>
    <row r="372" spans="1:24" ht="15.75" x14ac:dyDescent="0.25">
      <c r="A372" s="927" t="s">
        <v>665</v>
      </c>
      <c r="B372" s="937"/>
      <c r="C372" s="928"/>
      <c r="D372" s="929"/>
      <c r="E372" s="929"/>
      <c r="F372" s="929"/>
      <c r="G372" s="929"/>
      <c r="H372" s="929"/>
      <c r="I372" s="929"/>
      <c r="J372" s="929"/>
      <c r="K372" s="929"/>
      <c r="L372" s="929"/>
      <c r="M372" s="929"/>
      <c r="N372" s="929"/>
      <c r="O372" s="929"/>
      <c r="P372" s="929"/>
      <c r="Q372" s="929"/>
      <c r="R372" s="929"/>
      <c r="S372" s="929"/>
      <c r="T372" s="929"/>
      <c r="U372" s="929"/>
      <c r="V372" s="928"/>
      <c r="W372" s="928"/>
      <c r="X372" s="928"/>
    </row>
    <row r="373" spans="1:24" x14ac:dyDescent="0.25">
      <c r="A373" s="914"/>
      <c r="B373" s="976" t="s">
        <v>486</v>
      </c>
      <c r="C373" s="976"/>
      <c r="D373" s="976" t="s">
        <v>681</v>
      </c>
      <c r="E373" s="976"/>
      <c r="F373" s="976" t="s">
        <v>682</v>
      </c>
      <c r="G373" s="976"/>
      <c r="H373" s="976" t="s">
        <v>683</v>
      </c>
      <c r="I373" s="976"/>
      <c r="J373" s="976" t="s">
        <v>686</v>
      </c>
      <c r="K373" s="976"/>
      <c r="L373" s="976" t="s">
        <v>687</v>
      </c>
      <c r="M373" s="976"/>
      <c r="N373" s="976" t="s">
        <v>689</v>
      </c>
      <c r="O373" s="976"/>
      <c r="P373" s="976" t="s">
        <v>690</v>
      </c>
      <c r="Q373" s="976"/>
      <c r="R373" s="976" t="s">
        <v>691</v>
      </c>
      <c r="S373" s="976"/>
      <c r="T373" s="976" t="s">
        <v>692</v>
      </c>
      <c r="U373" s="976"/>
      <c r="V373" s="989" t="s">
        <v>487</v>
      </c>
      <c r="W373" s="989"/>
      <c r="X373" s="989"/>
    </row>
    <row r="374" spans="1:24" ht="15.75" thickBot="1" x14ac:dyDescent="0.3">
      <c r="A374" s="843" t="s">
        <v>14</v>
      </c>
      <c r="B374" s="931" t="s">
        <v>489</v>
      </c>
      <c r="C374" s="849" t="s">
        <v>488</v>
      </c>
      <c r="D374" s="915" t="s">
        <v>489</v>
      </c>
      <c r="E374" s="849" t="s">
        <v>488</v>
      </c>
      <c r="F374" s="915" t="s">
        <v>489</v>
      </c>
      <c r="G374" s="849" t="s">
        <v>488</v>
      </c>
      <c r="H374" s="915" t="s">
        <v>489</v>
      </c>
      <c r="I374" s="849" t="s">
        <v>488</v>
      </c>
      <c r="J374" s="915" t="s">
        <v>489</v>
      </c>
      <c r="K374" s="849" t="s">
        <v>488</v>
      </c>
      <c r="L374" s="915" t="s">
        <v>489</v>
      </c>
      <c r="M374" s="849" t="s">
        <v>488</v>
      </c>
      <c r="N374" s="915" t="s">
        <v>489</v>
      </c>
      <c r="O374" s="849" t="s">
        <v>488</v>
      </c>
      <c r="P374" s="915" t="s">
        <v>489</v>
      </c>
      <c r="Q374" s="849" t="s">
        <v>488</v>
      </c>
      <c r="R374" s="915" t="s">
        <v>489</v>
      </c>
      <c r="S374" s="849" t="s">
        <v>488</v>
      </c>
      <c r="T374" s="915" t="s">
        <v>489</v>
      </c>
      <c r="U374" s="849" t="s">
        <v>488</v>
      </c>
      <c r="V374" s="849" t="s">
        <v>679</v>
      </c>
      <c r="W374" s="849" t="s">
        <v>680</v>
      </c>
      <c r="X374" s="917" t="s">
        <v>1</v>
      </c>
    </row>
    <row r="375" spans="1:24" ht="15.75" thickTop="1" x14ac:dyDescent="0.25">
      <c r="A375" s="214" t="str">
        <f>'UBS Vila Maria P Gnecco'!A9</f>
        <v>Cirurgião Dentista (consulta /atendimento) - 20hrs</v>
      </c>
      <c r="B375" s="926">
        <f>'UBS Vila Maria P Gnecco'!B9</f>
        <v>522</v>
      </c>
      <c r="C375" s="92">
        <f>'UBS Vila Maria P Gnecco'!C9</f>
        <v>573</v>
      </c>
      <c r="D375" s="92">
        <f>'UBS Vila Maria P Gnecco'!D9</f>
        <v>522</v>
      </c>
      <c r="E375" s="92">
        <f>'UBS Vila Maria P Gnecco'!E9</f>
        <v>523</v>
      </c>
      <c r="F375" s="92">
        <f>'UBS Vila Maria P Gnecco'!F9</f>
        <v>522</v>
      </c>
      <c r="G375" s="92">
        <f>'UBS Vila Maria P Gnecco'!G9</f>
        <v>604</v>
      </c>
      <c r="H375" s="92">
        <f>'UBS Vila Maria P Gnecco'!H9</f>
        <v>522</v>
      </c>
      <c r="I375" s="92">
        <f>'UBS Vila Maria P Gnecco'!I9</f>
        <v>561</v>
      </c>
      <c r="J375" s="92">
        <f>'UBS Vila Maria P Gnecco'!J9</f>
        <v>522</v>
      </c>
      <c r="K375" s="92">
        <f>'UBS Vila Maria P Gnecco'!K9</f>
        <v>530</v>
      </c>
      <c r="L375" s="92">
        <f>'UBS Vila Maria P Gnecco'!L9</f>
        <v>522</v>
      </c>
      <c r="M375" s="92">
        <f>'UBS Vila Maria P Gnecco'!M9</f>
        <v>530</v>
      </c>
      <c r="N375" s="92">
        <f>'UBS Vila Maria P Gnecco'!N9</f>
        <v>522</v>
      </c>
      <c r="O375" s="92">
        <f>'UBS Vila Maria P Gnecco'!O9</f>
        <v>677</v>
      </c>
      <c r="P375" s="92">
        <f>'UBS Vila Maria P Gnecco'!P9</f>
        <v>522</v>
      </c>
      <c r="Q375" s="92">
        <f>'UBS Vila Maria P Gnecco'!Q9</f>
        <v>645</v>
      </c>
      <c r="R375" s="92">
        <f>'UBS Vila Maria P Gnecco'!R9</f>
        <v>522</v>
      </c>
      <c r="S375" s="92">
        <f>'UBS Vila Maria P Gnecco'!S9</f>
        <v>637</v>
      </c>
      <c r="T375" s="92">
        <f>'UBS Vila Maria P Gnecco'!T9</f>
        <v>522</v>
      </c>
      <c r="U375" s="92">
        <f>'UBS Vila Maria P Gnecco'!U9</f>
        <v>615</v>
      </c>
      <c r="V375" s="92">
        <f>'UBS Vila Maria P Gnecco'!V9</f>
        <v>5220</v>
      </c>
      <c r="W375" s="92">
        <f>'UBS Vila Maria P Gnecco'!W9</f>
        <v>5895</v>
      </c>
      <c r="X375" s="922">
        <f>'UBS Vila Maria P Gnecco'!X9</f>
        <v>1.1293103448275863</v>
      </c>
    </row>
    <row r="376" spans="1:24" x14ac:dyDescent="0.25">
      <c r="A376" s="214" t="str">
        <f>'UBS Vila Maria P Gnecco'!A10</f>
        <v>Cirurgião Dentista (TI clínico restaurador) - 20hrs</v>
      </c>
      <c r="B376" s="926">
        <f>'UBS Vila Maria P Gnecco'!B10</f>
        <v>78</v>
      </c>
      <c r="C376" s="92">
        <f>'UBS Vila Maria P Gnecco'!C10</f>
        <v>115</v>
      </c>
      <c r="D376" s="92">
        <f>'UBS Vila Maria P Gnecco'!D10</f>
        <v>78</v>
      </c>
      <c r="E376" s="92">
        <f>'UBS Vila Maria P Gnecco'!E10</f>
        <v>111</v>
      </c>
      <c r="F376" s="92">
        <f>'UBS Vila Maria P Gnecco'!F10</f>
        <v>78</v>
      </c>
      <c r="G376" s="92">
        <f>'UBS Vila Maria P Gnecco'!G10</f>
        <v>81</v>
      </c>
      <c r="H376" s="92">
        <f>'UBS Vila Maria P Gnecco'!H10</f>
        <v>78</v>
      </c>
      <c r="I376" s="92">
        <f>'UBS Vila Maria P Gnecco'!I10</f>
        <v>61</v>
      </c>
      <c r="J376" s="92">
        <f>'UBS Vila Maria P Gnecco'!J10</f>
        <v>78</v>
      </c>
      <c r="K376" s="92">
        <f>'UBS Vila Maria P Gnecco'!K10</f>
        <v>82</v>
      </c>
      <c r="L376" s="92">
        <f>'UBS Vila Maria P Gnecco'!L10</f>
        <v>78</v>
      </c>
      <c r="M376" s="92">
        <f>'UBS Vila Maria P Gnecco'!M10</f>
        <v>85</v>
      </c>
      <c r="N376" s="92">
        <f>'UBS Vila Maria P Gnecco'!N10</f>
        <v>78</v>
      </c>
      <c r="O376" s="92">
        <f>'UBS Vila Maria P Gnecco'!O10</f>
        <v>90</v>
      </c>
      <c r="P376" s="92">
        <f>'UBS Vila Maria P Gnecco'!P10</f>
        <v>78</v>
      </c>
      <c r="Q376" s="92">
        <f>'UBS Vila Maria P Gnecco'!Q10</f>
        <v>95</v>
      </c>
      <c r="R376" s="92">
        <f>'UBS Vila Maria P Gnecco'!R10</f>
        <v>78</v>
      </c>
      <c r="S376" s="92">
        <f>'UBS Vila Maria P Gnecco'!S10</f>
        <v>89</v>
      </c>
      <c r="T376" s="92">
        <f>'UBS Vila Maria P Gnecco'!T10</f>
        <v>78</v>
      </c>
      <c r="U376" s="92">
        <f>'UBS Vila Maria P Gnecco'!U10</f>
        <v>95</v>
      </c>
      <c r="V376" s="92">
        <f>'UBS Vila Maria P Gnecco'!V10</f>
        <v>780</v>
      </c>
      <c r="W376" s="92">
        <f>'UBS Vila Maria P Gnecco'!W10</f>
        <v>904</v>
      </c>
      <c r="X376" s="922">
        <f>'UBS Vila Maria P Gnecco'!X10</f>
        <v>1.1589743589743591</v>
      </c>
    </row>
    <row r="377" spans="1:24" x14ac:dyDescent="0.25">
      <c r="A377" s="214" t="str">
        <f>'UBS Vila Maria P Gnecco'!A11</f>
        <v>Cirurgião Dentista (TI prótese) - 20hrs</v>
      </c>
      <c r="B377" s="926">
        <f>'UBS Vila Maria P Gnecco'!B11</f>
        <v>24</v>
      </c>
      <c r="C377" s="92">
        <f>'UBS Vila Maria P Gnecco'!C11</f>
        <v>12</v>
      </c>
      <c r="D377" s="92">
        <f>'UBS Vila Maria P Gnecco'!D11</f>
        <v>24</v>
      </c>
      <c r="E377" s="92">
        <f>'UBS Vila Maria P Gnecco'!E11</f>
        <v>18</v>
      </c>
      <c r="F377" s="92">
        <f>'UBS Vila Maria P Gnecco'!F11</f>
        <v>24</v>
      </c>
      <c r="G377" s="92">
        <f>'UBS Vila Maria P Gnecco'!G11</f>
        <v>24</v>
      </c>
      <c r="H377" s="92">
        <f>'UBS Vila Maria P Gnecco'!H11</f>
        <v>24</v>
      </c>
      <c r="I377" s="92">
        <f>'UBS Vila Maria P Gnecco'!I11</f>
        <v>21</v>
      </c>
      <c r="J377" s="92">
        <f>'UBS Vila Maria P Gnecco'!J11</f>
        <v>24</v>
      </c>
      <c r="K377" s="92">
        <f>'UBS Vila Maria P Gnecco'!K11</f>
        <v>18</v>
      </c>
      <c r="L377" s="92">
        <f>'UBS Vila Maria P Gnecco'!L11</f>
        <v>24</v>
      </c>
      <c r="M377" s="92">
        <f>'UBS Vila Maria P Gnecco'!M11</f>
        <v>16</v>
      </c>
      <c r="N377" s="92">
        <f>'UBS Vila Maria P Gnecco'!N11</f>
        <v>24</v>
      </c>
      <c r="O377" s="92">
        <f>'UBS Vila Maria P Gnecco'!O11</f>
        <v>20</v>
      </c>
      <c r="P377" s="92">
        <f>'UBS Vila Maria P Gnecco'!P11</f>
        <v>24</v>
      </c>
      <c r="Q377" s="92">
        <f>'UBS Vila Maria P Gnecco'!Q11</f>
        <v>20</v>
      </c>
      <c r="R377" s="92">
        <f>'UBS Vila Maria P Gnecco'!R11</f>
        <v>24</v>
      </c>
      <c r="S377" s="92">
        <f>'UBS Vila Maria P Gnecco'!S11</f>
        <v>15</v>
      </c>
      <c r="T377" s="92">
        <f>'UBS Vila Maria P Gnecco'!T11</f>
        <v>24</v>
      </c>
      <c r="U377" s="92">
        <f>'UBS Vila Maria P Gnecco'!U11</f>
        <v>15</v>
      </c>
      <c r="V377" s="92">
        <f>'UBS Vila Maria P Gnecco'!V11</f>
        <v>240</v>
      </c>
      <c r="W377" s="92">
        <f>'UBS Vila Maria P Gnecco'!W11</f>
        <v>179</v>
      </c>
      <c r="X377" s="922">
        <f>'UBS Vila Maria P Gnecco'!X11</f>
        <v>0.74583333333333335</v>
      </c>
    </row>
    <row r="378" spans="1:24" x14ac:dyDescent="0.25">
      <c r="A378" s="214" t="str">
        <f>'UBS Vila Maria P Gnecco'!A12</f>
        <v>Médico Clínico (consulta) - 20hrs</v>
      </c>
      <c r="B378" s="926">
        <f>'UBS Vila Maria P Gnecco'!B12</f>
        <v>792</v>
      </c>
      <c r="C378" s="92">
        <f>'UBS Vila Maria P Gnecco'!C12</f>
        <v>744</v>
      </c>
      <c r="D378" s="92">
        <f>'UBS Vila Maria P Gnecco'!D12</f>
        <v>792</v>
      </c>
      <c r="E378" s="92">
        <f>'UBS Vila Maria P Gnecco'!E12</f>
        <v>703</v>
      </c>
      <c r="F378" s="92">
        <f>'UBS Vila Maria P Gnecco'!F12</f>
        <v>792</v>
      </c>
      <c r="G378" s="92">
        <f>'UBS Vila Maria P Gnecco'!G12</f>
        <v>517</v>
      </c>
      <c r="H378" s="92">
        <f>'UBS Vila Maria P Gnecco'!H12</f>
        <v>792</v>
      </c>
      <c r="I378" s="92">
        <f>'UBS Vila Maria P Gnecco'!I12</f>
        <v>761</v>
      </c>
      <c r="J378" s="92">
        <f>'UBS Vila Maria P Gnecco'!J12</f>
        <v>792</v>
      </c>
      <c r="K378" s="92">
        <f>'UBS Vila Maria P Gnecco'!K12</f>
        <v>810</v>
      </c>
      <c r="L378" s="92">
        <f>'UBS Vila Maria P Gnecco'!L12</f>
        <v>792</v>
      </c>
      <c r="M378" s="92">
        <f>'UBS Vila Maria P Gnecco'!M12</f>
        <v>780</v>
      </c>
      <c r="N378" s="92">
        <f>'UBS Vila Maria P Gnecco'!N12</f>
        <v>792</v>
      </c>
      <c r="O378" s="92">
        <f>'UBS Vila Maria P Gnecco'!O12</f>
        <v>729</v>
      </c>
      <c r="P378" s="92">
        <f>'UBS Vila Maria P Gnecco'!P12</f>
        <v>792</v>
      </c>
      <c r="Q378" s="92">
        <f>'UBS Vila Maria P Gnecco'!Q12</f>
        <v>732</v>
      </c>
      <c r="R378" s="92">
        <f>'UBS Vila Maria P Gnecco'!R12</f>
        <v>792</v>
      </c>
      <c r="S378" s="92">
        <f>'UBS Vila Maria P Gnecco'!S12</f>
        <v>907</v>
      </c>
      <c r="T378" s="92">
        <f>'UBS Vila Maria P Gnecco'!T12</f>
        <v>792</v>
      </c>
      <c r="U378" s="92">
        <f>'UBS Vila Maria P Gnecco'!U12</f>
        <v>778</v>
      </c>
      <c r="V378" s="92">
        <f>'UBS Vila Maria P Gnecco'!V12</f>
        <v>7920</v>
      </c>
      <c r="W378" s="92">
        <f>'UBS Vila Maria P Gnecco'!W12</f>
        <v>7461</v>
      </c>
      <c r="X378" s="922">
        <f>'UBS Vila Maria P Gnecco'!X12</f>
        <v>0.94204545454545452</v>
      </c>
    </row>
    <row r="379" spans="1:24" x14ac:dyDescent="0.25">
      <c r="A379" s="214" t="str">
        <f>'UBS Vila Maria P Gnecco'!A13</f>
        <v>Médico Pediatra (consulta) - 20hrs</v>
      </c>
      <c r="B379" s="926">
        <f>'UBS Vila Maria P Gnecco'!B13</f>
        <v>396</v>
      </c>
      <c r="C379" s="92">
        <f>'UBS Vila Maria P Gnecco'!C13</f>
        <v>308</v>
      </c>
      <c r="D379" s="92">
        <f>'UBS Vila Maria P Gnecco'!D13</f>
        <v>396</v>
      </c>
      <c r="E379" s="92">
        <f>'UBS Vila Maria P Gnecco'!E13</f>
        <v>310</v>
      </c>
      <c r="F379" s="92">
        <f>'UBS Vila Maria P Gnecco'!F13</f>
        <v>396</v>
      </c>
      <c r="G379" s="92">
        <f>'UBS Vila Maria P Gnecco'!G13</f>
        <v>353</v>
      </c>
      <c r="H379" s="92">
        <f>'UBS Vila Maria P Gnecco'!H13</f>
        <v>396</v>
      </c>
      <c r="I379" s="92">
        <f>'UBS Vila Maria P Gnecco'!I13</f>
        <v>358</v>
      </c>
      <c r="J379" s="92">
        <f>'UBS Vila Maria P Gnecco'!J13</f>
        <v>396</v>
      </c>
      <c r="K379" s="92">
        <f>'UBS Vila Maria P Gnecco'!K13</f>
        <v>273</v>
      </c>
      <c r="L379" s="92">
        <f>'UBS Vila Maria P Gnecco'!L13</f>
        <v>396</v>
      </c>
      <c r="M379" s="92">
        <f>'UBS Vila Maria P Gnecco'!M13</f>
        <v>292</v>
      </c>
      <c r="N379" s="92">
        <f>'UBS Vila Maria P Gnecco'!N13</f>
        <v>396</v>
      </c>
      <c r="O379" s="92">
        <f>'UBS Vila Maria P Gnecco'!O13</f>
        <v>193</v>
      </c>
      <c r="P379" s="92">
        <f>'UBS Vila Maria P Gnecco'!P13</f>
        <v>396</v>
      </c>
      <c r="Q379" s="92">
        <f>'UBS Vila Maria P Gnecco'!Q13</f>
        <v>396</v>
      </c>
      <c r="R379" s="92">
        <f>'UBS Vila Maria P Gnecco'!R13</f>
        <v>396</v>
      </c>
      <c r="S379" s="92">
        <f>'UBS Vila Maria P Gnecco'!S13</f>
        <v>360</v>
      </c>
      <c r="T379" s="92">
        <f>'UBS Vila Maria P Gnecco'!T13</f>
        <v>396</v>
      </c>
      <c r="U379" s="92">
        <f>'UBS Vila Maria P Gnecco'!U13</f>
        <v>318</v>
      </c>
      <c r="V379" s="92">
        <f>'UBS Vila Maria P Gnecco'!V13</f>
        <v>3960</v>
      </c>
      <c r="W379" s="92">
        <f>'UBS Vila Maria P Gnecco'!W13</f>
        <v>3161</v>
      </c>
      <c r="X379" s="922">
        <f>'UBS Vila Maria P Gnecco'!X13</f>
        <v>0.79823232323232318</v>
      </c>
    </row>
    <row r="380" spans="1:24" x14ac:dyDescent="0.25">
      <c r="A380" s="214" t="str">
        <f>'UBS Vila Maria P Gnecco'!A14</f>
        <v>Médico Psiquiatra (consulta) - 20hrs</v>
      </c>
      <c r="B380" s="926">
        <f>'UBS Vila Maria P Gnecco'!B14</f>
        <v>160</v>
      </c>
      <c r="C380" s="92">
        <f>'UBS Vila Maria P Gnecco'!C14</f>
        <v>76</v>
      </c>
      <c r="D380" s="92">
        <f>'UBS Vila Maria P Gnecco'!D14</f>
        <v>160</v>
      </c>
      <c r="E380" s="92">
        <f>'UBS Vila Maria P Gnecco'!E14</f>
        <v>79</v>
      </c>
      <c r="F380" s="92">
        <f>'UBS Vila Maria P Gnecco'!F14</f>
        <v>160</v>
      </c>
      <c r="G380" s="92">
        <f>'UBS Vila Maria P Gnecco'!G14</f>
        <v>75</v>
      </c>
      <c r="H380" s="92">
        <f>'UBS Vila Maria P Gnecco'!H14</f>
        <v>160</v>
      </c>
      <c r="I380" s="92">
        <f>'UBS Vila Maria P Gnecco'!I14</f>
        <v>79</v>
      </c>
      <c r="J380" s="92">
        <f>'UBS Vila Maria P Gnecco'!J14</f>
        <v>160</v>
      </c>
      <c r="K380" s="92">
        <f>'UBS Vila Maria P Gnecco'!K14</f>
        <v>81</v>
      </c>
      <c r="L380" s="92">
        <f>'UBS Vila Maria P Gnecco'!L14</f>
        <v>160</v>
      </c>
      <c r="M380" s="92">
        <f>'UBS Vila Maria P Gnecco'!M14</f>
        <v>73</v>
      </c>
      <c r="N380" s="92">
        <f>'UBS Vila Maria P Gnecco'!N14</f>
        <v>160</v>
      </c>
      <c r="O380" s="92">
        <f>'UBS Vila Maria P Gnecco'!O14</f>
        <v>85</v>
      </c>
      <c r="P380" s="92">
        <f>'UBS Vila Maria P Gnecco'!P14</f>
        <v>160</v>
      </c>
      <c r="Q380" s="92">
        <f>'UBS Vila Maria P Gnecco'!Q14</f>
        <v>70</v>
      </c>
      <c r="R380" s="92">
        <f>'UBS Vila Maria P Gnecco'!R14</f>
        <v>160</v>
      </c>
      <c r="S380" s="92">
        <f>'UBS Vila Maria P Gnecco'!S14</f>
        <v>96</v>
      </c>
      <c r="T380" s="92">
        <f>'UBS Vila Maria P Gnecco'!T14</f>
        <v>160</v>
      </c>
      <c r="U380" s="92">
        <f>'UBS Vila Maria P Gnecco'!U14</f>
        <v>68</v>
      </c>
      <c r="V380" s="92">
        <f>'UBS Vila Maria P Gnecco'!V14</f>
        <v>1600</v>
      </c>
      <c r="W380" s="92">
        <f>'UBS Vila Maria P Gnecco'!W14</f>
        <v>782</v>
      </c>
      <c r="X380" s="922">
        <f>'UBS Vila Maria P Gnecco'!X14</f>
        <v>0.48875000000000002</v>
      </c>
    </row>
    <row r="381" spans="1:24" x14ac:dyDescent="0.25">
      <c r="A381" s="214" t="str">
        <f>'UBS Vila Maria P Gnecco'!A15</f>
        <v>Médico Ginecologista (consulta) - 20hrs</v>
      </c>
      <c r="B381" s="926">
        <f>'UBS Vila Maria P Gnecco'!B15</f>
        <v>396</v>
      </c>
      <c r="C381" s="92">
        <f>'UBS Vila Maria P Gnecco'!C15</f>
        <v>272</v>
      </c>
      <c r="D381" s="92">
        <f>'UBS Vila Maria P Gnecco'!D15</f>
        <v>396</v>
      </c>
      <c r="E381" s="92">
        <f>'UBS Vila Maria P Gnecco'!E15</f>
        <v>357</v>
      </c>
      <c r="F381" s="92">
        <f>'UBS Vila Maria P Gnecco'!F15</f>
        <v>396</v>
      </c>
      <c r="G381" s="92">
        <f>'UBS Vila Maria P Gnecco'!G15</f>
        <v>355</v>
      </c>
      <c r="H381" s="92">
        <f>'UBS Vila Maria P Gnecco'!H15</f>
        <v>396</v>
      </c>
      <c r="I381" s="92">
        <f>'UBS Vila Maria P Gnecco'!I15</f>
        <v>418</v>
      </c>
      <c r="J381" s="92">
        <f>'UBS Vila Maria P Gnecco'!J15</f>
        <v>396</v>
      </c>
      <c r="K381" s="92">
        <f>'UBS Vila Maria P Gnecco'!K15</f>
        <v>366</v>
      </c>
      <c r="L381" s="92">
        <f>'UBS Vila Maria P Gnecco'!L15</f>
        <v>396</v>
      </c>
      <c r="M381" s="92">
        <f>'UBS Vila Maria P Gnecco'!M15</f>
        <v>320</v>
      </c>
      <c r="N381" s="92">
        <f>'UBS Vila Maria P Gnecco'!N15</f>
        <v>396</v>
      </c>
      <c r="O381" s="92">
        <f>'UBS Vila Maria P Gnecco'!O15</f>
        <v>266</v>
      </c>
      <c r="P381" s="92">
        <f>'UBS Vila Maria P Gnecco'!P15</f>
        <v>396</v>
      </c>
      <c r="Q381" s="92">
        <f>'UBS Vila Maria P Gnecco'!Q15</f>
        <v>415</v>
      </c>
      <c r="R381" s="92">
        <f>'UBS Vila Maria P Gnecco'!R15</f>
        <v>396</v>
      </c>
      <c r="S381" s="92">
        <f>'UBS Vila Maria P Gnecco'!S15</f>
        <v>369</v>
      </c>
      <c r="T381" s="92">
        <f>'UBS Vila Maria P Gnecco'!T15</f>
        <v>396</v>
      </c>
      <c r="U381" s="92">
        <f>'UBS Vila Maria P Gnecco'!U15</f>
        <v>402</v>
      </c>
      <c r="V381" s="92">
        <f>'UBS Vila Maria P Gnecco'!V15</f>
        <v>3960</v>
      </c>
      <c r="W381" s="92">
        <f>'UBS Vila Maria P Gnecco'!W15</f>
        <v>3540</v>
      </c>
      <c r="X381" s="922">
        <f>'UBS Vila Maria P Gnecco'!X15</f>
        <v>0.89393939393939392</v>
      </c>
    </row>
    <row r="382" spans="1:24" x14ac:dyDescent="0.25">
      <c r="A382" s="214" t="str">
        <f>'UBS Vila Maria P Gnecco'!A16</f>
        <v>Enfermeiro (consulta) - 30hrs</v>
      </c>
      <c r="B382" s="926">
        <f>'UBS Vila Maria P Gnecco'!B16</f>
        <v>432</v>
      </c>
      <c r="C382" s="92">
        <f>'UBS Vila Maria P Gnecco'!C16</f>
        <v>533</v>
      </c>
      <c r="D382" s="92">
        <f>'UBS Vila Maria P Gnecco'!D16</f>
        <v>432</v>
      </c>
      <c r="E382" s="92">
        <f>'UBS Vila Maria P Gnecco'!E16</f>
        <v>478</v>
      </c>
      <c r="F382" s="92">
        <f>'UBS Vila Maria P Gnecco'!F16</f>
        <v>432</v>
      </c>
      <c r="G382" s="92">
        <f>'UBS Vila Maria P Gnecco'!G16</f>
        <v>475</v>
      </c>
      <c r="H382" s="92">
        <f>'UBS Vila Maria P Gnecco'!H16</f>
        <v>432</v>
      </c>
      <c r="I382" s="92">
        <f>'UBS Vila Maria P Gnecco'!I16</f>
        <v>451</v>
      </c>
      <c r="J382" s="92">
        <f>'UBS Vila Maria P Gnecco'!J16</f>
        <v>432</v>
      </c>
      <c r="K382" s="92">
        <f>'UBS Vila Maria P Gnecco'!K16</f>
        <v>360</v>
      </c>
      <c r="L382" s="92">
        <f>'UBS Vila Maria P Gnecco'!L16</f>
        <v>432</v>
      </c>
      <c r="M382" s="92">
        <f>'UBS Vila Maria P Gnecco'!M16</f>
        <v>289</v>
      </c>
      <c r="N382" s="92">
        <f>'UBS Vila Maria P Gnecco'!N16</f>
        <v>432</v>
      </c>
      <c r="O382" s="92">
        <f>'UBS Vila Maria P Gnecco'!O16</f>
        <v>365</v>
      </c>
      <c r="P382" s="92">
        <f>'UBS Vila Maria P Gnecco'!P16</f>
        <v>432</v>
      </c>
      <c r="Q382" s="92">
        <f>'UBS Vila Maria P Gnecco'!Q16</f>
        <v>293</v>
      </c>
      <c r="R382" s="92">
        <f>'UBS Vila Maria P Gnecco'!R16</f>
        <v>432</v>
      </c>
      <c r="S382" s="92">
        <f>'UBS Vila Maria P Gnecco'!S16</f>
        <v>353</v>
      </c>
      <c r="T382" s="92">
        <f>'UBS Vila Maria P Gnecco'!T16</f>
        <v>432</v>
      </c>
      <c r="U382" s="92">
        <f>'UBS Vila Maria P Gnecco'!U16</f>
        <v>397</v>
      </c>
      <c r="V382" s="92">
        <f>'UBS Vila Maria P Gnecco'!V16</f>
        <v>4320</v>
      </c>
      <c r="W382" s="92">
        <f>'UBS Vila Maria P Gnecco'!W16</f>
        <v>3994</v>
      </c>
      <c r="X382" s="922">
        <f>'UBS Vila Maria P Gnecco'!X16</f>
        <v>0.92453703703703705</v>
      </c>
    </row>
    <row r="383" spans="1:24" x14ac:dyDescent="0.25">
      <c r="A383" s="214" t="str">
        <f>'UBS Vila Maria P Gnecco'!A17</f>
        <v>Enfermeiro (visita) - 30hrs</v>
      </c>
      <c r="B383" s="926">
        <f>'UBS Vila Maria P Gnecco'!B17</f>
        <v>24</v>
      </c>
      <c r="C383" s="92">
        <f>'UBS Vila Maria P Gnecco'!C17</f>
        <v>35</v>
      </c>
      <c r="D383" s="92">
        <f>'UBS Vila Maria P Gnecco'!D17</f>
        <v>24</v>
      </c>
      <c r="E383" s="92">
        <f>'UBS Vila Maria P Gnecco'!E17</f>
        <v>45</v>
      </c>
      <c r="F383" s="92">
        <f>'UBS Vila Maria P Gnecco'!F17</f>
        <v>24</v>
      </c>
      <c r="G383" s="92">
        <f>'UBS Vila Maria P Gnecco'!G17</f>
        <v>21</v>
      </c>
      <c r="H383" s="92">
        <f>'UBS Vila Maria P Gnecco'!H17</f>
        <v>24</v>
      </c>
      <c r="I383" s="92">
        <f>'UBS Vila Maria P Gnecco'!I17</f>
        <v>30</v>
      </c>
      <c r="J383" s="92">
        <f>'UBS Vila Maria P Gnecco'!J17</f>
        <v>24</v>
      </c>
      <c r="K383" s="92">
        <f>'UBS Vila Maria P Gnecco'!K17</f>
        <v>41</v>
      </c>
      <c r="L383" s="92">
        <f>'UBS Vila Maria P Gnecco'!L17</f>
        <v>24</v>
      </c>
      <c r="M383" s="92">
        <f>'UBS Vila Maria P Gnecco'!M17</f>
        <v>56</v>
      </c>
      <c r="N383" s="92">
        <f>'UBS Vila Maria P Gnecco'!N17</f>
        <v>24</v>
      </c>
      <c r="O383" s="92">
        <f>'UBS Vila Maria P Gnecco'!O17</f>
        <v>63</v>
      </c>
      <c r="P383" s="92">
        <f>'UBS Vila Maria P Gnecco'!P17</f>
        <v>24</v>
      </c>
      <c r="Q383" s="92">
        <f>'UBS Vila Maria P Gnecco'!Q17</f>
        <v>45</v>
      </c>
      <c r="R383" s="92">
        <f>'UBS Vila Maria P Gnecco'!R17</f>
        <v>24</v>
      </c>
      <c r="S383" s="92">
        <f>'UBS Vila Maria P Gnecco'!S17</f>
        <v>60</v>
      </c>
      <c r="T383" s="92">
        <f>'UBS Vila Maria P Gnecco'!T17</f>
        <v>24</v>
      </c>
      <c r="U383" s="92">
        <f>'UBS Vila Maria P Gnecco'!U17</f>
        <v>42</v>
      </c>
      <c r="V383" s="92">
        <f>'UBS Vila Maria P Gnecco'!V17</f>
        <v>240</v>
      </c>
      <c r="W383" s="92">
        <f>'UBS Vila Maria P Gnecco'!W17</f>
        <v>438</v>
      </c>
      <c r="X383" s="922">
        <f>'UBS Vila Maria P Gnecco'!X17</f>
        <v>1.825</v>
      </c>
    </row>
    <row r="384" spans="1:24" x14ac:dyDescent="0.25">
      <c r="A384" s="214" t="str">
        <f>'UBS Vila Maria P Gnecco'!A18</f>
        <v>Assistente Social (consulta/ VD) - 30hrs</v>
      </c>
      <c r="B384" s="926">
        <f>'UBS Vila Maria P Gnecco'!B18</f>
        <v>122</v>
      </c>
      <c r="C384" s="92">
        <f>'UBS Vila Maria P Gnecco'!C18</f>
        <v>90</v>
      </c>
      <c r="D384" s="92">
        <f>'UBS Vila Maria P Gnecco'!D18</f>
        <v>122</v>
      </c>
      <c r="E384" s="92">
        <f>'UBS Vila Maria P Gnecco'!E18</f>
        <v>123</v>
      </c>
      <c r="F384" s="92">
        <f>'UBS Vila Maria P Gnecco'!F18</f>
        <v>122</v>
      </c>
      <c r="G384" s="92">
        <f>'UBS Vila Maria P Gnecco'!G18</f>
        <v>61</v>
      </c>
      <c r="H384" s="92">
        <f>'UBS Vila Maria P Gnecco'!H18</f>
        <v>122</v>
      </c>
      <c r="I384" s="92">
        <f>'UBS Vila Maria P Gnecco'!I18</f>
        <v>31</v>
      </c>
      <c r="J384" s="92">
        <f>'UBS Vila Maria P Gnecco'!J18</f>
        <v>122</v>
      </c>
      <c r="K384" s="92">
        <f>'UBS Vila Maria P Gnecco'!K18</f>
        <v>12</v>
      </c>
      <c r="L384" s="92">
        <f>'UBS Vila Maria P Gnecco'!L18</f>
        <v>122</v>
      </c>
      <c r="M384" s="92">
        <f>'UBS Vila Maria P Gnecco'!M18</f>
        <v>71</v>
      </c>
      <c r="N384" s="92">
        <f>'UBS Vila Maria P Gnecco'!N18</f>
        <v>122</v>
      </c>
      <c r="O384" s="92">
        <f>'UBS Vila Maria P Gnecco'!O18</f>
        <v>57</v>
      </c>
      <c r="P384" s="92">
        <f>'UBS Vila Maria P Gnecco'!P18</f>
        <v>122</v>
      </c>
      <c r="Q384" s="92">
        <f>'UBS Vila Maria P Gnecco'!Q18</f>
        <v>66</v>
      </c>
      <c r="R384" s="92">
        <f>'UBS Vila Maria P Gnecco'!R18</f>
        <v>122</v>
      </c>
      <c r="S384" s="92">
        <f>'UBS Vila Maria P Gnecco'!S18</f>
        <v>73</v>
      </c>
      <c r="T384" s="92">
        <f>'UBS Vila Maria P Gnecco'!T18</f>
        <v>122</v>
      </c>
      <c r="U384" s="92">
        <f>'UBS Vila Maria P Gnecco'!U18</f>
        <v>165</v>
      </c>
      <c r="V384" s="92">
        <f>'UBS Vila Maria P Gnecco'!V18</f>
        <v>1220</v>
      </c>
      <c r="W384" s="92">
        <f>'UBS Vila Maria P Gnecco'!W18</f>
        <v>749</v>
      </c>
      <c r="X384" s="922">
        <f>'UBS Vila Maria P Gnecco'!X18</f>
        <v>0.61393442622950822</v>
      </c>
    </row>
    <row r="385" spans="1:24" x14ac:dyDescent="0.25">
      <c r="A385" s="214" t="str">
        <f>'UBS Vila Maria P Gnecco'!A19</f>
        <v>Assistente Social (nº grupos)</v>
      </c>
      <c r="B385" s="926">
        <f>'UBS Vila Maria P Gnecco'!B19</f>
        <v>30</v>
      </c>
      <c r="C385" s="92">
        <f>'UBS Vila Maria P Gnecco'!C19</f>
        <v>27</v>
      </c>
      <c r="D385" s="92">
        <f>'UBS Vila Maria P Gnecco'!D19</f>
        <v>30</v>
      </c>
      <c r="E385" s="92">
        <f>'UBS Vila Maria P Gnecco'!E19</f>
        <v>34</v>
      </c>
      <c r="F385" s="92">
        <f>'UBS Vila Maria P Gnecco'!F19</f>
        <v>30</v>
      </c>
      <c r="G385" s="92">
        <f>'UBS Vila Maria P Gnecco'!G19</f>
        <v>23</v>
      </c>
      <c r="H385" s="92">
        <f>'UBS Vila Maria P Gnecco'!H19</f>
        <v>30</v>
      </c>
      <c r="I385" s="92">
        <f>'UBS Vila Maria P Gnecco'!I19</f>
        <v>13</v>
      </c>
      <c r="J385" s="92">
        <f>'UBS Vila Maria P Gnecco'!J19</f>
        <v>30</v>
      </c>
      <c r="K385" s="92">
        <f>'UBS Vila Maria P Gnecco'!K19</f>
        <v>1</v>
      </c>
      <c r="L385" s="92">
        <f>'UBS Vila Maria P Gnecco'!L19</f>
        <v>30</v>
      </c>
      <c r="M385" s="92">
        <f>'UBS Vila Maria P Gnecco'!M19</f>
        <v>15</v>
      </c>
      <c r="N385" s="92">
        <f>'UBS Vila Maria P Gnecco'!N19</f>
        <v>30</v>
      </c>
      <c r="O385" s="92">
        <f>'UBS Vila Maria P Gnecco'!O19</f>
        <v>17</v>
      </c>
      <c r="P385" s="92">
        <f>'UBS Vila Maria P Gnecco'!P19</f>
        <v>30</v>
      </c>
      <c r="Q385" s="92">
        <f>'UBS Vila Maria P Gnecco'!Q19</f>
        <v>23</v>
      </c>
      <c r="R385" s="92">
        <f>'UBS Vila Maria P Gnecco'!R19</f>
        <v>30</v>
      </c>
      <c r="S385" s="92">
        <f>'UBS Vila Maria P Gnecco'!S19</f>
        <v>23</v>
      </c>
      <c r="T385" s="92">
        <f>'UBS Vila Maria P Gnecco'!T19</f>
        <v>30</v>
      </c>
      <c r="U385" s="92">
        <f>'UBS Vila Maria P Gnecco'!U19</f>
        <v>34</v>
      </c>
      <c r="V385" s="92">
        <f>'UBS Vila Maria P Gnecco'!V19</f>
        <v>300</v>
      </c>
      <c r="W385" s="92">
        <f>'UBS Vila Maria P Gnecco'!W19</f>
        <v>210</v>
      </c>
      <c r="X385" s="922">
        <f>'UBS Vila Maria P Gnecco'!X19</f>
        <v>0.7</v>
      </c>
    </row>
    <row r="386" spans="1:24" x14ac:dyDescent="0.25">
      <c r="A386" s="214" t="str">
        <f>'UBS Vila Maria P Gnecco'!A20</f>
        <v>Educador Fisico (consulta/ VD) - 30hrs</v>
      </c>
      <c r="B386" s="926">
        <f>'UBS Vila Maria P Gnecco'!B20</f>
        <v>15</v>
      </c>
      <c r="C386" s="92">
        <f>'UBS Vila Maria P Gnecco'!C20</f>
        <v>29</v>
      </c>
      <c r="D386" s="92">
        <f>'UBS Vila Maria P Gnecco'!D20</f>
        <v>15</v>
      </c>
      <c r="E386" s="92">
        <f>'UBS Vila Maria P Gnecco'!E20</f>
        <v>29</v>
      </c>
      <c r="F386" s="92">
        <f>'UBS Vila Maria P Gnecco'!F20</f>
        <v>15</v>
      </c>
      <c r="G386" s="92">
        <f>'UBS Vila Maria P Gnecco'!G20</f>
        <v>5</v>
      </c>
      <c r="H386" s="92">
        <f>'UBS Vila Maria P Gnecco'!H20</f>
        <v>15</v>
      </c>
      <c r="I386" s="92">
        <f>'UBS Vila Maria P Gnecco'!I20</f>
        <v>18</v>
      </c>
      <c r="J386" s="92">
        <f>'UBS Vila Maria P Gnecco'!J20</f>
        <v>15</v>
      </c>
      <c r="K386" s="92">
        <f>'UBS Vila Maria P Gnecco'!K20</f>
        <v>15</v>
      </c>
      <c r="L386" s="92">
        <f>'UBS Vila Maria P Gnecco'!L20</f>
        <v>15</v>
      </c>
      <c r="M386" s="92">
        <f>'UBS Vila Maria P Gnecco'!M20</f>
        <v>10</v>
      </c>
      <c r="N386" s="92">
        <f>'UBS Vila Maria P Gnecco'!N20</f>
        <v>15</v>
      </c>
      <c r="O386" s="92">
        <f>'UBS Vila Maria P Gnecco'!O20</f>
        <v>36</v>
      </c>
      <c r="P386" s="92">
        <f>'UBS Vila Maria P Gnecco'!P20</f>
        <v>15</v>
      </c>
      <c r="Q386" s="92">
        <f>'UBS Vila Maria P Gnecco'!Q20</f>
        <v>11</v>
      </c>
      <c r="R386" s="92">
        <f>'UBS Vila Maria P Gnecco'!R20</f>
        <v>15</v>
      </c>
      <c r="S386" s="92">
        <f>'UBS Vila Maria P Gnecco'!S20</f>
        <v>9</v>
      </c>
      <c r="T386" s="92">
        <f>'UBS Vila Maria P Gnecco'!T20</f>
        <v>15</v>
      </c>
      <c r="U386" s="92">
        <f>'UBS Vila Maria P Gnecco'!U20</f>
        <v>7</v>
      </c>
      <c r="V386" s="92">
        <f>'UBS Vila Maria P Gnecco'!V20</f>
        <v>150</v>
      </c>
      <c r="W386" s="92">
        <f>'UBS Vila Maria P Gnecco'!W20</f>
        <v>169</v>
      </c>
      <c r="X386" s="922">
        <f>'UBS Vila Maria P Gnecco'!X20</f>
        <v>1.1266666666666667</v>
      </c>
    </row>
    <row r="387" spans="1:24" x14ac:dyDescent="0.25">
      <c r="A387" s="214" t="str">
        <f>'UBS Vila Maria P Gnecco'!A21</f>
        <v>Educador Físico (nº grupos)</v>
      </c>
      <c r="B387" s="926">
        <f>'UBS Vila Maria P Gnecco'!B21</f>
        <v>61</v>
      </c>
      <c r="C387" s="92">
        <f>'UBS Vila Maria P Gnecco'!C21</f>
        <v>32</v>
      </c>
      <c r="D387" s="92">
        <f>'UBS Vila Maria P Gnecco'!D21</f>
        <v>61</v>
      </c>
      <c r="E387" s="92">
        <f>'UBS Vila Maria P Gnecco'!E21</f>
        <v>59</v>
      </c>
      <c r="F387" s="92">
        <f>'UBS Vila Maria P Gnecco'!F21</f>
        <v>61</v>
      </c>
      <c r="G387" s="92">
        <f>'UBS Vila Maria P Gnecco'!G21</f>
        <v>10</v>
      </c>
      <c r="H387" s="92">
        <f>'UBS Vila Maria P Gnecco'!H21</f>
        <v>61</v>
      </c>
      <c r="I387" s="92">
        <f>'UBS Vila Maria P Gnecco'!I21</f>
        <v>30</v>
      </c>
      <c r="J387" s="92">
        <f>'UBS Vila Maria P Gnecco'!J21</f>
        <v>61</v>
      </c>
      <c r="K387" s="92">
        <f>'UBS Vila Maria P Gnecco'!K21</f>
        <v>10</v>
      </c>
      <c r="L387" s="92">
        <f>'UBS Vila Maria P Gnecco'!L21</f>
        <v>61</v>
      </c>
      <c r="M387" s="92">
        <f>'UBS Vila Maria P Gnecco'!M21</f>
        <v>39</v>
      </c>
      <c r="N387" s="92">
        <f>'UBS Vila Maria P Gnecco'!N21</f>
        <v>61</v>
      </c>
      <c r="O387" s="92">
        <f>'UBS Vila Maria P Gnecco'!O21</f>
        <v>46</v>
      </c>
      <c r="P387" s="92">
        <f>'UBS Vila Maria P Gnecco'!P21</f>
        <v>61</v>
      </c>
      <c r="Q387" s="92">
        <f>'UBS Vila Maria P Gnecco'!Q21</f>
        <v>54</v>
      </c>
      <c r="R387" s="92">
        <f>'UBS Vila Maria P Gnecco'!R21</f>
        <v>61</v>
      </c>
      <c r="S387" s="92">
        <f>'UBS Vila Maria P Gnecco'!S21</f>
        <v>44</v>
      </c>
      <c r="T387" s="92">
        <f>'UBS Vila Maria P Gnecco'!T21</f>
        <v>61</v>
      </c>
      <c r="U387" s="92">
        <f>'UBS Vila Maria P Gnecco'!U21</f>
        <v>13</v>
      </c>
      <c r="V387" s="92">
        <f>'UBS Vila Maria P Gnecco'!V21</f>
        <v>610</v>
      </c>
      <c r="W387" s="92">
        <f>'UBS Vila Maria P Gnecco'!W21</f>
        <v>337</v>
      </c>
      <c r="X387" s="922">
        <f>'UBS Vila Maria P Gnecco'!X21</f>
        <v>0.55245901639344264</v>
      </c>
    </row>
    <row r="388" spans="1:24" x14ac:dyDescent="0.25">
      <c r="A388" s="214" t="str">
        <f>'UBS Vila Maria P Gnecco'!A22</f>
        <v>Fonoaudiólogo (consulta/ VD) - 12hrs</v>
      </c>
      <c r="B388" s="926">
        <f>'UBS Vila Maria P Gnecco'!B22</f>
        <v>18</v>
      </c>
      <c r="C388" s="92">
        <f>'UBS Vila Maria P Gnecco'!C22</f>
        <v>0</v>
      </c>
      <c r="D388" s="92">
        <f>'UBS Vila Maria P Gnecco'!D22</f>
        <v>18</v>
      </c>
      <c r="E388" s="92">
        <f>'UBS Vila Maria P Gnecco'!E22</f>
        <v>0</v>
      </c>
      <c r="F388" s="92">
        <f>'UBS Vila Maria P Gnecco'!F22</f>
        <v>18</v>
      </c>
      <c r="G388" s="92">
        <f>'UBS Vila Maria P Gnecco'!G22</f>
        <v>0</v>
      </c>
      <c r="H388" s="92">
        <f>'UBS Vila Maria P Gnecco'!H22</f>
        <v>18</v>
      </c>
      <c r="I388" s="92">
        <f>'UBS Vila Maria P Gnecco'!I22</f>
        <v>30</v>
      </c>
      <c r="J388" s="92">
        <f>'UBS Vila Maria P Gnecco'!J22</f>
        <v>18</v>
      </c>
      <c r="K388" s="92">
        <f>'UBS Vila Maria P Gnecco'!K22</f>
        <v>22</v>
      </c>
      <c r="L388" s="92">
        <f>'UBS Vila Maria P Gnecco'!L22</f>
        <v>18</v>
      </c>
      <c r="M388" s="92">
        <f>'UBS Vila Maria P Gnecco'!M22</f>
        <v>19</v>
      </c>
      <c r="N388" s="92">
        <f>'UBS Vila Maria P Gnecco'!N22</f>
        <v>18</v>
      </c>
      <c r="O388" s="92">
        <f>'UBS Vila Maria P Gnecco'!O22</f>
        <v>23</v>
      </c>
      <c r="P388" s="92">
        <f>'UBS Vila Maria P Gnecco'!P22</f>
        <v>18</v>
      </c>
      <c r="Q388" s="92">
        <f>'UBS Vila Maria P Gnecco'!Q22</f>
        <v>6</v>
      </c>
      <c r="R388" s="92">
        <f>'UBS Vila Maria P Gnecco'!R22</f>
        <v>18</v>
      </c>
      <c r="S388" s="92">
        <f>'UBS Vila Maria P Gnecco'!S22</f>
        <v>0</v>
      </c>
      <c r="T388" s="92">
        <f>'UBS Vila Maria P Gnecco'!T22</f>
        <v>18</v>
      </c>
      <c r="U388" s="92">
        <f>'UBS Vila Maria P Gnecco'!U22</f>
        <v>20</v>
      </c>
      <c r="V388" s="92">
        <f>'UBS Vila Maria P Gnecco'!V22</f>
        <v>180</v>
      </c>
      <c r="W388" s="92">
        <f>'UBS Vila Maria P Gnecco'!W22</f>
        <v>120</v>
      </c>
      <c r="X388" s="922">
        <f>'UBS Vila Maria P Gnecco'!X22</f>
        <v>0.66666666666666663</v>
      </c>
    </row>
    <row r="389" spans="1:24" x14ac:dyDescent="0.25">
      <c r="A389" s="214" t="str">
        <f>'UBS Vila Maria P Gnecco'!A23</f>
        <v>Fonoaudiólogo (nº grupos)</v>
      </c>
      <c r="B389" s="926">
        <f>'UBS Vila Maria P Gnecco'!B23</f>
        <v>12</v>
      </c>
      <c r="C389" s="92">
        <f>'UBS Vila Maria P Gnecco'!C23</f>
        <v>0</v>
      </c>
      <c r="D389" s="92">
        <f>'UBS Vila Maria P Gnecco'!D23</f>
        <v>12</v>
      </c>
      <c r="E389" s="92">
        <f>'UBS Vila Maria P Gnecco'!E23</f>
        <v>0</v>
      </c>
      <c r="F389" s="92">
        <f>'UBS Vila Maria P Gnecco'!F23</f>
        <v>12</v>
      </c>
      <c r="G389" s="92">
        <f>'UBS Vila Maria P Gnecco'!G23</f>
        <v>0</v>
      </c>
      <c r="H389" s="92">
        <f>'UBS Vila Maria P Gnecco'!H23</f>
        <v>12</v>
      </c>
      <c r="I389" s="92">
        <f>'UBS Vila Maria P Gnecco'!I23</f>
        <v>13</v>
      </c>
      <c r="J389" s="92">
        <f>'UBS Vila Maria P Gnecco'!J23</f>
        <v>12</v>
      </c>
      <c r="K389" s="92">
        <f>'UBS Vila Maria P Gnecco'!K23</f>
        <v>17</v>
      </c>
      <c r="L389" s="92">
        <f>'UBS Vila Maria P Gnecco'!L23</f>
        <v>12</v>
      </c>
      <c r="M389" s="92">
        <f>'UBS Vila Maria P Gnecco'!M23</f>
        <v>12</v>
      </c>
      <c r="N389" s="92">
        <f>'UBS Vila Maria P Gnecco'!N23</f>
        <v>12</v>
      </c>
      <c r="O389" s="92">
        <f>'UBS Vila Maria P Gnecco'!O23</f>
        <v>13</v>
      </c>
      <c r="P389" s="92">
        <f>'UBS Vila Maria P Gnecco'!P23</f>
        <v>12</v>
      </c>
      <c r="Q389" s="92">
        <f>'UBS Vila Maria P Gnecco'!Q23</f>
        <v>4</v>
      </c>
      <c r="R389" s="92">
        <f>'UBS Vila Maria P Gnecco'!R23</f>
        <v>12</v>
      </c>
      <c r="S389" s="92">
        <f>'UBS Vila Maria P Gnecco'!S23</f>
        <v>0</v>
      </c>
      <c r="T389" s="92">
        <f>'UBS Vila Maria P Gnecco'!T23</f>
        <v>12</v>
      </c>
      <c r="U389" s="92">
        <f>'UBS Vila Maria P Gnecco'!U23</f>
        <v>10</v>
      </c>
      <c r="V389" s="92">
        <f>'UBS Vila Maria P Gnecco'!V23</f>
        <v>120</v>
      </c>
      <c r="W389" s="92">
        <f>'UBS Vila Maria P Gnecco'!W23</f>
        <v>69</v>
      </c>
      <c r="X389" s="922">
        <f>'UBS Vila Maria P Gnecco'!X23</f>
        <v>0.57499999999999996</v>
      </c>
    </row>
    <row r="390" spans="1:24" x14ac:dyDescent="0.25">
      <c r="A390" s="214" t="str">
        <f>'UBS Vila Maria P Gnecco'!A24</f>
        <v>Farmacêutico (consulta/ VD) - 40hrs</v>
      </c>
      <c r="B390" s="926">
        <f>'UBS Vila Maria P Gnecco'!B24</f>
        <v>144</v>
      </c>
      <c r="C390" s="92">
        <f>'UBS Vila Maria P Gnecco'!C24</f>
        <v>63</v>
      </c>
      <c r="D390" s="92">
        <f>'UBS Vila Maria P Gnecco'!D24</f>
        <v>144</v>
      </c>
      <c r="E390" s="92">
        <f>'UBS Vila Maria P Gnecco'!E24</f>
        <v>136</v>
      </c>
      <c r="F390" s="92">
        <f>'UBS Vila Maria P Gnecco'!F24</f>
        <v>144</v>
      </c>
      <c r="G390" s="92">
        <f>'UBS Vila Maria P Gnecco'!G24</f>
        <v>144</v>
      </c>
      <c r="H390" s="92">
        <f>'UBS Vila Maria P Gnecco'!H24</f>
        <v>144</v>
      </c>
      <c r="I390" s="92">
        <f>'UBS Vila Maria P Gnecco'!I24</f>
        <v>127</v>
      </c>
      <c r="J390" s="92">
        <f>'UBS Vila Maria P Gnecco'!J24</f>
        <v>144</v>
      </c>
      <c r="K390" s="92">
        <f>'UBS Vila Maria P Gnecco'!K24</f>
        <v>110</v>
      </c>
      <c r="L390" s="92">
        <f>'UBS Vila Maria P Gnecco'!L24</f>
        <v>144</v>
      </c>
      <c r="M390" s="92">
        <f>'UBS Vila Maria P Gnecco'!M24</f>
        <v>121</v>
      </c>
      <c r="N390" s="92">
        <f>'UBS Vila Maria P Gnecco'!N24</f>
        <v>144</v>
      </c>
      <c r="O390" s="92">
        <f>'UBS Vila Maria P Gnecco'!O24</f>
        <v>113</v>
      </c>
      <c r="P390" s="92">
        <f>'UBS Vila Maria P Gnecco'!P24</f>
        <v>144</v>
      </c>
      <c r="Q390" s="92">
        <f>'UBS Vila Maria P Gnecco'!Q24</f>
        <v>134</v>
      </c>
      <c r="R390" s="92">
        <f>'UBS Vila Maria P Gnecco'!R24</f>
        <v>144</v>
      </c>
      <c r="S390" s="92">
        <f>'UBS Vila Maria P Gnecco'!S24</f>
        <v>124</v>
      </c>
      <c r="T390" s="92">
        <f>'UBS Vila Maria P Gnecco'!T24</f>
        <v>144</v>
      </c>
      <c r="U390" s="92">
        <f>'UBS Vila Maria P Gnecco'!U24</f>
        <v>128</v>
      </c>
      <c r="V390" s="92">
        <f>'UBS Vila Maria P Gnecco'!V24</f>
        <v>1440</v>
      </c>
      <c r="W390" s="92">
        <f>'UBS Vila Maria P Gnecco'!W24</f>
        <v>1200</v>
      </c>
      <c r="X390" s="922">
        <f>'UBS Vila Maria P Gnecco'!X24</f>
        <v>0.83333333333333337</v>
      </c>
    </row>
    <row r="391" spans="1:24" x14ac:dyDescent="0.25">
      <c r="A391" s="214" t="str">
        <f>'UBS Vila Maria P Gnecco'!A25</f>
        <v>Farmacêutico (nº grupos)</v>
      </c>
      <c r="B391" s="926">
        <f>'UBS Vila Maria P Gnecco'!B25</f>
        <v>24</v>
      </c>
      <c r="C391" s="92">
        <f>'UBS Vila Maria P Gnecco'!C25</f>
        <v>12</v>
      </c>
      <c r="D391" s="92">
        <f>'UBS Vila Maria P Gnecco'!D25</f>
        <v>24</v>
      </c>
      <c r="E391" s="92">
        <f>'UBS Vila Maria P Gnecco'!E25</f>
        <v>33</v>
      </c>
      <c r="F391" s="92">
        <f>'UBS Vila Maria P Gnecco'!F25</f>
        <v>24</v>
      </c>
      <c r="G391" s="92">
        <f>'UBS Vila Maria P Gnecco'!G25</f>
        <v>36</v>
      </c>
      <c r="H391" s="92">
        <f>'UBS Vila Maria P Gnecco'!H25</f>
        <v>24</v>
      </c>
      <c r="I391" s="92">
        <f>'UBS Vila Maria P Gnecco'!I25</f>
        <v>27</v>
      </c>
      <c r="J391" s="92">
        <f>'UBS Vila Maria P Gnecco'!J25</f>
        <v>24</v>
      </c>
      <c r="K391" s="92">
        <f>'UBS Vila Maria P Gnecco'!K25</f>
        <v>27</v>
      </c>
      <c r="L391" s="92">
        <f>'UBS Vila Maria P Gnecco'!L25</f>
        <v>24</v>
      </c>
      <c r="M391" s="92">
        <f>'UBS Vila Maria P Gnecco'!M25</f>
        <v>18</v>
      </c>
      <c r="N391" s="92">
        <f>'UBS Vila Maria P Gnecco'!N25</f>
        <v>24</v>
      </c>
      <c r="O391" s="92">
        <f>'UBS Vila Maria P Gnecco'!O25</f>
        <v>23</v>
      </c>
      <c r="P391" s="92">
        <f>'UBS Vila Maria P Gnecco'!P25</f>
        <v>24</v>
      </c>
      <c r="Q391" s="92">
        <f>'UBS Vila Maria P Gnecco'!Q25</f>
        <v>34</v>
      </c>
      <c r="R391" s="92">
        <f>'UBS Vila Maria P Gnecco'!R25</f>
        <v>24</v>
      </c>
      <c r="S391" s="92">
        <f>'UBS Vila Maria P Gnecco'!S25</f>
        <v>32</v>
      </c>
      <c r="T391" s="92">
        <f>'UBS Vila Maria P Gnecco'!T25</f>
        <v>24</v>
      </c>
      <c r="U391" s="92">
        <f>'UBS Vila Maria P Gnecco'!U25</f>
        <v>41</v>
      </c>
      <c r="V391" s="92">
        <f>'UBS Vila Maria P Gnecco'!V25</f>
        <v>240</v>
      </c>
      <c r="W391" s="92">
        <f>'UBS Vila Maria P Gnecco'!W25</f>
        <v>283</v>
      </c>
      <c r="X391" s="922">
        <f>'UBS Vila Maria P Gnecco'!X25</f>
        <v>1.1791666666666667</v>
      </c>
    </row>
    <row r="392" spans="1:24" x14ac:dyDescent="0.25">
      <c r="A392" s="214" t="str">
        <f>'UBS Vila Maria P Gnecco'!A26</f>
        <v>Nutricionista (consulta/VD) - 40hrs</v>
      </c>
      <c r="B392" s="926">
        <f>'UBS Vila Maria P Gnecco'!B26</f>
        <v>60</v>
      </c>
      <c r="C392" s="92">
        <f>'UBS Vila Maria P Gnecco'!C26</f>
        <v>66</v>
      </c>
      <c r="D392" s="92">
        <f>'UBS Vila Maria P Gnecco'!D26</f>
        <v>60</v>
      </c>
      <c r="E392" s="92">
        <f>'UBS Vila Maria P Gnecco'!E26</f>
        <v>78</v>
      </c>
      <c r="F392" s="92">
        <f>'UBS Vila Maria P Gnecco'!F26</f>
        <v>60</v>
      </c>
      <c r="G392" s="92">
        <f>'UBS Vila Maria P Gnecco'!G26</f>
        <v>90</v>
      </c>
      <c r="H392" s="92">
        <f>'UBS Vila Maria P Gnecco'!H26</f>
        <v>60</v>
      </c>
      <c r="I392" s="92">
        <f>'UBS Vila Maria P Gnecco'!I26</f>
        <v>61</v>
      </c>
      <c r="J392" s="92">
        <f>'UBS Vila Maria P Gnecco'!J26</f>
        <v>60</v>
      </c>
      <c r="K392" s="92">
        <f>'UBS Vila Maria P Gnecco'!K26</f>
        <v>64</v>
      </c>
      <c r="L392" s="92">
        <f>'UBS Vila Maria P Gnecco'!L26</f>
        <v>60</v>
      </c>
      <c r="M392" s="92">
        <f>'UBS Vila Maria P Gnecco'!M26</f>
        <v>30</v>
      </c>
      <c r="N392" s="92">
        <f>'UBS Vila Maria P Gnecco'!N26</f>
        <v>60</v>
      </c>
      <c r="O392" s="92">
        <f>'UBS Vila Maria P Gnecco'!O26</f>
        <v>86</v>
      </c>
      <c r="P392" s="92">
        <f>'UBS Vila Maria P Gnecco'!P26</f>
        <v>60</v>
      </c>
      <c r="Q392" s="92">
        <f>'UBS Vila Maria P Gnecco'!Q26</f>
        <v>69</v>
      </c>
      <c r="R392" s="92">
        <f>'UBS Vila Maria P Gnecco'!R26</f>
        <v>60</v>
      </c>
      <c r="S392" s="92">
        <f>'UBS Vila Maria P Gnecco'!S26</f>
        <v>46</v>
      </c>
      <c r="T392" s="92">
        <f>'UBS Vila Maria P Gnecco'!T26</f>
        <v>60</v>
      </c>
      <c r="U392" s="92">
        <f>'UBS Vila Maria P Gnecco'!U26</f>
        <v>108</v>
      </c>
      <c r="V392" s="92">
        <f>'UBS Vila Maria P Gnecco'!V26</f>
        <v>600</v>
      </c>
      <c r="W392" s="92">
        <f>'UBS Vila Maria P Gnecco'!W26</f>
        <v>698</v>
      </c>
      <c r="X392" s="922">
        <f>'UBS Vila Maria P Gnecco'!X26</f>
        <v>1.1633333333333333</v>
      </c>
    </row>
    <row r="393" spans="1:24" x14ac:dyDescent="0.25">
      <c r="A393" s="214" t="str">
        <f>'UBS Vila Maria P Gnecco'!A27</f>
        <v xml:space="preserve">Nutricionista (grupos) </v>
      </c>
      <c r="B393" s="926">
        <f>'UBS Vila Maria P Gnecco'!B27</f>
        <v>40</v>
      </c>
      <c r="C393" s="92">
        <f>'UBS Vila Maria P Gnecco'!C27</f>
        <v>24</v>
      </c>
      <c r="D393" s="92">
        <f>'UBS Vila Maria P Gnecco'!D27</f>
        <v>40</v>
      </c>
      <c r="E393" s="92">
        <f>'UBS Vila Maria P Gnecco'!E27</f>
        <v>38</v>
      </c>
      <c r="F393" s="92">
        <f>'UBS Vila Maria P Gnecco'!F27</f>
        <v>40</v>
      </c>
      <c r="G393" s="92">
        <f>'UBS Vila Maria P Gnecco'!G27</f>
        <v>46</v>
      </c>
      <c r="H393" s="92">
        <f>'UBS Vila Maria P Gnecco'!H27</f>
        <v>40</v>
      </c>
      <c r="I393" s="92">
        <f>'UBS Vila Maria P Gnecco'!I27</f>
        <v>51</v>
      </c>
      <c r="J393" s="92">
        <f>'UBS Vila Maria P Gnecco'!J27</f>
        <v>40</v>
      </c>
      <c r="K393" s="92">
        <f>'UBS Vila Maria P Gnecco'!K27</f>
        <v>63</v>
      </c>
      <c r="L393" s="92">
        <f>'UBS Vila Maria P Gnecco'!L27</f>
        <v>40</v>
      </c>
      <c r="M393" s="92">
        <f>'UBS Vila Maria P Gnecco'!M27</f>
        <v>13</v>
      </c>
      <c r="N393" s="92">
        <f>'UBS Vila Maria P Gnecco'!N27</f>
        <v>40</v>
      </c>
      <c r="O393" s="92">
        <f>'UBS Vila Maria P Gnecco'!O27</f>
        <v>49</v>
      </c>
      <c r="P393" s="92">
        <f>'UBS Vila Maria P Gnecco'!P27</f>
        <v>40</v>
      </c>
      <c r="Q393" s="92">
        <f>'UBS Vila Maria P Gnecco'!Q27</f>
        <v>41</v>
      </c>
      <c r="R393" s="92">
        <f>'UBS Vila Maria P Gnecco'!R27</f>
        <v>40</v>
      </c>
      <c r="S393" s="92">
        <f>'UBS Vila Maria P Gnecco'!S27</f>
        <v>24</v>
      </c>
      <c r="T393" s="92">
        <f>'UBS Vila Maria P Gnecco'!T27</f>
        <v>40</v>
      </c>
      <c r="U393" s="92">
        <f>'UBS Vila Maria P Gnecco'!U27</f>
        <v>44</v>
      </c>
      <c r="V393" s="92">
        <f>'UBS Vila Maria P Gnecco'!V27</f>
        <v>400</v>
      </c>
      <c r="W393" s="92">
        <f>'UBS Vila Maria P Gnecco'!W27</f>
        <v>393</v>
      </c>
      <c r="X393" s="922">
        <f>'UBS Vila Maria P Gnecco'!X27</f>
        <v>0.98250000000000004</v>
      </c>
    </row>
    <row r="394" spans="1:24" x14ac:dyDescent="0.25">
      <c r="A394" s="214" t="str">
        <f>'UBS Vila Maria P Gnecco'!A28</f>
        <v>Psicólogo (consulta/ VD) - 30hrs</v>
      </c>
      <c r="B394" s="926">
        <f>'UBS Vila Maria P Gnecco'!B28</f>
        <v>138</v>
      </c>
      <c r="C394" s="92">
        <f>'UBS Vila Maria P Gnecco'!C28</f>
        <v>82</v>
      </c>
      <c r="D394" s="92">
        <f>'UBS Vila Maria P Gnecco'!D28</f>
        <v>138</v>
      </c>
      <c r="E394" s="92">
        <f>'UBS Vila Maria P Gnecco'!E28</f>
        <v>89</v>
      </c>
      <c r="F394" s="92">
        <f>'UBS Vila Maria P Gnecco'!F28</f>
        <v>138</v>
      </c>
      <c r="G394" s="92">
        <f>'UBS Vila Maria P Gnecco'!G28</f>
        <v>77</v>
      </c>
      <c r="H394" s="92">
        <f>'UBS Vila Maria P Gnecco'!H28</f>
        <v>138</v>
      </c>
      <c r="I394" s="92">
        <f>'UBS Vila Maria P Gnecco'!I28</f>
        <v>88</v>
      </c>
      <c r="J394" s="92">
        <f>'UBS Vila Maria P Gnecco'!J28</f>
        <v>92</v>
      </c>
      <c r="K394" s="92">
        <f>'UBS Vila Maria P Gnecco'!K28</f>
        <v>75</v>
      </c>
      <c r="L394" s="92">
        <f>'UBS Vila Maria P Gnecco'!L28</f>
        <v>92</v>
      </c>
      <c r="M394" s="92">
        <f>'UBS Vila Maria P Gnecco'!M28</f>
        <v>91</v>
      </c>
      <c r="N394" s="92">
        <f>'UBS Vila Maria P Gnecco'!N28</f>
        <v>92</v>
      </c>
      <c r="O394" s="92">
        <f>'UBS Vila Maria P Gnecco'!O28</f>
        <v>156</v>
      </c>
      <c r="P394" s="92">
        <f>'UBS Vila Maria P Gnecco'!P28</f>
        <v>92</v>
      </c>
      <c r="Q394" s="92">
        <f>'UBS Vila Maria P Gnecco'!Q28</f>
        <v>162</v>
      </c>
      <c r="R394" s="92">
        <f>'UBS Vila Maria P Gnecco'!R28</f>
        <v>92</v>
      </c>
      <c r="S394" s="92">
        <f>'UBS Vila Maria P Gnecco'!S28</f>
        <v>146</v>
      </c>
      <c r="T394" s="92">
        <f>'UBS Vila Maria P Gnecco'!T28</f>
        <v>92</v>
      </c>
      <c r="U394" s="92">
        <f>'UBS Vila Maria P Gnecco'!U28</f>
        <v>147</v>
      </c>
      <c r="V394" s="92">
        <f>'UBS Vila Maria P Gnecco'!V28</f>
        <v>1104</v>
      </c>
      <c r="W394" s="92">
        <f>'UBS Vila Maria P Gnecco'!W28</f>
        <v>1113</v>
      </c>
      <c r="X394" s="922">
        <f>'UBS Vila Maria P Gnecco'!X28</f>
        <v>1.0081521739130435</v>
      </c>
    </row>
    <row r="395" spans="1:24" x14ac:dyDescent="0.25">
      <c r="A395" s="214" t="str">
        <f>'UBS Vila Maria P Gnecco'!A29</f>
        <v>Psicólogo (nº grupos)</v>
      </c>
      <c r="B395" s="926">
        <f>'UBS Vila Maria P Gnecco'!B29</f>
        <v>90</v>
      </c>
      <c r="C395" s="92">
        <f>'UBS Vila Maria P Gnecco'!C29</f>
        <v>33</v>
      </c>
      <c r="D395" s="92">
        <f>'UBS Vila Maria P Gnecco'!D29</f>
        <v>90</v>
      </c>
      <c r="E395" s="92">
        <f>'UBS Vila Maria P Gnecco'!E29</f>
        <v>53</v>
      </c>
      <c r="F395" s="92">
        <f>'UBS Vila Maria P Gnecco'!F29</f>
        <v>90</v>
      </c>
      <c r="G395" s="92">
        <f>'UBS Vila Maria P Gnecco'!G29</f>
        <v>51</v>
      </c>
      <c r="H395" s="92">
        <f>'UBS Vila Maria P Gnecco'!H29</f>
        <v>90</v>
      </c>
      <c r="I395" s="92">
        <f>'UBS Vila Maria P Gnecco'!I29</f>
        <v>55</v>
      </c>
      <c r="J395" s="92">
        <f>'UBS Vila Maria P Gnecco'!J29</f>
        <v>60</v>
      </c>
      <c r="K395" s="92">
        <f>'UBS Vila Maria P Gnecco'!K29</f>
        <v>55</v>
      </c>
      <c r="L395" s="92">
        <f>'UBS Vila Maria P Gnecco'!L29</f>
        <v>60</v>
      </c>
      <c r="M395" s="92">
        <f>'UBS Vila Maria P Gnecco'!M29</f>
        <v>39</v>
      </c>
      <c r="N395" s="92">
        <f>'UBS Vila Maria P Gnecco'!N29</f>
        <v>60</v>
      </c>
      <c r="O395" s="92">
        <f>'UBS Vila Maria P Gnecco'!O29</f>
        <v>48</v>
      </c>
      <c r="P395" s="92">
        <f>'UBS Vila Maria P Gnecco'!P29</f>
        <v>60</v>
      </c>
      <c r="Q395" s="92">
        <f>'UBS Vila Maria P Gnecco'!Q29</f>
        <v>63</v>
      </c>
      <c r="R395" s="92">
        <f>'UBS Vila Maria P Gnecco'!R29</f>
        <v>60</v>
      </c>
      <c r="S395" s="92">
        <f>'UBS Vila Maria P Gnecco'!S29</f>
        <v>58</v>
      </c>
      <c r="T395" s="92">
        <f>'UBS Vila Maria P Gnecco'!T29</f>
        <v>60</v>
      </c>
      <c r="U395" s="92">
        <f>'UBS Vila Maria P Gnecco'!U29</f>
        <v>53</v>
      </c>
      <c r="V395" s="92">
        <f>'UBS Vila Maria P Gnecco'!V29</f>
        <v>720</v>
      </c>
      <c r="W395" s="92">
        <f>'UBS Vila Maria P Gnecco'!W29</f>
        <v>508</v>
      </c>
      <c r="X395" s="922">
        <f>'UBS Vila Maria P Gnecco'!X29</f>
        <v>0.7055555555555556</v>
      </c>
    </row>
    <row r="396" spans="1:24" x14ac:dyDescent="0.25">
      <c r="A396" s="214" t="str">
        <f>'UBS Vila Maria P Gnecco'!A30</f>
        <v>Técnico de Enfermagem (Visitas) - 30hrs</v>
      </c>
      <c r="B396" s="926">
        <f>'UBS Vila Maria P Gnecco'!B30</f>
        <v>120</v>
      </c>
      <c r="C396" s="92">
        <f>'UBS Vila Maria P Gnecco'!C30</f>
        <v>123</v>
      </c>
      <c r="D396" s="92">
        <f>'UBS Vila Maria P Gnecco'!D30</f>
        <v>120</v>
      </c>
      <c r="E396" s="92">
        <f>'UBS Vila Maria P Gnecco'!E30</f>
        <v>117</v>
      </c>
      <c r="F396" s="92">
        <f>'UBS Vila Maria P Gnecco'!F30</f>
        <v>120</v>
      </c>
      <c r="G396" s="92">
        <f>'UBS Vila Maria P Gnecco'!G30</f>
        <v>107</v>
      </c>
      <c r="H396" s="92">
        <f>'UBS Vila Maria P Gnecco'!H30</f>
        <v>120</v>
      </c>
      <c r="I396" s="92">
        <f>'UBS Vila Maria P Gnecco'!I30</f>
        <v>124</v>
      </c>
      <c r="J396" s="92">
        <f>'UBS Vila Maria P Gnecco'!J30</f>
        <v>120</v>
      </c>
      <c r="K396" s="92">
        <f>'UBS Vila Maria P Gnecco'!K30</f>
        <v>118</v>
      </c>
      <c r="L396" s="92">
        <f>'UBS Vila Maria P Gnecco'!L30</f>
        <v>120</v>
      </c>
      <c r="M396" s="92">
        <f>'UBS Vila Maria P Gnecco'!M30</f>
        <v>112</v>
      </c>
      <c r="N396" s="92">
        <f>'UBS Vila Maria P Gnecco'!N30</f>
        <v>120</v>
      </c>
      <c r="O396" s="92">
        <f>'UBS Vila Maria P Gnecco'!O30</f>
        <v>157</v>
      </c>
      <c r="P396" s="92">
        <f>'UBS Vila Maria P Gnecco'!P30</f>
        <v>120</v>
      </c>
      <c r="Q396" s="92">
        <f>'UBS Vila Maria P Gnecco'!Q30</f>
        <v>109</v>
      </c>
      <c r="R396" s="92">
        <f>'UBS Vila Maria P Gnecco'!R30</f>
        <v>120</v>
      </c>
      <c r="S396" s="92">
        <f>'UBS Vila Maria P Gnecco'!S30</f>
        <v>167</v>
      </c>
      <c r="T396" s="92">
        <f>'UBS Vila Maria P Gnecco'!T30</f>
        <v>120</v>
      </c>
      <c r="U396" s="92">
        <f>'UBS Vila Maria P Gnecco'!U30</f>
        <v>127</v>
      </c>
      <c r="V396" s="92">
        <f>'UBS Vila Maria P Gnecco'!V30</f>
        <v>1200</v>
      </c>
      <c r="W396" s="92">
        <f>'UBS Vila Maria P Gnecco'!W30</f>
        <v>1261</v>
      </c>
      <c r="X396" s="922">
        <f>'UBS Vila Maria P Gnecco'!X30</f>
        <v>1.0508333333333333</v>
      </c>
    </row>
    <row r="397" spans="1:24" x14ac:dyDescent="0.25">
      <c r="A397" s="214" t="str">
        <f>'UBS Vila Maria P Gnecco'!A31</f>
        <v>PICS - Atividades Coletivas</v>
      </c>
      <c r="B397" s="926">
        <f>'UBS Vila Maria P Gnecco'!B31</f>
        <v>7</v>
      </c>
      <c r="C397" s="92">
        <f>'UBS Vila Maria P Gnecco'!C31</f>
        <v>10</v>
      </c>
      <c r="D397" s="92">
        <f>'UBS Vila Maria P Gnecco'!D31</f>
        <v>7</v>
      </c>
      <c r="E397" s="92">
        <f>'UBS Vila Maria P Gnecco'!E31</f>
        <v>8</v>
      </c>
      <c r="F397" s="92">
        <f>'UBS Vila Maria P Gnecco'!F31</f>
        <v>7</v>
      </c>
      <c r="G397" s="92">
        <f>'UBS Vila Maria P Gnecco'!G31</f>
        <v>11</v>
      </c>
      <c r="H397" s="92">
        <f>'UBS Vila Maria P Gnecco'!H31</f>
        <v>7</v>
      </c>
      <c r="I397" s="92">
        <f>'UBS Vila Maria P Gnecco'!I31</f>
        <v>6</v>
      </c>
      <c r="J397" s="92">
        <f>'UBS Vila Maria P Gnecco'!J31</f>
        <v>7</v>
      </c>
      <c r="K397" s="92">
        <f>'UBS Vila Maria P Gnecco'!K31</f>
        <v>9</v>
      </c>
      <c r="L397" s="92">
        <f>'UBS Vila Maria P Gnecco'!L31</f>
        <v>7</v>
      </c>
      <c r="M397" s="92">
        <f>'UBS Vila Maria P Gnecco'!M31</f>
        <v>7</v>
      </c>
      <c r="N397" s="92">
        <f>'UBS Vila Maria P Gnecco'!N31</f>
        <v>7</v>
      </c>
      <c r="O397" s="92">
        <f>'UBS Vila Maria P Gnecco'!O31</f>
        <v>9</v>
      </c>
      <c r="P397" s="92">
        <f>'UBS Vila Maria P Gnecco'!P31</f>
        <v>7</v>
      </c>
      <c r="Q397" s="92">
        <f>'UBS Vila Maria P Gnecco'!Q31</f>
        <v>12</v>
      </c>
      <c r="R397" s="92">
        <f>'UBS Vila Maria P Gnecco'!R31</f>
        <v>7</v>
      </c>
      <c r="S397" s="92">
        <f>'UBS Vila Maria P Gnecco'!S31</f>
        <v>12</v>
      </c>
      <c r="T397" s="92">
        <f>'UBS Vila Maria P Gnecco'!T31</f>
        <v>7</v>
      </c>
      <c r="U397" s="92">
        <f>'UBS Vila Maria P Gnecco'!U31</f>
        <v>14</v>
      </c>
      <c r="V397" s="92">
        <f>'UBS Vila Maria P Gnecco'!V31</f>
        <v>70</v>
      </c>
      <c r="W397" s="92">
        <f>'UBS Vila Maria P Gnecco'!W31</f>
        <v>98</v>
      </c>
      <c r="X397" s="922">
        <f>'UBS Vila Maria P Gnecco'!X31</f>
        <v>1.4</v>
      </c>
    </row>
    <row r="398" spans="1:24" ht="15.75" thickBot="1" x14ac:dyDescent="0.3">
      <c r="A398" s="214" t="str">
        <f>'UBS Vila Maria P Gnecco'!A32</f>
        <v>PICS - Atividades Individuais</v>
      </c>
      <c r="B398" s="926">
        <f>'UBS Vila Maria P Gnecco'!B32</f>
        <v>10</v>
      </c>
      <c r="C398" s="92">
        <f>'UBS Vila Maria P Gnecco'!C32</f>
        <v>14</v>
      </c>
      <c r="D398" s="92">
        <f>'UBS Vila Maria P Gnecco'!D32</f>
        <v>10</v>
      </c>
      <c r="E398" s="92">
        <f>'UBS Vila Maria P Gnecco'!E32</f>
        <v>30</v>
      </c>
      <c r="F398" s="92">
        <f>'UBS Vila Maria P Gnecco'!F32</f>
        <v>10</v>
      </c>
      <c r="G398" s="92">
        <f>'UBS Vila Maria P Gnecco'!G32</f>
        <v>33</v>
      </c>
      <c r="H398" s="92">
        <f>'UBS Vila Maria P Gnecco'!H32</f>
        <v>10</v>
      </c>
      <c r="I398" s="92">
        <f>'UBS Vila Maria P Gnecco'!I32</f>
        <v>25</v>
      </c>
      <c r="J398" s="92">
        <f>'UBS Vila Maria P Gnecco'!J32</f>
        <v>10</v>
      </c>
      <c r="K398" s="92">
        <f>'UBS Vila Maria P Gnecco'!K32</f>
        <v>14</v>
      </c>
      <c r="L398" s="92">
        <f>'UBS Vila Maria P Gnecco'!L32</f>
        <v>10</v>
      </c>
      <c r="M398" s="92">
        <f>'UBS Vila Maria P Gnecco'!M32</f>
        <v>29</v>
      </c>
      <c r="N398" s="92">
        <f>'UBS Vila Maria P Gnecco'!N32</f>
        <v>10</v>
      </c>
      <c r="O398" s="92">
        <f>'UBS Vila Maria P Gnecco'!O32</f>
        <v>22</v>
      </c>
      <c r="P398" s="92">
        <f>'UBS Vila Maria P Gnecco'!P32</f>
        <v>10</v>
      </c>
      <c r="Q398" s="92">
        <f>'UBS Vila Maria P Gnecco'!Q32</f>
        <v>11</v>
      </c>
      <c r="R398" s="92">
        <f>'UBS Vila Maria P Gnecco'!R32</f>
        <v>10</v>
      </c>
      <c r="S398" s="92">
        <f>'UBS Vila Maria P Gnecco'!S32</f>
        <v>23</v>
      </c>
      <c r="T398" s="92">
        <f>'UBS Vila Maria P Gnecco'!T32</f>
        <v>10</v>
      </c>
      <c r="U398" s="92">
        <f>'UBS Vila Maria P Gnecco'!U32</f>
        <v>35</v>
      </c>
      <c r="V398" s="92">
        <f>'UBS Vila Maria P Gnecco'!V32</f>
        <v>100</v>
      </c>
      <c r="W398" s="92">
        <f>'UBS Vila Maria P Gnecco'!W32</f>
        <v>236</v>
      </c>
      <c r="X398" s="922">
        <f>'UBS Vila Maria P Gnecco'!X32</f>
        <v>2.36</v>
      </c>
    </row>
    <row r="399" spans="1:24" ht="15.75" thickBot="1" x14ac:dyDescent="0.3">
      <c r="A399" s="845" t="str">
        <f>'UBS Vila Maria P Gnecco'!A33</f>
        <v>TOTAL</v>
      </c>
      <c r="B399" s="943">
        <f>'UBS Vila Maria P Gnecco'!B33</f>
        <v>3715</v>
      </c>
      <c r="C399" s="847">
        <f>'UBS Vila Maria P Gnecco'!C33</f>
        <v>3273</v>
      </c>
      <c r="D399" s="847">
        <f>'UBS Vila Maria P Gnecco'!D33</f>
        <v>3715</v>
      </c>
      <c r="E399" s="847">
        <f>'UBS Vila Maria P Gnecco'!E33</f>
        <v>3451</v>
      </c>
      <c r="F399" s="847">
        <f>'UBS Vila Maria P Gnecco'!F33</f>
        <v>3715</v>
      </c>
      <c r="G399" s="847">
        <f>'UBS Vila Maria P Gnecco'!G33</f>
        <v>3199</v>
      </c>
      <c r="H399" s="847">
        <f>'UBS Vila Maria P Gnecco'!H33</f>
        <v>3715</v>
      </c>
      <c r="I399" s="847">
        <f>'UBS Vila Maria P Gnecco'!I33</f>
        <v>3439</v>
      </c>
      <c r="J399" s="847">
        <f>'UBS Vila Maria P Gnecco'!J33</f>
        <v>3639</v>
      </c>
      <c r="K399" s="847">
        <f>'UBS Vila Maria P Gnecco'!K33</f>
        <v>3173</v>
      </c>
      <c r="L399" s="847">
        <f>'UBS Vila Maria P Gnecco'!L33</f>
        <v>3639</v>
      </c>
      <c r="M399" s="847">
        <f>'UBS Vila Maria P Gnecco'!M33</f>
        <v>3067</v>
      </c>
      <c r="N399" s="847">
        <f>'UBS Vila Maria P Gnecco'!N33</f>
        <v>3639</v>
      </c>
      <c r="O399" s="847">
        <f>'UBS Vila Maria P Gnecco'!O33</f>
        <v>3343</v>
      </c>
      <c r="P399" s="847">
        <f>'UBS Vila Maria P Gnecco'!P33</f>
        <v>3639</v>
      </c>
      <c r="Q399" s="847">
        <f>'UBS Vila Maria P Gnecco'!Q33</f>
        <v>3510</v>
      </c>
      <c r="R399" s="847">
        <f>'UBS Vila Maria P Gnecco'!R33</f>
        <v>3639</v>
      </c>
      <c r="S399" s="847">
        <f>'UBS Vila Maria P Gnecco'!S33</f>
        <v>3667</v>
      </c>
      <c r="T399" s="847">
        <f>'UBS Vila Maria P Gnecco'!T33</f>
        <v>3639</v>
      </c>
      <c r="U399" s="847">
        <f>'UBS Vila Maria P Gnecco'!U33</f>
        <v>3676</v>
      </c>
      <c r="V399" s="847">
        <f>'UBS Vila Maria P Gnecco'!V33</f>
        <v>36694</v>
      </c>
      <c r="W399" s="847">
        <f>'UBS Vila Maria P Gnecco'!W33</f>
        <v>33798</v>
      </c>
      <c r="X399" s="923">
        <f>'UBS Vila Maria P Gnecco'!X33</f>
        <v>0.92107701531585551</v>
      </c>
    </row>
    <row r="401" spans="1:24" ht="15.75" x14ac:dyDescent="0.25">
      <c r="A401" s="927" t="s">
        <v>666</v>
      </c>
      <c r="B401" s="937"/>
      <c r="C401" s="928"/>
      <c r="D401" s="929"/>
      <c r="E401" s="929"/>
      <c r="F401" s="929"/>
      <c r="G401" s="929"/>
      <c r="H401" s="929"/>
      <c r="I401" s="929"/>
      <c r="J401" s="929"/>
      <c r="K401" s="929"/>
      <c r="L401" s="929"/>
      <c r="M401" s="929"/>
      <c r="N401" s="929"/>
      <c r="O401" s="929"/>
      <c r="P401" s="929"/>
      <c r="Q401" s="929"/>
      <c r="R401" s="929"/>
      <c r="S401" s="929"/>
      <c r="T401" s="929"/>
      <c r="U401" s="929"/>
      <c r="V401" s="928"/>
      <c r="W401" s="928"/>
      <c r="X401" s="928"/>
    </row>
    <row r="402" spans="1:24" x14ac:dyDescent="0.25">
      <c r="A402" s="914"/>
      <c r="B402" s="976" t="s">
        <v>486</v>
      </c>
      <c r="C402" s="976"/>
      <c r="D402" s="976" t="s">
        <v>681</v>
      </c>
      <c r="E402" s="976"/>
      <c r="F402" s="976" t="s">
        <v>682</v>
      </c>
      <c r="G402" s="976"/>
      <c r="H402" s="976" t="s">
        <v>683</v>
      </c>
      <c r="I402" s="976"/>
      <c r="J402" s="976" t="s">
        <v>686</v>
      </c>
      <c r="K402" s="976"/>
      <c r="L402" s="976" t="s">
        <v>687</v>
      </c>
      <c r="M402" s="976"/>
      <c r="N402" s="976" t="s">
        <v>689</v>
      </c>
      <c r="O402" s="976"/>
      <c r="P402" s="976" t="s">
        <v>690</v>
      </c>
      <c r="Q402" s="976"/>
      <c r="R402" s="976" t="s">
        <v>691</v>
      </c>
      <c r="S402" s="976"/>
      <c r="T402" s="976" t="s">
        <v>692</v>
      </c>
      <c r="U402" s="976"/>
      <c r="V402" s="989" t="s">
        <v>487</v>
      </c>
      <c r="W402" s="989"/>
      <c r="X402" s="989"/>
    </row>
    <row r="403" spans="1:24" ht="15.75" thickBot="1" x14ac:dyDescent="0.3">
      <c r="A403" s="843" t="s">
        <v>14</v>
      </c>
      <c r="B403" s="931" t="s">
        <v>489</v>
      </c>
      <c r="C403" s="849" t="s">
        <v>488</v>
      </c>
      <c r="D403" s="915" t="s">
        <v>489</v>
      </c>
      <c r="E403" s="849" t="s">
        <v>488</v>
      </c>
      <c r="F403" s="915" t="s">
        <v>489</v>
      </c>
      <c r="G403" s="849" t="s">
        <v>488</v>
      </c>
      <c r="H403" s="915" t="s">
        <v>489</v>
      </c>
      <c r="I403" s="849" t="s">
        <v>488</v>
      </c>
      <c r="J403" s="915" t="s">
        <v>489</v>
      </c>
      <c r="K403" s="849" t="s">
        <v>488</v>
      </c>
      <c r="L403" s="915" t="s">
        <v>489</v>
      </c>
      <c r="M403" s="849" t="s">
        <v>488</v>
      </c>
      <c r="N403" s="915" t="s">
        <v>489</v>
      </c>
      <c r="O403" s="849" t="s">
        <v>488</v>
      </c>
      <c r="P403" s="915" t="s">
        <v>489</v>
      </c>
      <c r="Q403" s="849" t="s">
        <v>488</v>
      </c>
      <c r="R403" s="915" t="s">
        <v>489</v>
      </c>
      <c r="S403" s="849" t="s">
        <v>488</v>
      </c>
      <c r="T403" s="915" t="s">
        <v>489</v>
      </c>
      <c r="U403" s="849" t="s">
        <v>488</v>
      </c>
      <c r="V403" s="849" t="s">
        <v>679</v>
      </c>
      <c r="W403" s="849" t="s">
        <v>680</v>
      </c>
      <c r="X403" s="917" t="s">
        <v>1</v>
      </c>
    </row>
    <row r="404" spans="1:24" ht="15.75" thickTop="1" x14ac:dyDescent="0.25">
      <c r="A404" s="214" t="str">
        <f>'UBS Jardim Julieta'!A9</f>
        <v>ACS (Visita Domiciliar) - ESF - 20hrs</v>
      </c>
      <c r="B404" s="926">
        <f>'UBS Jardim Julieta'!B9</f>
        <v>1200</v>
      </c>
      <c r="C404" s="92">
        <f>'UBS Jardim Julieta'!C9</f>
        <v>1153</v>
      </c>
      <c r="D404" s="92">
        <f>'UBS Jardim Julieta'!D9</f>
        <v>1200</v>
      </c>
      <c r="E404" s="92">
        <f>'UBS Jardim Julieta'!E9</f>
        <v>1136</v>
      </c>
      <c r="F404" s="92">
        <f>'UBS Jardim Julieta'!F9</f>
        <v>1200</v>
      </c>
      <c r="G404" s="92">
        <f>'UBS Jardim Julieta'!G9</f>
        <v>971</v>
      </c>
      <c r="H404" s="92">
        <f>'UBS Jardim Julieta'!H9</f>
        <v>1200</v>
      </c>
      <c r="I404" s="92">
        <f>'UBS Jardim Julieta'!I9</f>
        <v>1256</v>
      </c>
      <c r="J404" s="92">
        <f>'UBS Jardim Julieta'!J9</f>
        <v>1200</v>
      </c>
      <c r="K404" s="92">
        <f>'UBS Jardim Julieta'!K9</f>
        <v>1247</v>
      </c>
      <c r="L404" s="92">
        <f>'UBS Jardim Julieta'!L9</f>
        <v>1200</v>
      </c>
      <c r="M404" s="92">
        <f>'UBS Jardim Julieta'!M9</f>
        <v>1193</v>
      </c>
      <c r="N404" s="92">
        <f>'UBS Jardim Julieta'!N9</f>
        <v>1200</v>
      </c>
      <c r="O404" s="92">
        <f>'UBS Jardim Julieta'!O9</f>
        <v>1160</v>
      </c>
      <c r="P404" s="92">
        <f>'UBS Jardim Julieta'!P9</f>
        <v>1200</v>
      </c>
      <c r="Q404" s="92">
        <f>'UBS Jardim Julieta'!Q9</f>
        <v>1317</v>
      </c>
      <c r="R404" s="92">
        <f>'UBS Jardim Julieta'!R9</f>
        <v>1200</v>
      </c>
      <c r="S404" s="92">
        <f>'UBS Jardim Julieta'!S9</f>
        <v>1368</v>
      </c>
      <c r="T404" s="92">
        <f>'UBS Jardim Julieta'!T9</f>
        <v>1200</v>
      </c>
      <c r="U404" s="92">
        <f>'UBS Jardim Julieta'!U9</f>
        <v>1340</v>
      </c>
      <c r="V404" s="92">
        <f>'UBS Jardim Julieta'!V9</f>
        <v>12000</v>
      </c>
      <c r="W404" s="92">
        <f>'UBS Jardim Julieta'!W9</f>
        <v>12141</v>
      </c>
      <c r="X404" s="922">
        <f>'UBS Jardim Julieta'!X9</f>
        <v>1.0117499999999999</v>
      </c>
    </row>
    <row r="405" spans="1:24" x14ac:dyDescent="0.25">
      <c r="A405" s="214" t="str">
        <f>'UBS Jardim Julieta'!A10</f>
        <v>Médico Generelista (consulta) - ESF - 40hrs</v>
      </c>
      <c r="B405" s="926">
        <f>'UBS Jardim Julieta'!B10</f>
        <v>416</v>
      </c>
      <c r="C405" s="92">
        <f>'UBS Jardim Julieta'!C10</f>
        <v>365</v>
      </c>
      <c r="D405" s="92">
        <f>'UBS Jardim Julieta'!D10</f>
        <v>416</v>
      </c>
      <c r="E405" s="92">
        <f>'UBS Jardim Julieta'!E10</f>
        <v>0</v>
      </c>
      <c r="F405" s="92">
        <f>'UBS Jardim Julieta'!F10</f>
        <v>416</v>
      </c>
      <c r="G405" s="92">
        <f>'UBS Jardim Julieta'!G10</f>
        <v>0</v>
      </c>
      <c r="H405" s="92">
        <f>'UBS Jardim Julieta'!H10</f>
        <v>416</v>
      </c>
      <c r="I405" s="92">
        <f>'UBS Jardim Julieta'!I10</f>
        <v>261</v>
      </c>
      <c r="J405" s="92">
        <f>'UBS Jardim Julieta'!J10</f>
        <v>416</v>
      </c>
      <c r="K405" s="92">
        <f>'UBS Jardim Julieta'!K10</f>
        <v>431</v>
      </c>
      <c r="L405" s="92">
        <f>'UBS Jardim Julieta'!L10</f>
        <v>416</v>
      </c>
      <c r="M405" s="92">
        <f>'UBS Jardim Julieta'!M10</f>
        <v>387</v>
      </c>
      <c r="N405" s="92">
        <f>'UBS Jardim Julieta'!N10</f>
        <v>416</v>
      </c>
      <c r="O405" s="92">
        <f>'UBS Jardim Julieta'!O10</f>
        <v>474</v>
      </c>
      <c r="P405" s="92">
        <f>'UBS Jardim Julieta'!P10</f>
        <v>416</v>
      </c>
      <c r="Q405" s="92">
        <f>'UBS Jardim Julieta'!Q10</f>
        <v>484</v>
      </c>
      <c r="R405" s="92">
        <f>'UBS Jardim Julieta'!R10</f>
        <v>416</v>
      </c>
      <c r="S405" s="92">
        <f>'UBS Jardim Julieta'!S10</f>
        <v>421</v>
      </c>
      <c r="T405" s="92">
        <f>'UBS Jardim Julieta'!T10</f>
        <v>416</v>
      </c>
      <c r="U405" s="92">
        <f>'UBS Jardim Julieta'!U10</f>
        <v>465</v>
      </c>
      <c r="V405" s="92">
        <f>'UBS Jardim Julieta'!V10</f>
        <v>4160</v>
      </c>
      <c r="W405" s="92">
        <f>'UBS Jardim Julieta'!W10</f>
        <v>3288</v>
      </c>
      <c r="X405" s="922">
        <f>'UBS Jardim Julieta'!X10</f>
        <v>0.79038461538461535</v>
      </c>
    </row>
    <row r="406" spans="1:24" x14ac:dyDescent="0.25">
      <c r="A406" s="214" t="str">
        <f>'UBS Jardim Julieta'!A11</f>
        <v xml:space="preserve">Médico Generelista (VD) - ESF </v>
      </c>
      <c r="B406" s="926">
        <f>'UBS Jardim Julieta'!B11</f>
        <v>16</v>
      </c>
      <c r="C406" s="92">
        <f>'UBS Jardim Julieta'!C11</f>
        <v>19</v>
      </c>
      <c r="D406" s="92">
        <f>'UBS Jardim Julieta'!D11</f>
        <v>16</v>
      </c>
      <c r="E406" s="92">
        <f>'UBS Jardim Julieta'!E11</f>
        <v>0</v>
      </c>
      <c r="F406" s="92">
        <f>'UBS Jardim Julieta'!F11</f>
        <v>16</v>
      </c>
      <c r="G406" s="92">
        <f>'UBS Jardim Julieta'!G11</f>
        <v>0</v>
      </c>
      <c r="H406" s="92">
        <f>'UBS Jardim Julieta'!H11</f>
        <v>16</v>
      </c>
      <c r="I406" s="92">
        <f>'UBS Jardim Julieta'!I11</f>
        <v>14</v>
      </c>
      <c r="J406" s="92">
        <f>'UBS Jardim Julieta'!J11</f>
        <v>16</v>
      </c>
      <c r="K406" s="92">
        <f>'UBS Jardim Julieta'!K11</f>
        <v>16</v>
      </c>
      <c r="L406" s="92">
        <f>'UBS Jardim Julieta'!L11</f>
        <v>16</v>
      </c>
      <c r="M406" s="92">
        <f>'UBS Jardim Julieta'!M11</f>
        <v>15</v>
      </c>
      <c r="N406" s="92">
        <f>'UBS Jardim Julieta'!N11</f>
        <v>16</v>
      </c>
      <c r="O406" s="92">
        <f>'UBS Jardim Julieta'!O11</f>
        <v>15</v>
      </c>
      <c r="P406" s="92">
        <f>'UBS Jardim Julieta'!P11</f>
        <v>16</v>
      </c>
      <c r="Q406" s="92">
        <f>'UBS Jardim Julieta'!Q11</f>
        <v>15</v>
      </c>
      <c r="R406" s="92">
        <f>'UBS Jardim Julieta'!R11</f>
        <v>16</v>
      </c>
      <c r="S406" s="92">
        <f>'UBS Jardim Julieta'!S11</f>
        <v>15</v>
      </c>
      <c r="T406" s="92">
        <f>'UBS Jardim Julieta'!T11</f>
        <v>16</v>
      </c>
      <c r="U406" s="92">
        <f>'UBS Jardim Julieta'!U11</f>
        <v>16</v>
      </c>
      <c r="V406" s="92">
        <f>'UBS Jardim Julieta'!V11</f>
        <v>160</v>
      </c>
      <c r="W406" s="92">
        <f>'UBS Jardim Julieta'!W11</f>
        <v>125</v>
      </c>
      <c r="X406" s="922">
        <f>'UBS Jardim Julieta'!X11</f>
        <v>0.78125</v>
      </c>
    </row>
    <row r="407" spans="1:24" x14ac:dyDescent="0.25">
      <c r="A407" s="214" t="str">
        <f>'UBS Jardim Julieta'!A12</f>
        <v>Enfermeiro (consulta) - ESF  - 40hrs</v>
      </c>
      <c r="B407" s="926">
        <f>'UBS Jardim Julieta'!B12</f>
        <v>180</v>
      </c>
      <c r="C407" s="92">
        <f>'UBS Jardim Julieta'!C12</f>
        <v>177</v>
      </c>
      <c r="D407" s="92">
        <f>'UBS Jardim Julieta'!D12</f>
        <v>180</v>
      </c>
      <c r="E407" s="92">
        <f>'UBS Jardim Julieta'!E12</f>
        <v>169</v>
      </c>
      <c r="F407" s="92">
        <f>'UBS Jardim Julieta'!F12</f>
        <v>180</v>
      </c>
      <c r="G407" s="92">
        <f>'UBS Jardim Julieta'!G12</f>
        <v>109</v>
      </c>
      <c r="H407" s="92">
        <f>'UBS Jardim Julieta'!H12</f>
        <v>180</v>
      </c>
      <c r="I407" s="92">
        <f>'UBS Jardim Julieta'!I12</f>
        <v>179</v>
      </c>
      <c r="J407" s="92">
        <f>'UBS Jardim Julieta'!J12</f>
        <v>180</v>
      </c>
      <c r="K407" s="92">
        <f>'UBS Jardim Julieta'!K12</f>
        <v>181</v>
      </c>
      <c r="L407" s="92">
        <f>'UBS Jardim Julieta'!L12</f>
        <v>180</v>
      </c>
      <c r="M407" s="92">
        <f>'UBS Jardim Julieta'!M12</f>
        <v>54</v>
      </c>
      <c r="N407" s="92">
        <f>'UBS Jardim Julieta'!N12</f>
        <v>180</v>
      </c>
      <c r="O407" s="92">
        <f>'UBS Jardim Julieta'!O12</f>
        <v>181</v>
      </c>
      <c r="P407" s="92">
        <f>'UBS Jardim Julieta'!P12</f>
        <v>180</v>
      </c>
      <c r="Q407" s="92">
        <f>'UBS Jardim Julieta'!Q12</f>
        <v>210</v>
      </c>
      <c r="R407" s="92">
        <f>'UBS Jardim Julieta'!R12</f>
        <v>180</v>
      </c>
      <c r="S407" s="92">
        <f>'UBS Jardim Julieta'!S12</f>
        <v>190</v>
      </c>
      <c r="T407" s="92">
        <f>'UBS Jardim Julieta'!T12</f>
        <v>180</v>
      </c>
      <c r="U407" s="92">
        <f>'UBS Jardim Julieta'!U12</f>
        <v>180</v>
      </c>
      <c r="V407" s="92">
        <f>'UBS Jardim Julieta'!V12</f>
        <v>1800</v>
      </c>
      <c r="W407" s="92">
        <f>'UBS Jardim Julieta'!W12</f>
        <v>1630</v>
      </c>
      <c r="X407" s="922">
        <f>'UBS Jardim Julieta'!X12</f>
        <v>0.90555555555555556</v>
      </c>
    </row>
    <row r="408" spans="1:24" x14ac:dyDescent="0.25">
      <c r="A408" s="214" t="str">
        <f>'UBS Jardim Julieta'!A13</f>
        <v>Enfermeiro (VD) - ESF</v>
      </c>
      <c r="B408" s="926">
        <f>'UBS Jardim Julieta'!B13</f>
        <v>16</v>
      </c>
      <c r="C408" s="92">
        <f>'UBS Jardim Julieta'!C13</f>
        <v>20</v>
      </c>
      <c r="D408" s="92">
        <f>'UBS Jardim Julieta'!D13</f>
        <v>16</v>
      </c>
      <c r="E408" s="92">
        <f>'UBS Jardim Julieta'!E13</f>
        <v>16</v>
      </c>
      <c r="F408" s="92">
        <f>'UBS Jardim Julieta'!F13</f>
        <v>16</v>
      </c>
      <c r="G408" s="92">
        <f>'UBS Jardim Julieta'!G13</f>
        <v>15</v>
      </c>
      <c r="H408" s="92">
        <f>'UBS Jardim Julieta'!H13</f>
        <v>16</v>
      </c>
      <c r="I408" s="92">
        <f>'UBS Jardim Julieta'!I13</f>
        <v>16</v>
      </c>
      <c r="J408" s="92">
        <f>'UBS Jardim Julieta'!J13</f>
        <v>16</v>
      </c>
      <c r="K408" s="92">
        <f>'UBS Jardim Julieta'!K13</f>
        <v>17</v>
      </c>
      <c r="L408" s="92">
        <f>'UBS Jardim Julieta'!L13</f>
        <v>16</v>
      </c>
      <c r="M408" s="92">
        <f>'UBS Jardim Julieta'!M13</f>
        <v>6</v>
      </c>
      <c r="N408" s="92">
        <f>'UBS Jardim Julieta'!N13</f>
        <v>16</v>
      </c>
      <c r="O408" s="92">
        <f>'UBS Jardim Julieta'!O13</f>
        <v>17</v>
      </c>
      <c r="P408" s="92">
        <f>'UBS Jardim Julieta'!P13</f>
        <v>16</v>
      </c>
      <c r="Q408" s="92">
        <f>'UBS Jardim Julieta'!Q13</f>
        <v>23</v>
      </c>
      <c r="R408" s="92">
        <f>'UBS Jardim Julieta'!R13</f>
        <v>16</v>
      </c>
      <c r="S408" s="92">
        <f>'UBS Jardim Julieta'!S13</f>
        <v>18</v>
      </c>
      <c r="T408" s="92">
        <f>'UBS Jardim Julieta'!T13</f>
        <v>16</v>
      </c>
      <c r="U408" s="92">
        <f>'UBS Jardim Julieta'!U13</f>
        <v>16</v>
      </c>
      <c r="V408" s="92">
        <f>'UBS Jardim Julieta'!V13</f>
        <v>160</v>
      </c>
      <c r="W408" s="92">
        <f>'UBS Jardim Julieta'!W13</f>
        <v>164</v>
      </c>
      <c r="X408" s="922">
        <f>'UBS Jardim Julieta'!X13</f>
        <v>1.0249999999999999</v>
      </c>
    </row>
    <row r="409" spans="1:24" x14ac:dyDescent="0.25">
      <c r="A409" s="214" t="str">
        <f>'UBS Jardim Julieta'!A14</f>
        <v>Médico Clínico (consulta) - 20hrs</v>
      </c>
      <c r="B409" s="926">
        <f>'UBS Jardim Julieta'!B14</f>
        <v>660</v>
      </c>
      <c r="C409" s="92">
        <f>'UBS Jardim Julieta'!C14</f>
        <v>432</v>
      </c>
      <c r="D409" s="92">
        <f>'UBS Jardim Julieta'!D14</f>
        <v>660</v>
      </c>
      <c r="E409" s="92">
        <f>'UBS Jardim Julieta'!E14</f>
        <v>454</v>
      </c>
      <c r="F409" s="92">
        <f>'UBS Jardim Julieta'!F14</f>
        <v>660</v>
      </c>
      <c r="G409" s="92">
        <f>'UBS Jardim Julieta'!G14</f>
        <v>567</v>
      </c>
      <c r="H409" s="92">
        <f>'UBS Jardim Julieta'!H14</f>
        <v>660</v>
      </c>
      <c r="I409" s="92">
        <f>'UBS Jardim Julieta'!I14</f>
        <v>593</v>
      </c>
      <c r="J409" s="92">
        <f>'UBS Jardim Julieta'!J14</f>
        <v>660</v>
      </c>
      <c r="K409" s="92">
        <f>'UBS Jardim Julieta'!K14</f>
        <v>435</v>
      </c>
      <c r="L409" s="92">
        <f>'UBS Jardim Julieta'!L14</f>
        <v>660</v>
      </c>
      <c r="M409" s="92">
        <f>'UBS Jardim Julieta'!M14</f>
        <v>455</v>
      </c>
      <c r="N409" s="92">
        <f>'UBS Jardim Julieta'!N14</f>
        <v>660</v>
      </c>
      <c r="O409" s="92">
        <f>'UBS Jardim Julieta'!O14</f>
        <v>479</v>
      </c>
      <c r="P409" s="92">
        <f>'UBS Jardim Julieta'!P14</f>
        <v>660</v>
      </c>
      <c r="Q409" s="92">
        <f>'UBS Jardim Julieta'!Q14</f>
        <v>444</v>
      </c>
      <c r="R409" s="92">
        <f>'UBS Jardim Julieta'!R14</f>
        <v>660</v>
      </c>
      <c r="S409" s="92">
        <f>'UBS Jardim Julieta'!S14</f>
        <v>589</v>
      </c>
      <c r="T409" s="92">
        <f>'UBS Jardim Julieta'!T14</f>
        <v>660</v>
      </c>
      <c r="U409" s="92">
        <f>'UBS Jardim Julieta'!U14</f>
        <v>606</v>
      </c>
      <c r="V409" s="92">
        <f>'UBS Jardim Julieta'!V14</f>
        <v>6600</v>
      </c>
      <c r="W409" s="92">
        <f>'UBS Jardim Julieta'!W14</f>
        <v>5054</v>
      </c>
      <c r="X409" s="922">
        <f>'UBS Jardim Julieta'!X14</f>
        <v>0.76575757575757575</v>
      </c>
    </row>
    <row r="410" spans="1:24" x14ac:dyDescent="0.25">
      <c r="A410" s="889" t="str">
        <f>'UBS Jardim Julieta'!A15</f>
        <v>Médico Pediatra (consulta) - 20hrs</v>
      </c>
      <c r="B410" s="935">
        <f>'UBS Jardim Julieta'!B15</f>
        <v>396</v>
      </c>
      <c r="C410" s="848">
        <f>'UBS Jardim Julieta'!C15</f>
        <v>220</v>
      </c>
      <c r="D410" s="848">
        <f>'UBS Jardim Julieta'!D15</f>
        <v>396</v>
      </c>
      <c r="E410" s="848">
        <f>'UBS Jardim Julieta'!E15</f>
        <v>213</v>
      </c>
      <c r="F410" s="848">
        <f>'UBS Jardim Julieta'!F15</f>
        <v>396</v>
      </c>
      <c r="G410" s="848">
        <f>'UBS Jardim Julieta'!G15</f>
        <v>216</v>
      </c>
      <c r="H410" s="848">
        <f>'UBS Jardim Julieta'!H15</f>
        <v>396</v>
      </c>
      <c r="I410" s="848">
        <f>'UBS Jardim Julieta'!I15</f>
        <v>253</v>
      </c>
      <c r="J410" s="848">
        <f>'UBS Jardim Julieta'!J15</f>
        <v>396</v>
      </c>
      <c r="K410" s="848">
        <f>'UBS Jardim Julieta'!K15</f>
        <v>279</v>
      </c>
      <c r="L410" s="848">
        <f>'UBS Jardim Julieta'!L15</f>
        <v>396</v>
      </c>
      <c r="M410" s="848">
        <f>'UBS Jardim Julieta'!M15</f>
        <v>244</v>
      </c>
      <c r="N410" s="848">
        <f>'UBS Jardim Julieta'!N15</f>
        <v>396</v>
      </c>
      <c r="O410" s="848">
        <f>'UBS Jardim Julieta'!O15</f>
        <v>263</v>
      </c>
      <c r="P410" s="848">
        <f>'UBS Jardim Julieta'!P15</f>
        <v>396</v>
      </c>
      <c r="Q410" s="848">
        <f>'UBS Jardim Julieta'!Q15</f>
        <v>133</v>
      </c>
      <c r="R410" s="848">
        <f>'UBS Jardim Julieta'!R15</f>
        <v>396</v>
      </c>
      <c r="S410" s="848">
        <f>'UBS Jardim Julieta'!S15</f>
        <v>272</v>
      </c>
      <c r="T410" s="848">
        <f>'UBS Jardim Julieta'!T15</f>
        <v>396</v>
      </c>
      <c r="U410" s="848">
        <f>'UBS Jardim Julieta'!U15</f>
        <v>299</v>
      </c>
      <c r="V410" s="848">
        <f>'UBS Jardim Julieta'!V15</f>
        <v>3960</v>
      </c>
      <c r="W410" s="848">
        <f>'UBS Jardim Julieta'!W15</f>
        <v>2392</v>
      </c>
      <c r="X410" s="921">
        <f>'UBS Jardim Julieta'!X15</f>
        <v>0.60404040404040404</v>
      </c>
    </row>
    <row r="411" spans="1:24" x14ac:dyDescent="0.25">
      <c r="A411" s="889" t="str">
        <f>'UBS Jardim Julieta'!A16</f>
        <v>Médico Ginecologista (consulta) - 20hrs</v>
      </c>
      <c r="B411" s="935">
        <f>'UBS Jardim Julieta'!B16</f>
        <v>396</v>
      </c>
      <c r="C411" s="848">
        <f>'UBS Jardim Julieta'!C16</f>
        <v>150</v>
      </c>
      <c r="D411" s="848">
        <f>'UBS Jardim Julieta'!D16</f>
        <v>396</v>
      </c>
      <c r="E411" s="848">
        <f>'UBS Jardim Julieta'!E16</f>
        <v>0</v>
      </c>
      <c r="F411" s="848">
        <f>'UBS Jardim Julieta'!F16</f>
        <v>396</v>
      </c>
      <c r="G411" s="848">
        <f>'UBS Jardim Julieta'!G16</f>
        <v>82</v>
      </c>
      <c r="H411" s="848">
        <f>'UBS Jardim Julieta'!H16</f>
        <v>396</v>
      </c>
      <c r="I411" s="848">
        <f>'UBS Jardim Julieta'!I16</f>
        <v>254</v>
      </c>
      <c r="J411" s="848">
        <f>'UBS Jardim Julieta'!J16</f>
        <v>396</v>
      </c>
      <c r="K411" s="848">
        <f>'UBS Jardim Julieta'!K16</f>
        <v>128</v>
      </c>
      <c r="L411" s="848">
        <f>'UBS Jardim Julieta'!L16</f>
        <v>396</v>
      </c>
      <c r="M411" s="848">
        <f>'UBS Jardim Julieta'!M16</f>
        <v>91</v>
      </c>
      <c r="N411" s="848">
        <f>'UBS Jardim Julieta'!N16</f>
        <v>396</v>
      </c>
      <c r="O411" s="848">
        <f>'UBS Jardim Julieta'!O16</f>
        <v>164</v>
      </c>
      <c r="P411" s="848">
        <f>'UBS Jardim Julieta'!P16</f>
        <v>396</v>
      </c>
      <c r="Q411" s="848">
        <f>'UBS Jardim Julieta'!Q16</f>
        <v>139</v>
      </c>
      <c r="R411" s="848">
        <f>'UBS Jardim Julieta'!R16</f>
        <v>396</v>
      </c>
      <c r="S411" s="848">
        <f>'UBS Jardim Julieta'!S16</f>
        <v>120</v>
      </c>
      <c r="T411" s="848">
        <f>'UBS Jardim Julieta'!T16</f>
        <v>396</v>
      </c>
      <c r="U411" s="848">
        <f>'UBS Jardim Julieta'!U16</f>
        <v>164</v>
      </c>
      <c r="V411" s="848">
        <f>'UBS Jardim Julieta'!V16</f>
        <v>3960</v>
      </c>
      <c r="W411" s="848">
        <f>'UBS Jardim Julieta'!W16</f>
        <v>1292</v>
      </c>
      <c r="X411" s="921">
        <f>'UBS Jardim Julieta'!X16</f>
        <v>0.32626262626262625</v>
      </c>
    </row>
    <row r="412" spans="1:24" x14ac:dyDescent="0.25">
      <c r="A412" s="889" t="str">
        <f>'UBS Jardim Julieta'!A17</f>
        <v>Médico Psiquiatra (consulta) - 10hrs</v>
      </c>
      <c r="B412" s="935">
        <f>'UBS Jardim Julieta'!B17</f>
        <v>80</v>
      </c>
      <c r="C412" s="848">
        <f>'UBS Jardim Julieta'!C17</f>
        <v>52</v>
      </c>
      <c r="D412" s="848">
        <f>'UBS Jardim Julieta'!D17</f>
        <v>80</v>
      </c>
      <c r="E412" s="848">
        <f>'UBS Jardim Julieta'!E17</f>
        <v>69</v>
      </c>
      <c r="F412" s="848">
        <f>'UBS Jardim Julieta'!F17</f>
        <v>80</v>
      </c>
      <c r="G412" s="848">
        <f>'UBS Jardim Julieta'!G17</f>
        <v>70</v>
      </c>
      <c r="H412" s="848">
        <f>'UBS Jardim Julieta'!H17</f>
        <v>80</v>
      </c>
      <c r="I412" s="848">
        <f>'UBS Jardim Julieta'!I17</f>
        <v>21</v>
      </c>
      <c r="J412" s="848">
        <f>'UBS Jardim Julieta'!J17</f>
        <v>80</v>
      </c>
      <c r="K412" s="848">
        <f>'UBS Jardim Julieta'!K17</f>
        <v>79</v>
      </c>
      <c r="L412" s="848">
        <f>'UBS Jardim Julieta'!L17</f>
        <v>80</v>
      </c>
      <c r="M412" s="848">
        <f>'UBS Jardim Julieta'!M17</f>
        <v>17</v>
      </c>
      <c r="N412" s="848">
        <f>'UBS Jardim Julieta'!N17</f>
        <v>80</v>
      </c>
      <c r="O412" s="848">
        <f>'UBS Jardim Julieta'!O17</f>
        <v>0</v>
      </c>
      <c r="P412" s="848">
        <f>'UBS Jardim Julieta'!P17</f>
        <v>80</v>
      </c>
      <c r="Q412" s="848">
        <f>'UBS Jardim Julieta'!Q17</f>
        <v>0</v>
      </c>
      <c r="R412" s="848">
        <f>'UBS Jardim Julieta'!R17</f>
        <v>80</v>
      </c>
      <c r="S412" s="848">
        <f>'UBS Jardim Julieta'!S17</f>
        <v>0</v>
      </c>
      <c r="T412" s="848">
        <f>'UBS Jardim Julieta'!T17</f>
        <v>80</v>
      </c>
      <c r="U412" s="848">
        <f>'UBS Jardim Julieta'!U17</f>
        <v>0</v>
      </c>
      <c r="V412" s="848">
        <f>'UBS Jardim Julieta'!V17</f>
        <v>800</v>
      </c>
      <c r="W412" s="848">
        <f>'UBS Jardim Julieta'!W17</f>
        <v>308</v>
      </c>
      <c r="X412" s="921">
        <f>'UBS Jardim Julieta'!X17</f>
        <v>0.38500000000000001</v>
      </c>
    </row>
    <row r="413" spans="1:24" x14ac:dyDescent="0.25">
      <c r="A413" s="889" t="str">
        <f>'UBS Jardim Julieta'!A18</f>
        <v>Enfermeiro (consulta) - 30hrs</v>
      </c>
      <c r="B413" s="935">
        <f>'UBS Jardim Julieta'!B18</f>
        <v>432</v>
      </c>
      <c r="C413" s="848">
        <f>'UBS Jardim Julieta'!C18</f>
        <v>327</v>
      </c>
      <c r="D413" s="848">
        <f>'UBS Jardim Julieta'!D18</f>
        <v>432</v>
      </c>
      <c r="E413" s="848">
        <f>'UBS Jardim Julieta'!E18</f>
        <v>371</v>
      </c>
      <c r="F413" s="848">
        <f>'UBS Jardim Julieta'!F18</f>
        <v>432</v>
      </c>
      <c r="G413" s="848">
        <f>'UBS Jardim Julieta'!G18</f>
        <v>241</v>
      </c>
      <c r="H413" s="848">
        <f>'UBS Jardim Julieta'!H18</f>
        <v>432</v>
      </c>
      <c r="I413" s="848">
        <f>'UBS Jardim Julieta'!I18</f>
        <v>371</v>
      </c>
      <c r="J413" s="848">
        <f>'UBS Jardim Julieta'!J18</f>
        <v>432</v>
      </c>
      <c r="K413" s="848">
        <f>'UBS Jardim Julieta'!K18</f>
        <v>256</v>
      </c>
      <c r="L413" s="848">
        <f>'UBS Jardim Julieta'!L18</f>
        <v>432</v>
      </c>
      <c r="M413" s="848">
        <f>'UBS Jardim Julieta'!M18</f>
        <v>281</v>
      </c>
      <c r="N413" s="848">
        <f>'UBS Jardim Julieta'!N18</f>
        <v>432</v>
      </c>
      <c r="O413" s="848">
        <f>'UBS Jardim Julieta'!O18</f>
        <v>523</v>
      </c>
      <c r="P413" s="848">
        <f>'UBS Jardim Julieta'!P18</f>
        <v>432</v>
      </c>
      <c r="Q413" s="848">
        <f>'UBS Jardim Julieta'!Q18</f>
        <v>485</v>
      </c>
      <c r="R413" s="848">
        <f>'UBS Jardim Julieta'!R18</f>
        <v>432</v>
      </c>
      <c r="S413" s="848">
        <f>'UBS Jardim Julieta'!S18</f>
        <v>465</v>
      </c>
      <c r="T413" s="848">
        <f>'UBS Jardim Julieta'!T18</f>
        <v>432</v>
      </c>
      <c r="U413" s="848">
        <f>'UBS Jardim Julieta'!U18</f>
        <v>469</v>
      </c>
      <c r="V413" s="848">
        <f>'UBS Jardim Julieta'!V18</f>
        <v>4320</v>
      </c>
      <c r="W413" s="848">
        <f>'UBS Jardim Julieta'!W18</f>
        <v>3789</v>
      </c>
      <c r="X413" s="921">
        <f>'UBS Jardim Julieta'!X18</f>
        <v>0.87708333333333333</v>
      </c>
    </row>
    <row r="414" spans="1:24" x14ac:dyDescent="0.25">
      <c r="A414" s="889" t="str">
        <f>'UBS Jardim Julieta'!A19</f>
        <v>Enfermeiro (visita) - 30hrs</v>
      </c>
      <c r="B414" s="935">
        <f>'UBS Jardim Julieta'!B19</f>
        <v>24</v>
      </c>
      <c r="C414" s="848">
        <f>'UBS Jardim Julieta'!C19</f>
        <v>22</v>
      </c>
      <c r="D414" s="848">
        <f>'UBS Jardim Julieta'!D19</f>
        <v>24</v>
      </c>
      <c r="E414" s="848">
        <f>'UBS Jardim Julieta'!E19</f>
        <v>25</v>
      </c>
      <c r="F414" s="848">
        <f>'UBS Jardim Julieta'!F19</f>
        <v>24</v>
      </c>
      <c r="G414" s="848">
        <f>'UBS Jardim Julieta'!G19</f>
        <v>20</v>
      </c>
      <c r="H414" s="848">
        <f>'UBS Jardim Julieta'!H19</f>
        <v>24</v>
      </c>
      <c r="I414" s="848">
        <f>'UBS Jardim Julieta'!I19</f>
        <v>29</v>
      </c>
      <c r="J414" s="848">
        <f>'UBS Jardim Julieta'!J19</f>
        <v>24</v>
      </c>
      <c r="K414" s="848">
        <f>'UBS Jardim Julieta'!K19</f>
        <v>15</v>
      </c>
      <c r="L414" s="848">
        <f>'UBS Jardim Julieta'!L19</f>
        <v>24</v>
      </c>
      <c r="M414" s="848">
        <f>'UBS Jardim Julieta'!M19</f>
        <v>27</v>
      </c>
      <c r="N414" s="848">
        <f>'UBS Jardim Julieta'!N19</f>
        <v>24</v>
      </c>
      <c r="O414" s="848">
        <f>'UBS Jardim Julieta'!O19</f>
        <v>31</v>
      </c>
      <c r="P414" s="848">
        <f>'UBS Jardim Julieta'!P19</f>
        <v>24</v>
      </c>
      <c r="Q414" s="848">
        <f>'UBS Jardim Julieta'!Q19</f>
        <v>35</v>
      </c>
      <c r="R414" s="848">
        <f>'UBS Jardim Julieta'!R19</f>
        <v>24</v>
      </c>
      <c r="S414" s="848">
        <f>'UBS Jardim Julieta'!S19</f>
        <v>29</v>
      </c>
      <c r="T414" s="848">
        <f>'UBS Jardim Julieta'!T19</f>
        <v>24</v>
      </c>
      <c r="U414" s="848">
        <f>'UBS Jardim Julieta'!U19</f>
        <v>26</v>
      </c>
      <c r="V414" s="848">
        <f>'UBS Jardim Julieta'!V19</f>
        <v>240</v>
      </c>
      <c r="W414" s="848">
        <f>'UBS Jardim Julieta'!W19</f>
        <v>259</v>
      </c>
      <c r="X414" s="921">
        <f>'UBS Jardim Julieta'!X19</f>
        <v>1.0791666666666666</v>
      </c>
    </row>
    <row r="415" spans="1:24" x14ac:dyDescent="0.25">
      <c r="A415" s="214" t="str">
        <f>'UBS Jardim Julieta'!A20</f>
        <v>Assistente Social (consulta/ VD) - 30hrs</v>
      </c>
      <c r="B415" s="926">
        <f>'UBS Jardim Julieta'!B20</f>
        <v>122</v>
      </c>
      <c r="C415" s="92">
        <f>'UBS Jardim Julieta'!C20</f>
        <v>150</v>
      </c>
      <c r="D415" s="92">
        <f>'UBS Jardim Julieta'!D20</f>
        <v>122</v>
      </c>
      <c r="E415" s="92">
        <f>'UBS Jardim Julieta'!E20</f>
        <v>142</v>
      </c>
      <c r="F415" s="92">
        <f>'UBS Jardim Julieta'!F20</f>
        <v>122</v>
      </c>
      <c r="G415" s="92">
        <f>'UBS Jardim Julieta'!G20</f>
        <v>138</v>
      </c>
      <c r="H415" s="92">
        <f>'UBS Jardim Julieta'!H20</f>
        <v>122</v>
      </c>
      <c r="I415" s="92">
        <f>'UBS Jardim Julieta'!I20</f>
        <v>134</v>
      </c>
      <c r="J415" s="92">
        <f>'UBS Jardim Julieta'!J20</f>
        <v>122</v>
      </c>
      <c r="K415" s="92">
        <f>'UBS Jardim Julieta'!K20</f>
        <v>75</v>
      </c>
      <c r="L415" s="92">
        <f>'UBS Jardim Julieta'!L20</f>
        <v>122</v>
      </c>
      <c r="M415" s="92">
        <f>'UBS Jardim Julieta'!M20</f>
        <v>21</v>
      </c>
      <c r="N415" s="92">
        <f>'UBS Jardim Julieta'!N20</f>
        <v>122</v>
      </c>
      <c r="O415" s="92">
        <f>'UBS Jardim Julieta'!O20</f>
        <v>62</v>
      </c>
      <c r="P415" s="92">
        <f>'UBS Jardim Julieta'!P20</f>
        <v>122</v>
      </c>
      <c r="Q415" s="92">
        <f>'UBS Jardim Julieta'!Q20</f>
        <v>123</v>
      </c>
      <c r="R415" s="92">
        <f>'UBS Jardim Julieta'!R20</f>
        <v>122</v>
      </c>
      <c r="S415" s="92">
        <f>'UBS Jardim Julieta'!S20</f>
        <v>122</v>
      </c>
      <c r="T415" s="92">
        <f>'UBS Jardim Julieta'!T20</f>
        <v>122</v>
      </c>
      <c r="U415" s="92">
        <f>'UBS Jardim Julieta'!U20</f>
        <v>119</v>
      </c>
      <c r="V415" s="92">
        <f>'UBS Jardim Julieta'!V20</f>
        <v>1220</v>
      </c>
      <c r="W415" s="92">
        <f>'UBS Jardim Julieta'!W20</f>
        <v>1086</v>
      </c>
      <c r="X415" s="922">
        <f>'UBS Jardim Julieta'!X20</f>
        <v>0.89016393442622954</v>
      </c>
    </row>
    <row r="416" spans="1:24" x14ac:dyDescent="0.25">
      <c r="A416" s="214" t="str">
        <f>'UBS Jardim Julieta'!A21</f>
        <v>Assistente Social (nº grupos)</v>
      </c>
      <c r="B416" s="926">
        <f>'UBS Jardim Julieta'!B21</f>
        <v>30</v>
      </c>
      <c r="C416" s="92">
        <f>'UBS Jardim Julieta'!C21</f>
        <v>52</v>
      </c>
      <c r="D416" s="92">
        <f>'UBS Jardim Julieta'!D21</f>
        <v>30</v>
      </c>
      <c r="E416" s="92">
        <f>'UBS Jardim Julieta'!E21</f>
        <v>38</v>
      </c>
      <c r="F416" s="92">
        <f>'UBS Jardim Julieta'!F21</f>
        <v>30</v>
      </c>
      <c r="G416" s="92">
        <f>'UBS Jardim Julieta'!G21</f>
        <v>38</v>
      </c>
      <c r="H416" s="92">
        <f>'UBS Jardim Julieta'!H21</f>
        <v>30</v>
      </c>
      <c r="I416" s="92">
        <f>'UBS Jardim Julieta'!I21</f>
        <v>48</v>
      </c>
      <c r="J416" s="92">
        <f>'UBS Jardim Julieta'!J21</f>
        <v>30</v>
      </c>
      <c r="K416" s="92">
        <f>'UBS Jardim Julieta'!K21</f>
        <v>13</v>
      </c>
      <c r="L416" s="92">
        <f>'UBS Jardim Julieta'!L21</f>
        <v>30</v>
      </c>
      <c r="M416" s="92">
        <f>'UBS Jardim Julieta'!M21</f>
        <v>5</v>
      </c>
      <c r="N416" s="92">
        <f>'UBS Jardim Julieta'!N21</f>
        <v>30</v>
      </c>
      <c r="O416" s="92">
        <f>'UBS Jardim Julieta'!O21</f>
        <v>42</v>
      </c>
      <c r="P416" s="92">
        <f>'UBS Jardim Julieta'!P21</f>
        <v>30</v>
      </c>
      <c r="Q416" s="92">
        <f>'UBS Jardim Julieta'!Q21</f>
        <v>64</v>
      </c>
      <c r="R416" s="92">
        <f>'UBS Jardim Julieta'!R21</f>
        <v>30</v>
      </c>
      <c r="S416" s="92">
        <f>'UBS Jardim Julieta'!S21</f>
        <v>66</v>
      </c>
      <c r="T416" s="92">
        <f>'UBS Jardim Julieta'!T21</f>
        <v>30</v>
      </c>
      <c r="U416" s="92">
        <f>'UBS Jardim Julieta'!U21</f>
        <v>58</v>
      </c>
      <c r="V416" s="92">
        <f>'UBS Jardim Julieta'!V21</f>
        <v>300</v>
      </c>
      <c r="W416" s="92">
        <f>'UBS Jardim Julieta'!W21</f>
        <v>424</v>
      </c>
      <c r="X416" s="922">
        <f>'UBS Jardim Julieta'!X21</f>
        <v>1.4133333333333333</v>
      </c>
    </row>
    <row r="417" spans="1:24" x14ac:dyDescent="0.25">
      <c r="A417" s="214" t="str">
        <f>'UBS Jardim Julieta'!A22</f>
        <v>Farmacêutico (consulta/ VD) - 40hrs</v>
      </c>
      <c r="B417" s="926">
        <f>'UBS Jardim Julieta'!B22</f>
        <v>96</v>
      </c>
      <c r="C417" s="92">
        <f>'UBS Jardim Julieta'!C22</f>
        <v>77</v>
      </c>
      <c r="D417" s="92">
        <f>'UBS Jardim Julieta'!D22</f>
        <v>96</v>
      </c>
      <c r="E417" s="92">
        <f>'UBS Jardim Julieta'!E22</f>
        <v>107</v>
      </c>
      <c r="F417" s="92">
        <f>'UBS Jardim Julieta'!F22</f>
        <v>96</v>
      </c>
      <c r="G417" s="92">
        <f>'UBS Jardim Julieta'!G22</f>
        <v>75</v>
      </c>
      <c r="H417" s="92">
        <f>'UBS Jardim Julieta'!H22</f>
        <v>96</v>
      </c>
      <c r="I417" s="92">
        <f>'UBS Jardim Julieta'!I22</f>
        <v>47</v>
      </c>
      <c r="J417" s="92">
        <f>'UBS Jardim Julieta'!J22</f>
        <v>96</v>
      </c>
      <c r="K417" s="92">
        <f>'UBS Jardim Julieta'!K22</f>
        <v>67</v>
      </c>
      <c r="L417" s="92">
        <f>'UBS Jardim Julieta'!L22</f>
        <v>96</v>
      </c>
      <c r="M417" s="92">
        <f>'UBS Jardim Julieta'!M22</f>
        <v>107</v>
      </c>
      <c r="N417" s="92">
        <f>'UBS Jardim Julieta'!N22</f>
        <v>96</v>
      </c>
      <c r="O417" s="92">
        <f>'UBS Jardim Julieta'!O22</f>
        <v>71</v>
      </c>
      <c r="P417" s="92">
        <f>'UBS Jardim Julieta'!P22</f>
        <v>96</v>
      </c>
      <c r="Q417" s="92">
        <f>'UBS Jardim Julieta'!Q22</f>
        <v>51</v>
      </c>
      <c r="R417" s="92">
        <f>'UBS Jardim Julieta'!R22</f>
        <v>96</v>
      </c>
      <c r="S417" s="92">
        <f>'UBS Jardim Julieta'!S22</f>
        <v>88</v>
      </c>
      <c r="T417" s="92">
        <f>'UBS Jardim Julieta'!T22</f>
        <v>96</v>
      </c>
      <c r="U417" s="92">
        <f>'UBS Jardim Julieta'!U22</f>
        <v>93</v>
      </c>
      <c r="V417" s="92">
        <f>'UBS Jardim Julieta'!V22</f>
        <v>960</v>
      </c>
      <c r="W417" s="92">
        <f>'UBS Jardim Julieta'!W22</f>
        <v>783</v>
      </c>
      <c r="X417" s="922">
        <f>'UBS Jardim Julieta'!X22</f>
        <v>0.81562500000000004</v>
      </c>
    </row>
    <row r="418" spans="1:24" x14ac:dyDescent="0.25">
      <c r="A418" s="214" t="str">
        <f>'UBS Jardim Julieta'!A23</f>
        <v>Farmacêutico (nº grupos)</v>
      </c>
      <c r="B418" s="926">
        <f>'UBS Jardim Julieta'!B23</f>
        <v>16</v>
      </c>
      <c r="C418" s="92">
        <f>'UBS Jardim Julieta'!C23</f>
        <v>14</v>
      </c>
      <c r="D418" s="92">
        <f>'UBS Jardim Julieta'!D23</f>
        <v>16</v>
      </c>
      <c r="E418" s="92">
        <f>'UBS Jardim Julieta'!E23</f>
        <v>14</v>
      </c>
      <c r="F418" s="92">
        <f>'UBS Jardim Julieta'!F23</f>
        <v>16</v>
      </c>
      <c r="G418" s="92">
        <f>'UBS Jardim Julieta'!G23</f>
        <v>13</v>
      </c>
      <c r="H418" s="92">
        <f>'UBS Jardim Julieta'!H23</f>
        <v>16</v>
      </c>
      <c r="I418" s="92">
        <f>'UBS Jardim Julieta'!I23</f>
        <v>15</v>
      </c>
      <c r="J418" s="92">
        <f>'UBS Jardim Julieta'!J23</f>
        <v>16</v>
      </c>
      <c r="K418" s="92">
        <f>'UBS Jardim Julieta'!K23</f>
        <v>9</v>
      </c>
      <c r="L418" s="92">
        <f>'UBS Jardim Julieta'!L23</f>
        <v>16</v>
      </c>
      <c r="M418" s="92">
        <f>'UBS Jardim Julieta'!M23</f>
        <v>16</v>
      </c>
      <c r="N418" s="92">
        <f>'UBS Jardim Julieta'!N23</f>
        <v>16</v>
      </c>
      <c r="O418" s="92">
        <f>'UBS Jardim Julieta'!O23</f>
        <v>5</v>
      </c>
      <c r="P418" s="92">
        <f>'UBS Jardim Julieta'!P23</f>
        <v>16</v>
      </c>
      <c r="Q418" s="92">
        <f>'UBS Jardim Julieta'!Q23</f>
        <v>13</v>
      </c>
      <c r="R418" s="92">
        <f>'UBS Jardim Julieta'!R23</f>
        <v>16</v>
      </c>
      <c r="S418" s="92">
        <f>'UBS Jardim Julieta'!S23</f>
        <v>27</v>
      </c>
      <c r="T418" s="92">
        <f>'UBS Jardim Julieta'!T23</f>
        <v>16</v>
      </c>
      <c r="U418" s="92">
        <f>'UBS Jardim Julieta'!U23</f>
        <v>22</v>
      </c>
      <c r="V418" s="92">
        <f>'UBS Jardim Julieta'!V23</f>
        <v>160</v>
      </c>
      <c r="W418" s="92">
        <f>'UBS Jardim Julieta'!W23</f>
        <v>148</v>
      </c>
      <c r="X418" s="922">
        <f>'UBS Jardim Julieta'!X23</f>
        <v>0.92500000000000004</v>
      </c>
    </row>
    <row r="419" spans="1:24" x14ac:dyDescent="0.25">
      <c r="A419" s="214" t="str">
        <f>'UBS Jardim Julieta'!A24</f>
        <v>Nutricionista (consulta/VD) - 40hrs</v>
      </c>
      <c r="B419" s="926">
        <f>'UBS Jardim Julieta'!B24</f>
        <v>60</v>
      </c>
      <c r="C419" s="92">
        <f>'UBS Jardim Julieta'!C24</f>
        <v>88</v>
      </c>
      <c r="D419" s="92">
        <f>'UBS Jardim Julieta'!D24</f>
        <v>60</v>
      </c>
      <c r="E419" s="92">
        <f>'UBS Jardim Julieta'!E24</f>
        <v>55</v>
      </c>
      <c r="F419" s="92">
        <f>'UBS Jardim Julieta'!F24</f>
        <v>60</v>
      </c>
      <c r="G419" s="92">
        <f>'UBS Jardim Julieta'!G24</f>
        <v>0</v>
      </c>
      <c r="H419" s="92">
        <f>'UBS Jardim Julieta'!H24</f>
        <v>60</v>
      </c>
      <c r="I419" s="92">
        <f>'UBS Jardim Julieta'!I24</f>
        <v>43</v>
      </c>
      <c r="J419" s="92">
        <f>'UBS Jardim Julieta'!J24</f>
        <v>60</v>
      </c>
      <c r="K419" s="92">
        <f>'UBS Jardim Julieta'!K24</f>
        <v>117</v>
      </c>
      <c r="L419" s="92">
        <f>'UBS Jardim Julieta'!L24</f>
        <v>60</v>
      </c>
      <c r="M419" s="92">
        <f>'UBS Jardim Julieta'!M24</f>
        <v>102</v>
      </c>
      <c r="N419" s="92">
        <f>'UBS Jardim Julieta'!N24</f>
        <v>60</v>
      </c>
      <c r="O419" s="92">
        <f>'UBS Jardim Julieta'!O24</f>
        <v>96</v>
      </c>
      <c r="P419" s="92">
        <f>'UBS Jardim Julieta'!P24</f>
        <v>60</v>
      </c>
      <c r="Q419" s="92">
        <f>'UBS Jardim Julieta'!Q24</f>
        <v>86</v>
      </c>
      <c r="R419" s="92">
        <f>'UBS Jardim Julieta'!R24</f>
        <v>60</v>
      </c>
      <c r="S419" s="92">
        <f>'UBS Jardim Julieta'!S24</f>
        <v>96</v>
      </c>
      <c r="T419" s="92">
        <f>'UBS Jardim Julieta'!T24</f>
        <v>60</v>
      </c>
      <c r="U419" s="92">
        <f>'UBS Jardim Julieta'!U24</f>
        <v>81</v>
      </c>
      <c r="V419" s="92">
        <f>'UBS Jardim Julieta'!V24</f>
        <v>600</v>
      </c>
      <c r="W419" s="92">
        <f>'UBS Jardim Julieta'!W24</f>
        <v>764</v>
      </c>
      <c r="X419" s="922">
        <f>'UBS Jardim Julieta'!X24</f>
        <v>1.2733333333333334</v>
      </c>
    </row>
    <row r="420" spans="1:24" x14ac:dyDescent="0.25">
      <c r="A420" s="214" t="str">
        <f>'UBS Jardim Julieta'!A25</f>
        <v xml:space="preserve">Nutricionista (grupos) </v>
      </c>
      <c r="B420" s="926">
        <f>'UBS Jardim Julieta'!B25</f>
        <v>40</v>
      </c>
      <c r="C420" s="92">
        <f>'UBS Jardim Julieta'!C25</f>
        <v>30</v>
      </c>
      <c r="D420" s="92">
        <f>'UBS Jardim Julieta'!D25</f>
        <v>40</v>
      </c>
      <c r="E420" s="92">
        <f>'UBS Jardim Julieta'!E25</f>
        <v>22</v>
      </c>
      <c r="F420" s="92">
        <f>'UBS Jardim Julieta'!F25</f>
        <v>40</v>
      </c>
      <c r="G420" s="92">
        <f>'UBS Jardim Julieta'!G25</f>
        <v>0</v>
      </c>
      <c r="H420" s="92">
        <f>'UBS Jardim Julieta'!H25</f>
        <v>40</v>
      </c>
      <c r="I420" s="92">
        <f>'UBS Jardim Julieta'!I25</f>
        <v>14</v>
      </c>
      <c r="J420" s="92">
        <f>'UBS Jardim Julieta'!J25</f>
        <v>40</v>
      </c>
      <c r="K420" s="92">
        <f>'UBS Jardim Julieta'!K25</f>
        <v>59</v>
      </c>
      <c r="L420" s="92">
        <f>'UBS Jardim Julieta'!L25</f>
        <v>40</v>
      </c>
      <c r="M420" s="92">
        <f>'UBS Jardim Julieta'!M25</f>
        <v>69</v>
      </c>
      <c r="N420" s="92">
        <f>'UBS Jardim Julieta'!N25</f>
        <v>40</v>
      </c>
      <c r="O420" s="92">
        <f>'UBS Jardim Julieta'!O25</f>
        <v>61</v>
      </c>
      <c r="P420" s="92">
        <f>'UBS Jardim Julieta'!P25</f>
        <v>40</v>
      </c>
      <c r="Q420" s="92">
        <f>'UBS Jardim Julieta'!Q25</f>
        <v>66</v>
      </c>
      <c r="R420" s="92">
        <f>'UBS Jardim Julieta'!R25</f>
        <v>40</v>
      </c>
      <c r="S420" s="92">
        <f>'UBS Jardim Julieta'!S25</f>
        <v>69</v>
      </c>
      <c r="T420" s="92">
        <f>'UBS Jardim Julieta'!T25</f>
        <v>40</v>
      </c>
      <c r="U420" s="92">
        <f>'UBS Jardim Julieta'!U25</f>
        <v>81</v>
      </c>
      <c r="V420" s="92">
        <f>'UBS Jardim Julieta'!V25</f>
        <v>400</v>
      </c>
      <c r="W420" s="92">
        <f>'UBS Jardim Julieta'!W25</f>
        <v>471</v>
      </c>
      <c r="X420" s="922">
        <f>'UBS Jardim Julieta'!X25</f>
        <v>1.1775</v>
      </c>
    </row>
    <row r="421" spans="1:24" x14ac:dyDescent="0.25">
      <c r="A421" s="214" t="str">
        <f>'UBS Jardim Julieta'!A26</f>
        <v>Psicólogo (consulta/ VD) - 30hrs</v>
      </c>
      <c r="B421" s="926">
        <f>'UBS Jardim Julieta'!B26</f>
        <v>46</v>
      </c>
      <c r="C421" s="92">
        <f>'UBS Jardim Julieta'!C26</f>
        <v>72</v>
      </c>
      <c r="D421" s="92">
        <f>'UBS Jardim Julieta'!D26</f>
        <v>46</v>
      </c>
      <c r="E421" s="92">
        <f>'UBS Jardim Julieta'!E26</f>
        <v>62</v>
      </c>
      <c r="F421" s="92">
        <f>'UBS Jardim Julieta'!F26</f>
        <v>46</v>
      </c>
      <c r="G421" s="92">
        <f>'UBS Jardim Julieta'!G26</f>
        <v>77</v>
      </c>
      <c r="H421" s="92">
        <f>'UBS Jardim Julieta'!H26</f>
        <v>46</v>
      </c>
      <c r="I421" s="92">
        <f>'UBS Jardim Julieta'!I26</f>
        <v>64</v>
      </c>
      <c r="J421" s="92">
        <f>'UBS Jardim Julieta'!J26</f>
        <v>92</v>
      </c>
      <c r="K421" s="92">
        <f>'UBS Jardim Julieta'!K26</f>
        <v>56</v>
      </c>
      <c r="L421" s="92">
        <f>'UBS Jardim Julieta'!L26</f>
        <v>92</v>
      </c>
      <c r="M421" s="92">
        <f>'UBS Jardim Julieta'!M26</f>
        <v>52</v>
      </c>
      <c r="N421" s="92">
        <f>'UBS Jardim Julieta'!N26</f>
        <v>92</v>
      </c>
      <c r="O421" s="92">
        <f>'UBS Jardim Julieta'!O26</f>
        <v>103</v>
      </c>
      <c r="P421" s="92">
        <f>'UBS Jardim Julieta'!P26</f>
        <v>92</v>
      </c>
      <c r="Q421" s="92">
        <f>'UBS Jardim Julieta'!Q26</f>
        <v>79</v>
      </c>
      <c r="R421" s="92">
        <f>'UBS Jardim Julieta'!R26</f>
        <v>92</v>
      </c>
      <c r="S421" s="92">
        <f>'UBS Jardim Julieta'!S26</f>
        <v>92</v>
      </c>
      <c r="T421" s="92">
        <f>'UBS Jardim Julieta'!T26</f>
        <v>92</v>
      </c>
      <c r="U421" s="92">
        <f>'UBS Jardim Julieta'!U26</f>
        <v>94</v>
      </c>
      <c r="V421" s="92">
        <f>'UBS Jardim Julieta'!V26</f>
        <v>736</v>
      </c>
      <c r="W421" s="92">
        <f>'UBS Jardim Julieta'!W26</f>
        <v>751</v>
      </c>
      <c r="X421" s="922">
        <f>'UBS Jardim Julieta'!X26</f>
        <v>1.0203804347826086</v>
      </c>
    </row>
    <row r="422" spans="1:24" x14ac:dyDescent="0.25">
      <c r="A422" s="214" t="str">
        <f>'UBS Jardim Julieta'!A27</f>
        <v>Psicólogo (nº grupos)</v>
      </c>
      <c r="B422" s="926">
        <f>'UBS Jardim Julieta'!B27</f>
        <v>30</v>
      </c>
      <c r="C422" s="92">
        <f>'UBS Jardim Julieta'!C27</f>
        <v>36</v>
      </c>
      <c r="D422" s="92">
        <f>'UBS Jardim Julieta'!D27</f>
        <v>30</v>
      </c>
      <c r="E422" s="92">
        <f>'UBS Jardim Julieta'!E27</f>
        <v>38</v>
      </c>
      <c r="F422" s="92">
        <f>'UBS Jardim Julieta'!F27</f>
        <v>30</v>
      </c>
      <c r="G422" s="92">
        <f>'UBS Jardim Julieta'!G27</f>
        <v>29</v>
      </c>
      <c r="H422" s="92">
        <f>'UBS Jardim Julieta'!H27</f>
        <v>30</v>
      </c>
      <c r="I422" s="92">
        <f>'UBS Jardim Julieta'!I27</f>
        <v>39</v>
      </c>
      <c r="J422" s="92">
        <f>'UBS Jardim Julieta'!J27</f>
        <v>60</v>
      </c>
      <c r="K422" s="92">
        <f>'UBS Jardim Julieta'!K27</f>
        <v>44</v>
      </c>
      <c r="L422" s="92">
        <f>'UBS Jardim Julieta'!L27</f>
        <v>60</v>
      </c>
      <c r="M422" s="92">
        <f>'UBS Jardim Julieta'!M27</f>
        <v>51</v>
      </c>
      <c r="N422" s="92">
        <f>'UBS Jardim Julieta'!N27</f>
        <v>60</v>
      </c>
      <c r="O422" s="92">
        <f>'UBS Jardim Julieta'!O27</f>
        <v>72</v>
      </c>
      <c r="P422" s="92">
        <f>'UBS Jardim Julieta'!P27</f>
        <v>60</v>
      </c>
      <c r="Q422" s="92">
        <f>'UBS Jardim Julieta'!Q27</f>
        <v>58</v>
      </c>
      <c r="R422" s="92">
        <f>'UBS Jardim Julieta'!R27</f>
        <v>60</v>
      </c>
      <c r="S422" s="92">
        <f>'UBS Jardim Julieta'!S27</f>
        <v>96</v>
      </c>
      <c r="T422" s="92">
        <f>'UBS Jardim Julieta'!T27</f>
        <v>60</v>
      </c>
      <c r="U422" s="92">
        <f>'UBS Jardim Julieta'!U27</f>
        <v>75</v>
      </c>
      <c r="V422" s="92">
        <f>'UBS Jardim Julieta'!V27</f>
        <v>480</v>
      </c>
      <c r="W422" s="92">
        <f>'UBS Jardim Julieta'!W27</f>
        <v>538</v>
      </c>
      <c r="X422" s="922">
        <f>'UBS Jardim Julieta'!X27</f>
        <v>1.1208333333333333</v>
      </c>
    </row>
    <row r="423" spans="1:24" x14ac:dyDescent="0.25">
      <c r="A423" s="214" t="str">
        <f>'UBS Jardim Julieta'!A28</f>
        <v>Técnico de Enfermagem (Visitas) - 30hrs</v>
      </c>
      <c r="B423" s="926">
        <f>'UBS Jardim Julieta'!B28</f>
        <v>120</v>
      </c>
      <c r="C423" s="92">
        <f>'UBS Jardim Julieta'!C28</f>
        <v>113</v>
      </c>
      <c r="D423" s="92">
        <f>'UBS Jardim Julieta'!D28</f>
        <v>120</v>
      </c>
      <c r="E423" s="92">
        <f>'UBS Jardim Julieta'!E28</f>
        <v>118</v>
      </c>
      <c r="F423" s="92">
        <f>'UBS Jardim Julieta'!F28</f>
        <v>120</v>
      </c>
      <c r="G423" s="92">
        <f>'UBS Jardim Julieta'!G28</f>
        <v>81</v>
      </c>
      <c r="H423" s="92">
        <f>'UBS Jardim Julieta'!H28</f>
        <v>120</v>
      </c>
      <c r="I423" s="92">
        <f>'UBS Jardim Julieta'!I28</f>
        <v>110</v>
      </c>
      <c r="J423" s="92">
        <f>'UBS Jardim Julieta'!J28</f>
        <v>120</v>
      </c>
      <c r="K423" s="92">
        <f>'UBS Jardim Julieta'!K28</f>
        <v>108</v>
      </c>
      <c r="L423" s="92">
        <f>'UBS Jardim Julieta'!L28</f>
        <v>120</v>
      </c>
      <c r="M423" s="92">
        <f>'UBS Jardim Julieta'!M28</f>
        <v>111</v>
      </c>
      <c r="N423" s="92">
        <f>'UBS Jardim Julieta'!N28</f>
        <v>120</v>
      </c>
      <c r="O423" s="92">
        <f>'UBS Jardim Julieta'!O28</f>
        <v>111</v>
      </c>
      <c r="P423" s="92">
        <f>'UBS Jardim Julieta'!P28</f>
        <v>120</v>
      </c>
      <c r="Q423" s="92">
        <f>'UBS Jardim Julieta'!Q28</f>
        <v>134</v>
      </c>
      <c r="R423" s="92">
        <f>'UBS Jardim Julieta'!R28</f>
        <v>120</v>
      </c>
      <c r="S423" s="92">
        <f>'UBS Jardim Julieta'!S28</f>
        <v>112</v>
      </c>
      <c r="T423" s="92">
        <f>'UBS Jardim Julieta'!T28</f>
        <v>120</v>
      </c>
      <c r="U423" s="92">
        <f>'UBS Jardim Julieta'!U28</f>
        <v>112</v>
      </c>
      <c r="V423" s="92">
        <f>'UBS Jardim Julieta'!V28</f>
        <v>1200</v>
      </c>
      <c r="W423" s="92">
        <f>'UBS Jardim Julieta'!W28</f>
        <v>1110</v>
      </c>
      <c r="X423" s="922">
        <f>'UBS Jardim Julieta'!X28</f>
        <v>0.92500000000000004</v>
      </c>
    </row>
    <row r="424" spans="1:24" x14ac:dyDescent="0.25">
      <c r="A424" s="214" t="str">
        <f>'UBS Jardim Julieta'!A29</f>
        <v>Técnico de Enfermagem (Visitas) - 40hrs</v>
      </c>
      <c r="B424" s="926">
        <f>'UBS Jardim Julieta'!B29</f>
        <v>64</v>
      </c>
      <c r="C424" s="92">
        <f>'UBS Jardim Julieta'!C29</f>
        <v>49</v>
      </c>
      <c r="D424" s="92">
        <f>'UBS Jardim Julieta'!D29</f>
        <v>64</v>
      </c>
      <c r="E424" s="92">
        <f>'UBS Jardim Julieta'!E29</f>
        <v>68</v>
      </c>
      <c r="F424" s="92">
        <f>'UBS Jardim Julieta'!F29</f>
        <v>64</v>
      </c>
      <c r="G424" s="92">
        <f>'UBS Jardim Julieta'!G29</f>
        <v>67</v>
      </c>
      <c r="H424" s="92">
        <f>'UBS Jardim Julieta'!H29</f>
        <v>64</v>
      </c>
      <c r="I424" s="92">
        <f>'UBS Jardim Julieta'!I29</f>
        <v>32</v>
      </c>
      <c r="J424" s="92">
        <f>'UBS Jardim Julieta'!J29</f>
        <v>64</v>
      </c>
      <c r="K424" s="92">
        <f>'UBS Jardim Julieta'!K29</f>
        <v>68</v>
      </c>
      <c r="L424" s="92">
        <f>'UBS Jardim Julieta'!L29</f>
        <v>64</v>
      </c>
      <c r="M424" s="92">
        <f>'UBS Jardim Julieta'!M29</f>
        <v>64</v>
      </c>
      <c r="N424" s="92">
        <f>'UBS Jardim Julieta'!N29</f>
        <v>64</v>
      </c>
      <c r="O424" s="92">
        <f>'UBS Jardim Julieta'!O29</f>
        <v>67</v>
      </c>
      <c r="P424" s="92">
        <f>'UBS Jardim Julieta'!P29</f>
        <v>64</v>
      </c>
      <c r="Q424" s="92">
        <f>'UBS Jardim Julieta'!Q29</f>
        <v>66</v>
      </c>
      <c r="R424" s="92">
        <f>'UBS Jardim Julieta'!R29</f>
        <v>64</v>
      </c>
      <c r="S424" s="92">
        <f>'UBS Jardim Julieta'!S29</f>
        <v>64</v>
      </c>
      <c r="T424" s="92">
        <f>'UBS Jardim Julieta'!T29</f>
        <v>64</v>
      </c>
      <c r="U424" s="92">
        <f>'UBS Jardim Julieta'!U29</f>
        <v>68</v>
      </c>
      <c r="V424" s="92">
        <f>'UBS Jardim Julieta'!V29</f>
        <v>640</v>
      </c>
      <c r="W424" s="92">
        <f>'UBS Jardim Julieta'!W29</f>
        <v>613</v>
      </c>
      <c r="X424" s="922">
        <f>'UBS Jardim Julieta'!X29</f>
        <v>0.95781249999999996</v>
      </c>
    </row>
    <row r="425" spans="1:24" x14ac:dyDescent="0.25">
      <c r="A425" s="214" t="str">
        <f>'UBS Jardim Julieta'!A30</f>
        <v>PICS - Atividades Coletivas</v>
      </c>
      <c r="B425" s="926">
        <f>'UBS Jardim Julieta'!B30</f>
        <v>7</v>
      </c>
      <c r="C425" s="92">
        <f>'UBS Jardim Julieta'!C30</f>
        <v>19</v>
      </c>
      <c r="D425" s="92">
        <f>'UBS Jardim Julieta'!D30</f>
        <v>7</v>
      </c>
      <c r="E425" s="92">
        <f>'UBS Jardim Julieta'!E30</f>
        <v>15</v>
      </c>
      <c r="F425" s="92">
        <f>'UBS Jardim Julieta'!F30</f>
        <v>7</v>
      </c>
      <c r="G425" s="92">
        <f>'UBS Jardim Julieta'!G30</f>
        <v>13</v>
      </c>
      <c r="H425" s="92">
        <f>'UBS Jardim Julieta'!H30</f>
        <v>7</v>
      </c>
      <c r="I425" s="92">
        <f>'UBS Jardim Julieta'!I30</f>
        <v>23</v>
      </c>
      <c r="J425" s="92">
        <f>'UBS Jardim Julieta'!J30</f>
        <v>7</v>
      </c>
      <c r="K425" s="92">
        <f>'UBS Jardim Julieta'!K30</f>
        <v>14</v>
      </c>
      <c r="L425" s="92">
        <f>'UBS Jardim Julieta'!L30</f>
        <v>7</v>
      </c>
      <c r="M425" s="92">
        <f>'UBS Jardim Julieta'!M30</f>
        <v>6</v>
      </c>
      <c r="N425" s="92">
        <f>'UBS Jardim Julieta'!N30</f>
        <v>7</v>
      </c>
      <c r="O425" s="92">
        <f>'UBS Jardim Julieta'!O30</f>
        <v>14</v>
      </c>
      <c r="P425" s="92">
        <f>'UBS Jardim Julieta'!P30</f>
        <v>7</v>
      </c>
      <c r="Q425" s="92">
        <f>'UBS Jardim Julieta'!Q30</f>
        <v>13</v>
      </c>
      <c r="R425" s="92">
        <f>'UBS Jardim Julieta'!R30</f>
        <v>7</v>
      </c>
      <c r="S425" s="92">
        <f>'UBS Jardim Julieta'!S30</f>
        <v>15</v>
      </c>
      <c r="T425" s="92">
        <f>'UBS Jardim Julieta'!T30</f>
        <v>7</v>
      </c>
      <c r="U425" s="92">
        <f>'UBS Jardim Julieta'!U30</f>
        <v>10</v>
      </c>
      <c r="V425" s="92">
        <f>'UBS Jardim Julieta'!V30</f>
        <v>70</v>
      </c>
      <c r="W425" s="92">
        <f>'UBS Jardim Julieta'!W30</f>
        <v>142</v>
      </c>
      <c r="X425" s="922">
        <f>'UBS Jardim Julieta'!X30</f>
        <v>2.0285714285714285</v>
      </c>
    </row>
    <row r="426" spans="1:24" ht="15.75" thickBot="1" x14ac:dyDescent="0.3">
      <c r="A426" s="214" t="str">
        <f>'UBS Jardim Julieta'!A31</f>
        <v>PICS - Atividades Individuais</v>
      </c>
      <c r="B426" s="926">
        <f>'UBS Jardim Julieta'!B31</f>
        <v>10</v>
      </c>
      <c r="C426" s="92">
        <f>'UBS Jardim Julieta'!C31</f>
        <v>50</v>
      </c>
      <c r="D426" s="92">
        <f>'UBS Jardim Julieta'!D31</f>
        <v>10</v>
      </c>
      <c r="E426" s="92">
        <f>'UBS Jardim Julieta'!E31</f>
        <v>42</v>
      </c>
      <c r="F426" s="92">
        <f>'UBS Jardim Julieta'!F31</f>
        <v>10</v>
      </c>
      <c r="G426" s="92">
        <f>'UBS Jardim Julieta'!G31</f>
        <v>20</v>
      </c>
      <c r="H426" s="92">
        <f>'UBS Jardim Julieta'!H31</f>
        <v>10</v>
      </c>
      <c r="I426" s="92">
        <f>'UBS Jardim Julieta'!I31</f>
        <v>28</v>
      </c>
      <c r="J426" s="92">
        <f>'UBS Jardim Julieta'!J31</f>
        <v>10</v>
      </c>
      <c r="K426" s="92">
        <f>'UBS Jardim Julieta'!K31</f>
        <v>32</v>
      </c>
      <c r="L426" s="92">
        <f>'UBS Jardim Julieta'!L31</f>
        <v>10</v>
      </c>
      <c r="M426" s="92">
        <f>'UBS Jardim Julieta'!M31</f>
        <v>13</v>
      </c>
      <c r="N426" s="92">
        <f>'UBS Jardim Julieta'!N31</f>
        <v>10</v>
      </c>
      <c r="O426" s="92">
        <f>'UBS Jardim Julieta'!O31</f>
        <v>53</v>
      </c>
      <c r="P426" s="92">
        <f>'UBS Jardim Julieta'!P31</f>
        <v>10</v>
      </c>
      <c r="Q426" s="92">
        <f>'UBS Jardim Julieta'!Q31</f>
        <v>130</v>
      </c>
      <c r="R426" s="92">
        <f>'UBS Jardim Julieta'!R31</f>
        <v>10</v>
      </c>
      <c r="S426" s="92">
        <f>'UBS Jardim Julieta'!S31</f>
        <v>146</v>
      </c>
      <c r="T426" s="92">
        <f>'UBS Jardim Julieta'!T31</f>
        <v>10</v>
      </c>
      <c r="U426" s="92">
        <f>'UBS Jardim Julieta'!U31</f>
        <v>149</v>
      </c>
      <c r="V426" s="92">
        <f>'UBS Jardim Julieta'!V31</f>
        <v>100</v>
      </c>
      <c r="W426" s="92">
        <f>'UBS Jardim Julieta'!W31</f>
        <v>663</v>
      </c>
      <c r="X426" s="922">
        <f>'UBS Jardim Julieta'!X31</f>
        <v>6.63</v>
      </c>
    </row>
    <row r="427" spans="1:24" ht="15.75" thickBot="1" x14ac:dyDescent="0.3">
      <c r="A427" s="845" t="str">
        <f>'UBS Jardim Julieta'!A32</f>
        <v>TOTAL</v>
      </c>
      <c r="B427" s="943">
        <f>'UBS Jardim Julieta'!B32</f>
        <v>4457</v>
      </c>
      <c r="C427" s="847">
        <f>'UBS Jardim Julieta'!C32</f>
        <v>3687</v>
      </c>
      <c r="D427" s="847">
        <f>'UBS Jardim Julieta'!D32</f>
        <v>4457</v>
      </c>
      <c r="E427" s="847">
        <f>'UBS Jardim Julieta'!E32</f>
        <v>3174</v>
      </c>
      <c r="F427" s="847">
        <f>'UBS Jardim Julieta'!F32</f>
        <v>4457</v>
      </c>
      <c r="G427" s="847">
        <f>'UBS Jardim Julieta'!G32</f>
        <v>2842</v>
      </c>
      <c r="H427" s="847">
        <f>'UBS Jardim Julieta'!H32</f>
        <v>4457</v>
      </c>
      <c r="I427" s="847">
        <f>'UBS Jardim Julieta'!I32</f>
        <v>3844</v>
      </c>
      <c r="J427" s="847">
        <f>'UBS Jardim Julieta'!J32</f>
        <v>4533</v>
      </c>
      <c r="K427" s="847">
        <f>'UBS Jardim Julieta'!K32</f>
        <v>3746</v>
      </c>
      <c r="L427" s="847">
        <f>'UBS Jardim Julieta'!L32</f>
        <v>4533</v>
      </c>
      <c r="M427" s="847">
        <f>'UBS Jardim Julieta'!M32</f>
        <v>3387</v>
      </c>
      <c r="N427" s="847">
        <f>'UBS Jardim Julieta'!N32</f>
        <v>4533</v>
      </c>
      <c r="O427" s="847">
        <f>'UBS Jardim Julieta'!O32</f>
        <v>4064</v>
      </c>
      <c r="P427" s="847">
        <f>'UBS Jardim Julieta'!P32</f>
        <v>4533</v>
      </c>
      <c r="Q427" s="847">
        <f>'UBS Jardim Julieta'!Q32</f>
        <v>4168</v>
      </c>
      <c r="R427" s="847">
        <f>'UBS Jardim Julieta'!R32</f>
        <v>4533</v>
      </c>
      <c r="S427" s="847">
        <f>'UBS Jardim Julieta'!S32</f>
        <v>4480</v>
      </c>
      <c r="T427" s="847">
        <f>'UBS Jardim Julieta'!T32</f>
        <v>4533</v>
      </c>
      <c r="U427" s="847">
        <f>'UBS Jardim Julieta'!U32</f>
        <v>4543</v>
      </c>
      <c r="V427" s="847">
        <f>'UBS Jardim Julieta'!V32</f>
        <v>45026</v>
      </c>
      <c r="W427" s="847">
        <f>'UBS Jardim Julieta'!W32</f>
        <v>37935</v>
      </c>
      <c r="X427" s="923">
        <f>'UBS Jardim Julieta'!X32</f>
        <v>0.84251321458712747</v>
      </c>
    </row>
    <row r="429" spans="1:24" ht="15.75" x14ac:dyDescent="0.25">
      <c r="A429" s="927" t="s">
        <v>667</v>
      </c>
      <c r="B429" s="937"/>
      <c r="C429" s="928"/>
      <c r="D429" s="929"/>
      <c r="E429" s="929"/>
      <c r="F429" s="929"/>
      <c r="G429" s="929"/>
      <c r="H429" s="929"/>
      <c r="I429" s="929"/>
      <c r="J429" s="929"/>
      <c r="K429" s="929"/>
      <c r="L429" s="929"/>
      <c r="M429" s="929"/>
      <c r="N429" s="929"/>
      <c r="O429" s="929"/>
      <c r="P429" s="929"/>
      <c r="Q429" s="929"/>
      <c r="R429" s="929"/>
      <c r="S429" s="929"/>
      <c r="T429" s="929"/>
      <c r="U429" s="929"/>
      <c r="V429" s="928"/>
      <c r="W429" s="928"/>
      <c r="X429" s="928"/>
    </row>
    <row r="430" spans="1:24" x14ac:dyDescent="0.25">
      <c r="A430" s="914"/>
      <c r="B430" s="976" t="s">
        <v>486</v>
      </c>
      <c r="C430" s="976"/>
      <c r="D430" s="976" t="s">
        <v>681</v>
      </c>
      <c r="E430" s="976"/>
      <c r="F430" s="976" t="s">
        <v>682</v>
      </c>
      <c r="G430" s="976"/>
      <c r="H430" s="976" t="s">
        <v>683</v>
      </c>
      <c r="I430" s="976"/>
      <c r="J430" s="976" t="s">
        <v>686</v>
      </c>
      <c r="K430" s="976"/>
      <c r="L430" s="976" t="s">
        <v>687</v>
      </c>
      <c r="M430" s="976"/>
      <c r="N430" s="976" t="s">
        <v>689</v>
      </c>
      <c r="O430" s="976"/>
      <c r="P430" s="976" t="s">
        <v>690</v>
      </c>
      <c r="Q430" s="976"/>
      <c r="R430" s="976" t="s">
        <v>691</v>
      </c>
      <c r="S430" s="976"/>
      <c r="T430" s="976" t="s">
        <v>692</v>
      </c>
      <c r="U430" s="976"/>
      <c r="V430" s="989" t="s">
        <v>487</v>
      </c>
      <c r="W430" s="989"/>
      <c r="X430" s="989"/>
    </row>
    <row r="431" spans="1:24" ht="15.75" thickBot="1" x14ac:dyDescent="0.3">
      <c r="A431" s="843" t="s">
        <v>14</v>
      </c>
      <c r="B431" s="931" t="s">
        <v>489</v>
      </c>
      <c r="C431" s="849" t="s">
        <v>488</v>
      </c>
      <c r="D431" s="915" t="s">
        <v>489</v>
      </c>
      <c r="E431" s="849" t="s">
        <v>488</v>
      </c>
      <c r="F431" s="915" t="s">
        <v>489</v>
      </c>
      <c r="G431" s="849" t="s">
        <v>488</v>
      </c>
      <c r="H431" s="915" t="s">
        <v>489</v>
      </c>
      <c r="I431" s="849" t="s">
        <v>488</v>
      </c>
      <c r="J431" s="915" t="s">
        <v>489</v>
      </c>
      <c r="K431" s="849" t="s">
        <v>488</v>
      </c>
      <c r="L431" s="915" t="s">
        <v>489</v>
      </c>
      <c r="M431" s="849" t="s">
        <v>488</v>
      </c>
      <c r="N431" s="915" t="s">
        <v>489</v>
      </c>
      <c r="O431" s="849" t="s">
        <v>488</v>
      </c>
      <c r="P431" s="915" t="s">
        <v>489</v>
      </c>
      <c r="Q431" s="849" t="s">
        <v>488</v>
      </c>
      <c r="R431" s="915" t="s">
        <v>489</v>
      </c>
      <c r="S431" s="849" t="s">
        <v>488</v>
      </c>
      <c r="T431" s="915" t="s">
        <v>489</v>
      </c>
      <c r="U431" s="849" t="s">
        <v>488</v>
      </c>
      <c r="V431" s="849" t="s">
        <v>679</v>
      </c>
      <c r="W431" s="849" t="s">
        <v>680</v>
      </c>
      <c r="X431" s="917" t="s">
        <v>1</v>
      </c>
    </row>
    <row r="432" spans="1:24" ht="15.75" thickTop="1" x14ac:dyDescent="0.25">
      <c r="A432" s="214" t="str">
        <f>'CEO II VG'!A9</f>
        <v>Cir. Dentista Estomatologia - nº procedimentos - 20hrs</v>
      </c>
      <c r="B432" s="926">
        <f>'CEO II VG'!B9</f>
        <v>44</v>
      </c>
      <c r="C432" s="92">
        <f>'CEO II VG'!C9</f>
        <v>65</v>
      </c>
      <c r="D432" s="92">
        <f>'CEO II VG'!D9</f>
        <v>44</v>
      </c>
      <c r="E432" s="92">
        <f>'CEO II VG'!E9</f>
        <v>73</v>
      </c>
      <c r="F432" s="92">
        <f>'CEO II VG'!F9</f>
        <v>44</v>
      </c>
      <c r="G432" s="92">
        <f>'CEO II VG'!G9</f>
        <v>0</v>
      </c>
      <c r="H432" s="92">
        <f>'CEO II VG'!H9</f>
        <v>44</v>
      </c>
      <c r="I432" s="92">
        <f>'CEO II VG'!I9</f>
        <v>26</v>
      </c>
      <c r="J432" s="92">
        <f>'CEO II VG'!J9</f>
        <v>44</v>
      </c>
      <c r="K432" s="92">
        <f>'CEO II VG'!K9</f>
        <v>102</v>
      </c>
      <c r="L432" s="92">
        <f>'CEO II VG'!L9</f>
        <v>44</v>
      </c>
      <c r="M432" s="92">
        <f>'CEO II VG'!M9</f>
        <v>77</v>
      </c>
      <c r="N432" s="92">
        <f>'CEO II VG'!N9</f>
        <v>44</v>
      </c>
      <c r="O432" s="92">
        <f>'CEO II VG'!O9</f>
        <v>107</v>
      </c>
      <c r="P432" s="92">
        <f>'CEO II VG'!P9</f>
        <v>44</v>
      </c>
      <c r="Q432" s="92">
        <f>'CEO II VG'!Q9</f>
        <v>97</v>
      </c>
      <c r="R432" s="92">
        <f>'CEO II VG'!R9</f>
        <v>44</v>
      </c>
      <c r="S432" s="92">
        <f>'CEO II VG'!S9</f>
        <v>105</v>
      </c>
      <c r="T432" s="92">
        <f>'CEO II VG'!T9</f>
        <v>44</v>
      </c>
      <c r="U432" s="92">
        <f>'CEO II VG'!U9</f>
        <v>96</v>
      </c>
      <c r="V432" s="92">
        <f>'CEO II VG'!V9</f>
        <v>440</v>
      </c>
      <c r="W432" s="92">
        <f>'CEO II VG'!W9</f>
        <v>748</v>
      </c>
      <c r="X432" s="922">
        <f>'CEO II VG'!X9</f>
        <v>1.7</v>
      </c>
    </row>
    <row r="433" spans="1:24" x14ac:dyDescent="0.25">
      <c r="A433" s="214" t="str">
        <f>'CEO II VG'!A10</f>
        <v>Cir. Dentista Periodontia (nº procedimentos) - 20hrs</v>
      </c>
      <c r="B433" s="926">
        <f>'CEO II VG'!B10</f>
        <v>80</v>
      </c>
      <c r="C433" s="92">
        <f>'CEO II VG'!C10</f>
        <v>140</v>
      </c>
      <c r="D433" s="92">
        <f>'CEO II VG'!D10</f>
        <v>80</v>
      </c>
      <c r="E433" s="92">
        <f>'CEO II VG'!E10</f>
        <v>258</v>
      </c>
      <c r="F433" s="92">
        <f>'CEO II VG'!F10</f>
        <v>80</v>
      </c>
      <c r="G433" s="92">
        <f>'CEO II VG'!G10</f>
        <v>277</v>
      </c>
      <c r="H433" s="92">
        <f>'CEO II VG'!H10</f>
        <v>80</v>
      </c>
      <c r="I433" s="92">
        <f>'CEO II VG'!I10</f>
        <v>81</v>
      </c>
      <c r="J433" s="92">
        <f>'CEO II VG'!J10</f>
        <v>80</v>
      </c>
      <c r="K433" s="92">
        <f>'CEO II VG'!K10</f>
        <v>204</v>
      </c>
      <c r="L433" s="92">
        <f>'CEO II VG'!L10</f>
        <v>80</v>
      </c>
      <c r="M433" s="92">
        <f>'CEO II VG'!M10</f>
        <v>231</v>
      </c>
      <c r="N433" s="92">
        <f>'CEO II VG'!N10</f>
        <v>80</v>
      </c>
      <c r="O433" s="92">
        <f>'CEO II VG'!O10</f>
        <v>217</v>
      </c>
      <c r="P433" s="92">
        <f>'CEO II VG'!P10</f>
        <v>80</v>
      </c>
      <c r="Q433" s="92">
        <f>'CEO II VG'!Q10</f>
        <v>186</v>
      </c>
      <c r="R433" s="92">
        <f>'CEO II VG'!R10</f>
        <v>80</v>
      </c>
      <c r="S433" s="92">
        <f>'CEO II VG'!S10</f>
        <v>0</v>
      </c>
      <c r="T433" s="92">
        <f>'CEO II VG'!T10</f>
        <v>80</v>
      </c>
      <c r="U433" s="92">
        <f>'CEO II VG'!U10</f>
        <v>0</v>
      </c>
      <c r="V433" s="92">
        <f>'CEO II VG'!V10</f>
        <v>800</v>
      </c>
      <c r="W433" s="92">
        <f>'CEO II VG'!W10</f>
        <v>1594</v>
      </c>
      <c r="X433" s="922">
        <f>'CEO II VG'!X10</f>
        <v>1.9924999999999999</v>
      </c>
    </row>
    <row r="434" spans="1:24" x14ac:dyDescent="0.25">
      <c r="A434" s="216" t="str">
        <f>'CEO II VG'!A11</f>
        <v>Cir. Dentista Cirurgia Oral Menor (nº procedimentos) - 20hrs</v>
      </c>
      <c r="B434" s="926">
        <f>'CEO II VG'!B11</f>
        <v>180</v>
      </c>
      <c r="C434" s="92">
        <f>'CEO II VG'!C11</f>
        <v>250</v>
      </c>
      <c r="D434" s="92">
        <f>'CEO II VG'!D11</f>
        <v>180</v>
      </c>
      <c r="E434" s="92">
        <f>'CEO II VG'!E11</f>
        <v>262</v>
      </c>
      <c r="F434" s="92">
        <f>'CEO II VG'!F11</f>
        <v>180</v>
      </c>
      <c r="G434" s="92">
        <f>'CEO II VG'!G11</f>
        <v>243</v>
      </c>
      <c r="H434" s="92">
        <f>'CEO II VG'!H11</f>
        <v>180</v>
      </c>
      <c r="I434" s="92">
        <f>'CEO II VG'!I11</f>
        <v>271</v>
      </c>
      <c r="J434" s="92">
        <f>'CEO II VG'!J11</f>
        <v>180</v>
      </c>
      <c r="K434" s="92">
        <f>'CEO II VG'!K11</f>
        <v>279</v>
      </c>
      <c r="L434" s="92">
        <f>'CEO II VG'!L11</f>
        <v>180</v>
      </c>
      <c r="M434" s="92">
        <f>'CEO II VG'!M11</f>
        <v>256</v>
      </c>
      <c r="N434" s="92">
        <f>'CEO II VG'!N11</f>
        <v>180</v>
      </c>
      <c r="O434" s="92">
        <f>'CEO II VG'!O11</f>
        <v>151</v>
      </c>
      <c r="P434" s="92">
        <f>'CEO II VG'!P11</f>
        <v>180</v>
      </c>
      <c r="Q434" s="92">
        <f>'CEO II VG'!Q11</f>
        <v>84</v>
      </c>
      <c r="R434" s="92">
        <f>'CEO II VG'!R11</f>
        <v>180</v>
      </c>
      <c r="S434" s="92">
        <f>'CEO II VG'!S11</f>
        <v>165</v>
      </c>
      <c r="T434" s="92">
        <f>'CEO II VG'!T11</f>
        <v>180</v>
      </c>
      <c r="U434" s="92">
        <f>'CEO II VG'!U11</f>
        <v>186</v>
      </c>
      <c r="V434" s="92">
        <f>'CEO II VG'!V11</f>
        <v>1800</v>
      </c>
      <c r="W434" s="92">
        <f>'CEO II VG'!W11</f>
        <v>2147</v>
      </c>
      <c r="X434" s="922">
        <f>'CEO II VG'!X11</f>
        <v>1.1927777777777777</v>
      </c>
    </row>
    <row r="435" spans="1:24" x14ac:dyDescent="0.25">
      <c r="A435" s="216" t="str">
        <f>'CEO II VG'!A12</f>
        <v>Cir. Dentista Endodontia (nº procedimentos) - 20hrs</v>
      </c>
      <c r="B435" s="926">
        <f>'CEO II VG'!B12</f>
        <v>108</v>
      </c>
      <c r="C435" s="92">
        <f>'CEO II VG'!C12</f>
        <v>79</v>
      </c>
      <c r="D435" s="92">
        <f>'CEO II VG'!D12</f>
        <v>108</v>
      </c>
      <c r="E435" s="92">
        <f>'CEO II VG'!E12</f>
        <v>89</v>
      </c>
      <c r="F435" s="92">
        <f>'CEO II VG'!F12</f>
        <v>108</v>
      </c>
      <c r="G435" s="92">
        <f>'CEO II VG'!G12</f>
        <v>91</v>
      </c>
      <c r="H435" s="92">
        <f>'CEO II VG'!H12</f>
        <v>108</v>
      </c>
      <c r="I435" s="92">
        <f>'CEO II VG'!I12</f>
        <v>85</v>
      </c>
      <c r="J435" s="92">
        <f>'CEO II VG'!J12</f>
        <v>108</v>
      </c>
      <c r="K435" s="92">
        <f>'CEO II VG'!K12</f>
        <v>95</v>
      </c>
      <c r="L435" s="92">
        <f>'CEO II VG'!L12</f>
        <v>108</v>
      </c>
      <c r="M435" s="92">
        <f>'CEO II VG'!M12</f>
        <v>74</v>
      </c>
      <c r="N435" s="92">
        <f>'CEO II VG'!N12</f>
        <v>108</v>
      </c>
      <c r="O435" s="92">
        <f>'CEO II VG'!O12</f>
        <v>46</v>
      </c>
      <c r="P435" s="92">
        <f>'CEO II VG'!P12</f>
        <v>108</v>
      </c>
      <c r="Q435" s="92">
        <f>'CEO II VG'!Q12</f>
        <v>65</v>
      </c>
      <c r="R435" s="92">
        <f>'CEO II VG'!R12</f>
        <v>108</v>
      </c>
      <c r="S435" s="92">
        <f>'CEO II VG'!S12</f>
        <v>68</v>
      </c>
      <c r="T435" s="92">
        <f>'CEO II VG'!T12</f>
        <v>108</v>
      </c>
      <c r="U435" s="92">
        <f>'CEO II VG'!U12</f>
        <v>63</v>
      </c>
      <c r="V435" s="92">
        <f>'CEO II VG'!V12</f>
        <v>1080</v>
      </c>
      <c r="W435" s="92">
        <f>'CEO II VG'!W12</f>
        <v>755</v>
      </c>
      <c r="X435" s="922">
        <f>'CEO II VG'!X12</f>
        <v>0.69907407407407407</v>
      </c>
    </row>
    <row r="436" spans="1:24" x14ac:dyDescent="0.25">
      <c r="A436" s="216" t="str">
        <f>'CEO II VG'!A13</f>
        <v>Cir. Dentista Paciente Especial (nº procedimentos) - 20hrs</v>
      </c>
      <c r="B436" s="926">
        <f>'CEO II VG'!B13</f>
        <v>80</v>
      </c>
      <c r="C436" s="92">
        <f>'CEO II VG'!C13</f>
        <v>0</v>
      </c>
      <c r="D436" s="92">
        <f>'CEO II VG'!D13</f>
        <v>80</v>
      </c>
      <c r="E436" s="92">
        <f>'CEO II VG'!E13</f>
        <v>0</v>
      </c>
      <c r="F436" s="92">
        <f>'CEO II VG'!F13</f>
        <v>80</v>
      </c>
      <c r="G436" s="92">
        <f>'CEO II VG'!G13</f>
        <v>0</v>
      </c>
      <c r="H436" s="92">
        <f>'CEO II VG'!H13</f>
        <v>80</v>
      </c>
      <c r="I436" s="92">
        <f>'CEO II VG'!I13</f>
        <v>58</v>
      </c>
      <c r="J436" s="92">
        <f>'CEO II VG'!J13</f>
        <v>80</v>
      </c>
      <c r="K436" s="92">
        <f>'CEO II VG'!K13</f>
        <v>314</v>
      </c>
      <c r="L436" s="92">
        <f>'CEO II VG'!L13</f>
        <v>80</v>
      </c>
      <c r="M436" s="92">
        <f>'CEO II VG'!M13</f>
        <v>345</v>
      </c>
      <c r="N436" s="92">
        <f>'CEO II VG'!N13</f>
        <v>80</v>
      </c>
      <c r="O436" s="92">
        <f>'CEO II VG'!O13</f>
        <v>299</v>
      </c>
      <c r="P436" s="92">
        <f>'CEO II VG'!P13</f>
        <v>80</v>
      </c>
      <c r="Q436" s="92">
        <f>'CEO II VG'!Q13</f>
        <v>241</v>
      </c>
      <c r="R436" s="92">
        <f>'CEO II VG'!R13</f>
        <v>80</v>
      </c>
      <c r="S436" s="92">
        <f>'CEO II VG'!S13</f>
        <v>488</v>
      </c>
      <c r="T436" s="92">
        <f>'CEO II VG'!T13</f>
        <v>80</v>
      </c>
      <c r="U436" s="92">
        <f>'CEO II VG'!U13</f>
        <v>177</v>
      </c>
      <c r="V436" s="92">
        <f>'CEO II VG'!V13</f>
        <v>800</v>
      </c>
      <c r="W436" s="92">
        <f>'CEO II VG'!W13</f>
        <v>1922</v>
      </c>
      <c r="X436" s="922">
        <f>'CEO II VG'!X13</f>
        <v>2.4024999999999999</v>
      </c>
    </row>
    <row r="437" spans="1:24" x14ac:dyDescent="0.25">
      <c r="A437" s="214" t="str">
        <f>'CEO II VG'!A14</f>
        <v>Cir. Dentista Protesista ( TI - Trat. Iniciado) - 20hrs</v>
      </c>
      <c r="B437" s="926">
        <f>'CEO II VG'!B14</f>
        <v>66</v>
      </c>
      <c r="C437" s="92">
        <f>'CEO II VG'!C14</f>
        <v>59</v>
      </c>
      <c r="D437" s="92">
        <f>'CEO II VG'!D14</f>
        <v>66</v>
      </c>
      <c r="E437" s="92">
        <f>'CEO II VG'!E14</f>
        <v>67</v>
      </c>
      <c r="F437" s="92">
        <f>'CEO II VG'!F14</f>
        <v>66</v>
      </c>
      <c r="G437" s="92">
        <f>'CEO II VG'!G14</f>
        <v>56</v>
      </c>
      <c r="H437" s="92">
        <f>'CEO II VG'!H14</f>
        <v>66</v>
      </c>
      <c r="I437" s="92">
        <f>'CEO II VG'!I14</f>
        <v>61</v>
      </c>
      <c r="J437" s="92">
        <f>'CEO II VG'!J14</f>
        <v>66</v>
      </c>
      <c r="K437" s="92">
        <f>'CEO II VG'!K14</f>
        <v>66</v>
      </c>
      <c r="L437" s="92">
        <f>'CEO II VG'!L14</f>
        <v>66</v>
      </c>
      <c r="M437" s="92">
        <f>'CEO II VG'!M14</f>
        <v>13</v>
      </c>
      <c r="N437" s="92">
        <f>'CEO II VG'!N14</f>
        <v>66</v>
      </c>
      <c r="O437" s="92">
        <f>'CEO II VG'!O14</f>
        <v>47</v>
      </c>
      <c r="P437" s="92">
        <f>'CEO II VG'!P14</f>
        <v>66</v>
      </c>
      <c r="Q437" s="92">
        <f>'CEO II VG'!Q14</f>
        <v>64</v>
      </c>
      <c r="R437" s="92">
        <f>'CEO II VG'!R14</f>
        <v>66</v>
      </c>
      <c r="S437" s="92">
        <f>'CEO II VG'!S14</f>
        <v>66</v>
      </c>
      <c r="T437" s="92">
        <f>'CEO II VG'!T14</f>
        <v>66</v>
      </c>
      <c r="U437" s="92">
        <f>'CEO II VG'!U14</f>
        <v>48</v>
      </c>
      <c r="V437" s="92">
        <f>'CEO II VG'!V14</f>
        <v>660</v>
      </c>
      <c r="W437" s="92">
        <f>'CEO II VG'!W14</f>
        <v>547</v>
      </c>
      <c r="X437" s="922">
        <f>'CEO II VG'!X14</f>
        <v>0.82878787878787874</v>
      </c>
    </row>
    <row r="438" spans="1:24" x14ac:dyDescent="0.25">
      <c r="A438" s="214" t="str">
        <f>'CEO II VG'!A15</f>
        <v>Cir. Dentista Protesista (TC - Trat. Concluído) - 20hrs</v>
      </c>
      <c r="B438" s="926">
        <f>'CEO II VG'!B15</f>
        <v>63</v>
      </c>
      <c r="C438" s="92">
        <f>'CEO II VG'!C15</f>
        <v>45</v>
      </c>
      <c r="D438" s="92">
        <f>'CEO II VG'!D15</f>
        <v>63</v>
      </c>
      <c r="E438" s="92">
        <f>'CEO II VG'!E15</f>
        <v>48</v>
      </c>
      <c r="F438" s="92">
        <f>'CEO II VG'!F15</f>
        <v>63</v>
      </c>
      <c r="G438" s="92">
        <f>'CEO II VG'!G15</f>
        <v>54</v>
      </c>
      <c r="H438" s="92">
        <f>'CEO II VG'!H15</f>
        <v>63</v>
      </c>
      <c r="I438" s="92">
        <f>'CEO II VG'!I15</f>
        <v>43</v>
      </c>
      <c r="J438" s="92">
        <f>'CEO II VG'!J15</f>
        <v>63</v>
      </c>
      <c r="K438" s="92">
        <f>'CEO II VG'!K15</f>
        <v>57</v>
      </c>
      <c r="L438" s="92">
        <f>'CEO II VG'!L15</f>
        <v>63</v>
      </c>
      <c r="M438" s="92">
        <f>'CEO II VG'!M15</f>
        <v>23</v>
      </c>
      <c r="N438" s="92">
        <f>'CEO II VG'!N15</f>
        <v>63</v>
      </c>
      <c r="O438" s="92">
        <f>'CEO II VG'!O15</f>
        <v>52</v>
      </c>
      <c r="P438" s="92">
        <f>'CEO II VG'!P15</f>
        <v>63</v>
      </c>
      <c r="Q438" s="92">
        <f>'CEO II VG'!Q15</f>
        <v>61</v>
      </c>
      <c r="R438" s="92">
        <f>'CEO II VG'!R15</f>
        <v>63</v>
      </c>
      <c r="S438" s="92">
        <f>'CEO II VG'!S15</f>
        <v>55</v>
      </c>
      <c r="T438" s="92">
        <f>'CEO II VG'!T15</f>
        <v>63</v>
      </c>
      <c r="U438" s="92">
        <f>'CEO II VG'!U15</f>
        <v>53</v>
      </c>
      <c r="V438" s="92">
        <f>'CEO II VG'!V15</f>
        <v>630</v>
      </c>
      <c r="W438" s="92">
        <f>'CEO II VG'!W15</f>
        <v>491</v>
      </c>
      <c r="X438" s="922">
        <f>'CEO II VG'!X15</f>
        <v>0.77936507936507937</v>
      </c>
    </row>
    <row r="439" spans="1:24" ht="15.75" thickBot="1" x14ac:dyDescent="0.3">
      <c r="A439" s="214" t="str">
        <f>'CEO II VG'!A16</f>
        <v>Nº Aparelhos instalados (ortodônticos)</v>
      </c>
      <c r="B439" s="926">
        <f>'CEO II VG'!B16</f>
        <v>10</v>
      </c>
      <c r="C439" s="92">
        <f>'CEO II VG'!C16</f>
        <v>16</v>
      </c>
      <c r="D439" s="92">
        <f>'CEO II VG'!D16</f>
        <v>10</v>
      </c>
      <c r="E439" s="92">
        <f>'CEO II VG'!E16</f>
        <v>21</v>
      </c>
      <c r="F439" s="92">
        <f>'CEO II VG'!F16</f>
        <v>10</v>
      </c>
      <c r="G439" s="92">
        <f>'CEO II VG'!G16</f>
        <v>19</v>
      </c>
      <c r="H439" s="92">
        <f>'CEO II VG'!H16</f>
        <v>10</v>
      </c>
      <c r="I439" s="92">
        <f>'CEO II VG'!I16</f>
        <v>21</v>
      </c>
      <c r="J439" s="92">
        <f>'CEO II VG'!J16</f>
        <v>10</v>
      </c>
      <c r="K439" s="92">
        <f>'CEO II VG'!K16</f>
        <v>20</v>
      </c>
      <c r="L439" s="92">
        <f>'CEO II VG'!L16</f>
        <v>10</v>
      </c>
      <c r="M439" s="92">
        <f>'CEO II VG'!M16</f>
        <v>22</v>
      </c>
      <c r="N439" s="92">
        <f>'CEO II VG'!N16</f>
        <v>10</v>
      </c>
      <c r="O439" s="92">
        <f>'CEO II VG'!O16</f>
        <v>17</v>
      </c>
      <c r="P439" s="92">
        <f>'CEO II VG'!P16</f>
        <v>10</v>
      </c>
      <c r="Q439" s="92">
        <f>'CEO II VG'!Q16</f>
        <v>22</v>
      </c>
      <c r="R439" s="92">
        <f>'CEO II VG'!R16</f>
        <v>10</v>
      </c>
      <c r="S439" s="92">
        <f>'CEO II VG'!S16</f>
        <v>20</v>
      </c>
      <c r="T439" s="92">
        <f>'CEO II VG'!T16</f>
        <v>10</v>
      </c>
      <c r="U439" s="92">
        <f>'CEO II VG'!U16</f>
        <v>21</v>
      </c>
      <c r="V439" s="92">
        <f>'CEO II VG'!V16</f>
        <v>100</v>
      </c>
      <c r="W439" s="92">
        <f>'CEO II VG'!W16</f>
        <v>199</v>
      </c>
      <c r="X439" s="922">
        <f>'CEO II VG'!X16</f>
        <v>1.99</v>
      </c>
    </row>
    <row r="440" spans="1:24" ht="15.75" thickBot="1" x14ac:dyDescent="0.3">
      <c r="A440" s="845" t="str">
        <f>'CEO II VG'!A17</f>
        <v>TOTAL</v>
      </c>
      <c r="B440" s="943">
        <f>'CEO II VG'!B17</f>
        <v>631</v>
      </c>
      <c r="C440" s="847">
        <f>'CEO II VG'!C17</f>
        <v>654</v>
      </c>
      <c r="D440" s="847">
        <f>'CEO II VG'!D17</f>
        <v>631</v>
      </c>
      <c r="E440" s="847">
        <f>'CEO II VG'!E17</f>
        <v>818</v>
      </c>
      <c r="F440" s="847">
        <f>'CEO II VG'!F17</f>
        <v>631</v>
      </c>
      <c r="G440" s="847">
        <f>'CEO II VG'!G17</f>
        <v>740</v>
      </c>
      <c r="H440" s="847">
        <f>'CEO II VG'!H17</f>
        <v>631</v>
      </c>
      <c r="I440" s="847">
        <f>'CEO II VG'!I17</f>
        <v>646</v>
      </c>
      <c r="J440" s="847">
        <f>'CEO II VG'!J17</f>
        <v>631</v>
      </c>
      <c r="K440" s="847">
        <f>'CEO II VG'!K17</f>
        <v>1137</v>
      </c>
      <c r="L440" s="847">
        <f>'CEO II VG'!L17</f>
        <v>631</v>
      </c>
      <c r="M440" s="847">
        <f>'CEO II VG'!M17</f>
        <v>1041</v>
      </c>
      <c r="N440" s="847">
        <f>'CEO II VG'!N17</f>
        <v>631</v>
      </c>
      <c r="O440" s="847">
        <f>'CEO II VG'!O17</f>
        <v>936</v>
      </c>
      <c r="P440" s="847">
        <f>'CEO II VG'!P17</f>
        <v>631</v>
      </c>
      <c r="Q440" s="847">
        <f>'CEO II VG'!Q17</f>
        <v>820</v>
      </c>
      <c r="R440" s="847">
        <f>'CEO II VG'!R17</f>
        <v>631</v>
      </c>
      <c r="S440" s="847">
        <f>'CEO II VG'!S17</f>
        <v>967</v>
      </c>
      <c r="T440" s="847">
        <f>'CEO II VG'!T17</f>
        <v>631</v>
      </c>
      <c r="U440" s="847">
        <f>'CEO II VG'!U17</f>
        <v>644</v>
      </c>
      <c r="V440" s="847">
        <f>'CEO II VG'!V17</f>
        <v>6310</v>
      </c>
      <c r="W440" s="847">
        <f>'CEO II VG'!W17</f>
        <v>8403</v>
      </c>
      <c r="X440" s="923">
        <f>'CEO II VG'!X17</f>
        <v>1.3316957210776545</v>
      </c>
    </row>
    <row r="442" spans="1:24" ht="15.75" x14ac:dyDescent="0.25">
      <c r="A442" s="927" t="s">
        <v>668</v>
      </c>
      <c r="B442" s="937"/>
      <c r="C442" s="928"/>
      <c r="D442" s="929"/>
      <c r="E442" s="929"/>
      <c r="F442" s="929"/>
      <c r="G442" s="929"/>
      <c r="H442" s="929"/>
      <c r="I442" s="929"/>
      <c r="J442" s="929"/>
      <c r="K442" s="929"/>
      <c r="L442" s="929"/>
      <c r="M442" s="929"/>
      <c r="N442" s="929"/>
      <c r="O442" s="929"/>
      <c r="P442" s="929"/>
      <c r="Q442" s="929"/>
      <c r="R442" s="929"/>
      <c r="S442" s="929"/>
      <c r="T442" s="929"/>
      <c r="U442" s="929"/>
      <c r="V442" s="928"/>
      <c r="W442" s="928"/>
      <c r="X442" s="928"/>
    </row>
    <row r="443" spans="1:24" x14ac:dyDescent="0.25">
      <c r="A443" s="914"/>
      <c r="B443" s="976" t="s">
        <v>486</v>
      </c>
      <c r="C443" s="976"/>
      <c r="D443" s="976" t="s">
        <v>681</v>
      </c>
      <c r="E443" s="976"/>
      <c r="F443" s="976" t="s">
        <v>682</v>
      </c>
      <c r="G443" s="976"/>
      <c r="H443" s="976" t="s">
        <v>683</v>
      </c>
      <c r="I443" s="976"/>
      <c r="J443" s="976" t="s">
        <v>686</v>
      </c>
      <c r="K443" s="976"/>
      <c r="L443" s="976" t="s">
        <v>687</v>
      </c>
      <c r="M443" s="976"/>
      <c r="N443" s="976" t="s">
        <v>689</v>
      </c>
      <c r="O443" s="976"/>
      <c r="P443" s="976" t="s">
        <v>690</v>
      </c>
      <c r="Q443" s="976"/>
      <c r="R443" s="976" t="s">
        <v>691</v>
      </c>
      <c r="S443" s="976"/>
      <c r="T443" s="976" t="s">
        <v>692</v>
      </c>
      <c r="U443" s="976"/>
      <c r="V443" s="989" t="s">
        <v>487</v>
      </c>
      <c r="W443" s="989"/>
      <c r="X443" s="989"/>
    </row>
    <row r="444" spans="1:24" ht="15.75" thickBot="1" x14ac:dyDescent="0.3">
      <c r="A444" s="843" t="s">
        <v>14</v>
      </c>
      <c r="B444" s="931" t="s">
        <v>489</v>
      </c>
      <c r="C444" s="849" t="s">
        <v>488</v>
      </c>
      <c r="D444" s="915" t="s">
        <v>489</v>
      </c>
      <c r="E444" s="849" t="s">
        <v>488</v>
      </c>
      <c r="F444" s="915" t="s">
        <v>489</v>
      </c>
      <c r="G444" s="849" t="s">
        <v>488</v>
      </c>
      <c r="H444" s="915" t="s">
        <v>489</v>
      </c>
      <c r="I444" s="849" t="s">
        <v>488</v>
      </c>
      <c r="J444" s="915" t="s">
        <v>489</v>
      </c>
      <c r="K444" s="849" t="s">
        <v>488</v>
      </c>
      <c r="L444" s="915" t="s">
        <v>489</v>
      </c>
      <c r="M444" s="849" t="s">
        <v>488</v>
      </c>
      <c r="N444" s="915" t="s">
        <v>489</v>
      </c>
      <c r="O444" s="849" t="s">
        <v>488</v>
      </c>
      <c r="P444" s="915" t="s">
        <v>489</v>
      </c>
      <c r="Q444" s="849" t="s">
        <v>488</v>
      </c>
      <c r="R444" s="915" t="s">
        <v>489</v>
      </c>
      <c r="S444" s="849" t="s">
        <v>488</v>
      </c>
      <c r="T444" s="915" t="s">
        <v>489</v>
      </c>
      <c r="U444" s="849" t="s">
        <v>488</v>
      </c>
      <c r="V444" s="849" t="s">
        <v>679</v>
      </c>
      <c r="W444" s="849" t="s">
        <v>680</v>
      </c>
      <c r="X444" s="917" t="s">
        <v>1</v>
      </c>
    </row>
    <row r="445" spans="1:24" ht="15.75" thickTop="1" x14ac:dyDescent="0.25">
      <c r="A445" s="214" t="str">
        <f>'CER Carandiru'!A9</f>
        <v>Nº Casos Novos - Reabilitação Física</v>
      </c>
      <c r="B445" s="926">
        <f>'CER Carandiru'!B9</f>
        <v>40</v>
      </c>
      <c r="C445" s="92">
        <f>'CER Carandiru'!C9</f>
        <v>38</v>
      </c>
      <c r="D445" s="92">
        <f>'CER Carandiru'!D9</f>
        <v>40</v>
      </c>
      <c r="E445" s="92">
        <f>'CER Carandiru'!E9</f>
        <v>31</v>
      </c>
      <c r="F445" s="92">
        <f>'CER Carandiru'!F9</f>
        <v>40</v>
      </c>
      <c r="G445" s="92">
        <f>'CER Carandiru'!G9</f>
        <v>46</v>
      </c>
      <c r="H445" s="92">
        <f>'CER Carandiru'!H9</f>
        <v>40</v>
      </c>
      <c r="I445" s="92">
        <f>'CER Carandiru'!I9</f>
        <v>43</v>
      </c>
      <c r="J445" s="92">
        <f>'CER Carandiru'!J9</f>
        <v>40</v>
      </c>
      <c r="K445" s="92">
        <f>'CER Carandiru'!K9</f>
        <v>36</v>
      </c>
      <c r="L445" s="92">
        <f>'CER Carandiru'!L9</f>
        <v>40</v>
      </c>
      <c r="M445" s="92">
        <f>'CER Carandiru'!M9</f>
        <v>31</v>
      </c>
      <c r="N445" s="92">
        <f>'CER Carandiru'!N9</f>
        <v>40</v>
      </c>
      <c r="O445" s="92">
        <f>'CER Carandiru'!O9</f>
        <v>40</v>
      </c>
      <c r="P445" s="92">
        <f>'CER Carandiru'!P9</f>
        <v>40</v>
      </c>
      <c r="Q445" s="92">
        <f>'CER Carandiru'!Q9</f>
        <v>45</v>
      </c>
      <c r="R445" s="92">
        <f>'CER Carandiru'!R9</f>
        <v>40</v>
      </c>
      <c r="S445" s="92">
        <f>'CER Carandiru'!S9</f>
        <v>50</v>
      </c>
      <c r="T445" s="92">
        <f>'CER Carandiru'!T9</f>
        <v>40</v>
      </c>
      <c r="U445" s="92">
        <f>'CER Carandiru'!U9</f>
        <v>38</v>
      </c>
      <c r="V445" s="92">
        <f>'CER Carandiru'!V9</f>
        <v>400</v>
      </c>
      <c r="W445" s="92">
        <f>'CER Carandiru'!W9</f>
        <v>398</v>
      </c>
      <c r="X445" s="922">
        <f>'CER Carandiru'!X9</f>
        <v>0.995</v>
      </c>
    </row>
    <row r="446" spans="1:24" x14ac:dyDescent="0.25">
      <c r="A446" s="214" t="str">
        <f>'CER Carandiru'!A10</f>
        <v>Nº Casos Novos - Reabilitação Intelectual</v>
      </c>
      <c r="B446" s="926">
        <f>'CER Carandiru'!B10</f>
        <v>30</v>
      </c>
      <c r="C446" s="92">
        <f>'CER Carandiru'!C10</f>
        <v>25</v>
      </c>
      <c r="D446" s="92">
        <f>'CER Carandiru'!D10</f>
        <v>30</v>
      </c>
      <c r="E446" s="92">
        <f>'CER Carandiru'!E10</f>
        <v>36</v>
      </c>
      <c r="F446" s="92">
        <f>'CER Carandiru'!F10</f>
        <v>30</v>
      </c>
      <c r="G446" s="92">
        <f>'CER Carandiru'!G10</f>
        <v>56</v>
      </c>
      <c r="H446" s="92">
        <f>'CER Carandiru'!H10</f>
        <v>30</v>
      </c>
      <c r="I446" s="92">
        <f>'CER Carandiru'!I10</f>
        <v>61</v>
      </c>
      <c r="J446" s="92">
        <f>'CER Carandiru'!J10</f>
        <v>30</v>
      </c>
      <c r="K446" s="92">
        <f>'CER Carandiru'!K10</f>
        <v>42</v>
      </c>
      <c r="L446" s="92">
        <f>'CER Carandiru'!L10</f>
        <v>30</v>
      </c>
      <c r="M446" s="92">
        <f>'CER Carandiru'!M10</f>
        <v>35</v>
      </c>
      <c r="N446" s="92">
        <f>'CER Carandiru'!N10</f>
        <v>30</v>
      </c>
      <c r="O446" s="92">
        <f>'CER Carandiru'!O10</f>
        <v>34</v>
      </c>
      <c r="P446" s="92">
        <f>'CER Carandiru'!P10</f>
        <v>30</v>
      </c>
      <c r="Q446" s="92">
        <f>'CER Carandiru'!Q10</f>
        <v>57</v>
      </c>
      <c r="R446" s="92">
        <f>'CER Carandiru'!R10</f>
        <v>30</v>
      </c>
      <c r="S446" s="92">
        <f>'CER Carandiru'!S10</f>
        <v>61</v>
      </c>
      <c r="T446" s="92">
        <f>'CER Carandiru'!T10</f>
        <v>30</v>
      </c>
      <c r="U446" s="92">
        <f>'CER Carandiru'!U10</f>
        <v>48</v>
      </c>
      <c r="V446" s="92">
        <f>'CER Carandiru'!V10</f>
        <v>300</v>
      </c>
      <c r="W446" s="92">
        <f>'CER Carandiru'!W10</f>
        <v>455</v>
      </c>
      <c r="X446" s="922">
        <f>'CER Carandiru'!X10</f>
        <v>1.5166666666666666</v>
      </c>
    </row>
    <row r="447" spans="1:24" x14ac:dyDescent="0.25">
      <c r="A447" s="214" t="str">
        <f>'CER Carandiru'!A11</f>
        <v>Nº Casos Novos - Reabilitação Auditiva</v>
      </c>
      <c r="B447" s="926">
        <f>'CER Carandiru'!B11</f>
        <v>40</v>
      </c>
      <c r="C447" s="92">
        <f>'CER Carandiru'!C11</f>
        <v>37</v>
      </c>
      <c r="D447" s="92">
        <f>'CER Carandiru'!D11</f>
        <v>40</v>
      </c>
      <c r="E447" s="92">
        <f>'CER Carandiru'!E11</f>
        <v>34</v>
      </c>
      <c r="F447" s="92">
        <f>'CER Carandiru'!F11</f>
        <v>40</v>
      </c>
      <c r="G447" s="92">
        <f>'CER Carandiru'!G11</f>
        <v>65</v>
      </c>
      <c r="H447" s="92">
        <f>'CER Carandiru'!H11</f>
        <v>40</v>
      </c>
      <c r="I447" s="92">
        <f>'CER Carandiru'!I11</f>
        <v>43</v>
      </c>
      <c r="J447" s="92">
        <f>'CER Carandiru'!J11</f>
        <v>40</v>
      </c>
      <c r="K447" s="92">
        <f>'CER Carandiru'!K11</f>
        <v>36</v>
      </c>
      <c r="L447" s="92">
        <f>'CER Carandiru'!L11</f>
        <v>40</v>
      </c>
      <c r="M447" s="92">
        <f>'CER Carandiru'!M11</f>
        <v>39</v>
      </c>
      <c r="N447" s="92">
        <f>'CER Carandiru'!N11</f>
        <v>40</v>
      </c>
      <c r="O447" s="92">
        <f>'CER Carandiru'!O11</f>
        <v>33</v>
      </c>
      <c r="P447" s="92">
        <f>'CER Carandiru'!P11</f>
        <v>40</v>
      </c>
      <c r="Q447" s="92">
        <f>'CER Carandiru'!Q11</f>
        <v>51</v>
      </c>
      <c r="R447" s="92">
        <f>'CER Carandiru'!R11</f>
        <v>40</v>
      </c>
      <c r="S447" s="92">
        <f>'CER Carandiru'!S11</f>
        <v>56</v>
      </c>
      <c r="T447" s="92">
        <f>'CER Carandiru'!T11</f>
        <v>40</v>
      </c>
      <c r="U447" s="92">
        <f>'CER Carandiru'!U11</f>
        <v>55</v>
      </c>
      <c r="V447" s="92">
        <f>'CER Carandiru'!V11</f>
        <v>400</v>
      </c>
      <c r="W447" s="92">
        <f>'CER Carandiru'!W11</f>
        <v>449</v>
      </c>
      <c r="X447" s="922">
        <f>'CER Carandiru'!X11</f>
        <v>1.1225000000000001</v>
      </c>
    </row>
    <row r="448" spans="1:24" x14ac:dyDescent="0.25">
      <c r="A448" s="214" t="str">
        <f>'CER Carandiru'!A12</f>
        <v>Pacientes acompanhados/ mês</v>
      </c>
      <c r="B448" s="926">
        <f>'CER Carandiru'!B12</f>
        <v>1000</v>
      </c>
      <c r="C448" s="92">
        <f>'CER Carandiru'!C12</f>
        <v>948</v>
      </c>
      <c r="D448" s="92">
        <f>'CER Carandiru'!D12</f>
        <v>1000</v>
      </c>
      <c r="E448" s="92">
        <f>'CER Carandiru'!E12</f>
        <v>1082</v>
      </c>
      <c r="F448" s="92">
        <f>'CER Carandiru'!F12</f>
        <v>1000</v>
      </c>
      <c r="G448" s="92">
        <f>'CER Carandiru'!G12</f>
        <v>1237</v>
      </c>
      <c r="H448" s="92">
        <f>'CER Carandiru'!H12</f>
        <v>1000</v>
      </c>
      <c r="I448" s="92">
        <f>'CER Carandiru'!I12</f>
        <v>1180</v>
      </c>
      <c r="J448" s="92">
        <f>'CER Carandiru'!J12</f>
        <v>1000</v>
      </c>
      <c r="K448" s="92">
        <f>'CER Carandiru'!K12</f>
        <v>1107</v>
      </c>
      <c r="L448" s="92">
        <f>'CER Carandiru'!L12</f>
        <v>1000</v>
      </c>
      <c r="M448" s="92">
        <f>'CER Carandiru'!M12</f>
        <v>1307</v>
      </c>
      <c r="N448" s="92">
        <f>'CER Carandiru'!N12</f>
        <v>1000</v>
      </c>
      <c r="O448" s="92">
        <f>'CER Carandiru'!O12</f>
        <v>1320</v>
      </c>
      <c r="P448" s="92">
        <f>'CER Carandiru'!P12</f>
        <v>1000</v>
      </c>
      <c r="Q448" s="92">
        <f>'CER Carandiru'!Q12</f>
        <v>1389</v>
      </c>
      <c r="R448" s="92">
        <f>'CER Carandiru'!R12</f>
        <v>1000</v>
      </c>
      <c r="S448" s="92">
        <f>'CER Carandiru'!S12</f>
        <v>1231</v>
      </c>
      <c r="T448" s="92">
        <f>'CER Carandiru'!T12</f>
        <v>1000</v>
      </c>
      <c r="U448" s="92">
        <f>'CER Carandiru'!U12</f>
        <v>1151</v>
      </c>
      <c r="V448" s="92">
        <f>'CER Carandiru'!V12</f>
        <v>10000</v>
      </c>
      <c r="W448" s="92">
        <f>'CER Carandiru'!W12</f>
        <v>11952</v>
      </c>
      <c r="X448" s="922">
        <f>'CER Carandiru'!X12</f>
        <v>1.1952</v>
      </c>
    </row>
    <row r="449" spans="1:24" x14ac:dyDescent="0.25">
      <c r="A449" s="214" t="str">
        <f>'CER Carandiru'!A13</f>
        <v>Procedimentos por paciente/mês</v>
      </c>
      <c r="B449" s="926">
        <f>'CER Carandiru'!B13</f>
        <v>5</v>
      </c>
      <c r="C449" s="92">
        <f>'CER Carandiru'!C13</f>
        <v>5</v>
      </c>
      <c r="D449" s="92">
        <f>'CER Carandiru'!D13</f>
        <v>5</v>
      </c>
      <c r="E449" s="92">
        <f>'CER Carandiru'!E13</f>
        <v>5</v>
      </c>
      <c r="F449" s="92">
        <f>'CER Carandiru'!F13</f>
        <v>5</v>
      </c>
      <c r="G449" s="92">
        <f>'CER Carandiru'!G13</f>
        <v>4</v>
      </c>
      <c r="H449" s="92">
        <f>'CER Carandiru'!H13</f>
        <v>5</v>
      </c>
      <c r="I449" s="92">
        <f>'CER Carandiru'!I13</f>
        <v>4</v>
      </c>
      <c r="J449" s="92">
        <f>'CER Carandiru'!J13</f>
        <v>5</v>
      </c>
      <c r="K449" s="92">
        <f>'CER Carandiru'!K13</f>
        <v>4</v>
      </c>
      <c r="L449" s="92">
        <f>'CER Carandiru'!L13</f>
        <v>5</v>
      </c>
      <c r="M449" s="92">
        <f>'CER Carandiru'!M13</f>
        <v>4</v>
      </c>
      <c r="N449" s="92">
        <f>'CER Carandiru'!N13</f>
        <v>5</v>
      </c>
      <c r="O449" s="92">
        <f>'CER Carandiru'!O13</f>
        <v>5</v>
      </c>
      <c r="P449" s="92">
        <f>'CER Carandiru'!P13</f>
        <v>5</v>
      </c>
      <c r="Q449" s="92">
        <f>'CER Carandiru'!Q13</f>
        <v>4</v>
      </c>
      <c r="R449" s="92">
        <f>'CER Carandiru'!R13</f>
        <v>5</v>
      </c>
      <c r="S449" s="92">
        <f>'CER Carandiru'!S13</f>
        <v>5</v>
      </c>
      <c r="T449" s="92">
        <f>'CER Carandiru'!T13</f>
        <v>5</v>
      </c>
      <c r="U449" s="92">
        <f>'CER Carandiru'!U13</f>
        <v>5</v>
      </c>
      <c r="V449" s="92">
        <f>'CER Carandiru'!V13</f>
        <v>50</v>
      </c>
      <c r="W449" s="92">
        <f>'CER Carandiru'!W13</f>
        <v>45</v>
      </c>
      <c r="X449" s="922">
        <f>'CER Carandiru'!X13</f>
        <v>0.9</v>
      </c>
    </row>
    <row r="450" spans="1:24" x14ac:dyDescent="0.25">
      <c r="A450" s="889" t="str">
        <f>'CER Carandiru'!A14</f>
        <v>Nº Procedimento - Assistente Social (30hrs)</v>
      </c>
      <c r="B450" s="935">
        <f>'CER Carandiru'!B14</f>
        <v>135</v>
      </c>
      <c r="C450" s="848">
        <f>'CER Carandiru'!C14</f>
        <v>225</v>
      </c>
      <c r="D450" s="848">
        <f>'CER Carandiru'!D14</f>
        <v>135</v>
      </c>
      <c r="E450" s="848">
        <f>'CER Carandiru'!E14</f>
        <v>151</v>
      </c>
      <c r="F450" s="848">
        <f>'CER Carandiru'!F14</f>
        <v>135</v>
      </c>
      <c r="G450" s="848">
        <f>'CER Carandiru'!G14</f>
        <v>425</v>
      </c>
      <c r="H450" s="848">
        <f>'CER Carandiru'!H14</f>
        <v>135</v>
      </c>
      <c r="I450" s="848">
        <f>'CER Carandiru'!I14</f>
        <v>184</v>
      </c>
      <c r="J450" s="848">
        <f>'CER Carandiru'!J14</f>
        <v>135</v>
      </c>
      <c r="K450" s="848">
        <f>'CER Carandiru'!K14</f>
        <v>91</v>
      </c>
      <c r="L450" s="848">
        <f>'CER Carandiru'!L14</f>
        <v>135</v>
      </c>
      <c r="M450" s="848">
        <f>'CER Carandiru'!M14</f>
        <v>289</v>
      </c>
      <c r="N450" s="848">
        <f>'CER Carandiru'!N14</f>
        <v>135</v>
      </c>
      <c r="O450" s="848">
        <f>'CER Carandiru'!O14</f>
        <v>336</v>
      </c>
      <c r="P450" s="848">
        <f>'CER Carandiru'!P14</f>
        <v>135</v>
      </c>
      <c r="Q450" s="848">
        <f>'CER Carandiru'!Q14</f>
        <v>215</v>
      </c>
      <c r="R450" s="848">
        <f>'CER Carandiru'!R14</f>
        <v>135</v>
      </c>
      <c r="S450" s="848">
        <f>'CER Carandiru'!S14</f>
        <v>344</v>
      </c>
      <c r="T450" s="848">
        <f>'CER Carandiru'!T14</f>
        <v>135</v>
      </c>
      <c r="U450" s="848">
        <f>'CER Carandiru'!U14</f>
        <v>373</v>
      </c>
      <c r="V450" s="848">
        <f>'CER Carandiru'!V14</f>
        <v>1350</v>
      </c>
      <c r="W450" s="848">
        <f>'CER Carandiru'!W14</f>
        <v>2633</v>
      </c>
      <c r="X450" s="921">
        <f>'CER Carandiru'!X14</f>
        <v>1.9503703703703703</v>
      </c>
    </row>
    <row r="451" spans="1:24" x14ac:dyDescent="0.25">
      <c r="A451" s="889" t="str">
        <f>'CER Carandiru'!A15</f>
        <v>Nº Procedimento - Enfermeiro (30hrs)</v>
      </c>
      <c r="B451" s="935">
        <f>'CER Carandiru'!B15</f>
        <v>180</v>
      </c>
      <c r="C451" s="848">
        <f>'CER Carandiru'!C15</f>
        <v>261</v>
      </c>
      <c r="D451" s="848">
        <f>'CER Carandiru'!D15</f>
        <v>180</v>
      </c>
      <c r="E451" s="848">
        <f>'CER Carandiru'!E15</f>
        <v>315</v>
      </c>
      <c r="F451" s="848">
        <f>'CER Carandiru'!F15</f>
        <v>180</v>
      </c>
      <c r="G451" s="848">
        <f>'CER Carandiru'!G15</f>
        <v>356</v>
      </c>
      <c r="H451" s="848">
        <f>'CER Carandiru'!H15</f>
        <v>180</v>
      </c>
      <c r="I451" s="848">
        <f>'CER Carandiru'!I15</f>
        <v>313</v>
      </c>
      <c r="J451" s="848">
        <f>'CER Carandiru'!J15</f>
        <v>180</v>
      </c>
      <c r="K451" s="848">
        <f>'CER Carandiru'!K15</f>
        <v>360</v>
      </c>
      <c r="L451" s="848">
        <f>'CER Carandiru'!L15</f>
        <v>180</v>
      </c>
      <c r="M451" s="848">
        <f>'CER Carandiru'!M15</f>
        <v>257</v>
      </c>
      <c r="N451" s="848">
        <f>'CER Carandiru'!N15</f>
        <v>180</v>
      </c>
      <c r="O451" s="848">
        <f>'CER Carandiru'!O15</f>
        <v>279</v>
      </c>
      <c r="P451" s="848">
        <f>'CER Carandiru'!P15</f>
        <v>180</v>
      </c>
      <c r="Q451" s="848">
        <f>'CER Carandiru'!Q15</f>
        <v>426</v>
      </c>
      <c r="R451" s="848">
        <f>'CER Carandiru'!R15</f>
        <v>180</v>
      </c>
      <c r="S451" s="848">
        <f>'CER Carandiru'!S15</f>
        <v>320</v>
      </c>
      <c r="T451" s="848">
        <f>'CER Carandiru'!T15</f>
        <v>180</v>
      </c>
      <c r="U451" s="848">
        <f>'CER Carandiru'!U15</f>
        <v>323</v>
      </c>
      <c r="V451" s="848">
        <f>'CER Carandiru'!V15</f>
        <v>1800</v>
      </c>
      <c r="W451" s="848">
        <f>'CER Carandiru'!W15</f>
        <v>3210</v>
      </c>
      <c r="X451" s="921">
        <f>'CER Carandiru'!X15</f>
        <v>1.7833333333333334</v>
      </c>
    </row>
    <row r="452" spans="1:24" x14ac:dyDescent="0.25">
      <c r="A452" s="889" t="str">
        <f>'CER Carandiru'!A16</f>
        <v>Nº Procedimento - Fisioterapeuta (30hrs)</v>
      </c>
      <c r="B452" s="935">
        <f>'CER Carandiru'!B16</f>
        <v>675</v>
      </c>
      <c r="C452" s="848">
        <f>'CER Carandiru'!C16</f>
        <v>892</v>
      </c>
      <c r="D452" s="848">
        <f>'CER Carandiru'!D16</f>
        <v>675</v>
      </c>
      <c r="E452" s="848">
        <f>'CER Carandiru'!E16</f>
        <v>1498</v>
      </c>
      <c r="F452" s="848">
        <f>'CER Carandiru'!F16</f>
        <v>675</v>
      </c>
      <c r="G452" s="848">
        <f>'CER Carandiru'!G16</f>
        <v>1486</v>
      </c>
      <c r="H452" s="848">
        <f>'CER Carandiru'!H16</f>
        <v>675</v>
      </c>
      <c r="I452" s="848">
        <f>'CER Carandiru'!I16</f>
        <v>1231</v>
      </c>
      <c r="J452" s="848">
        <f>'CER Carandiru'!J16</f>
        <v>675</v>
      </c>
      <c r="K452" s="848">
        <f>'CER Carandiru'!K16</f>
        <v>1466</v>
      </c>
      <c r="L452" s="848">
        <f>'CER Carandiru'!L16</f>
        <v>675</v>
      </c>
      <c r="M452" s="848">
        <f>'CER Carandiru'!M16</f>
        <v>1205</v>
      </c>
      <c r="N452" s="848">
        <f>'CER Carandiru'!N16</f>
        <v>675</v>
      </c>
      <c r="O452" s="848">
        <f>'CER Carandiru'!O16</f>
        <v>1793</v>
      </c>
      <c r="P452" s="848">
        <f>'CER Carandiru'!P16</f>
        <v>675</v>
      </c>
      <c r="Q452" s="848">
        <f>'CER Carandiru'!Q16</f>
        <v>1255</v>
      </c>
      <c r="R452" s="848">
        <f>'CER Carandiru'!R16</f>
        <v>675</v>
      </c>
      <c r="S452" s="848">
        <f>'CER Carandiru'!S16</f>
        <v>1495</v>
      </c>
      <c r="T452" s="848">
        <f>'CER Carandiru'!T16</f>
        <v>675</v>
      </c>
      <c r="U452" s="848">
        <f>'CER Carandiru'!U16</f>
        <v>1637</v>
      </c>
      <c r="V452" s="848">
        <f>'CER Carandiru'!V16</f>
        <v>6750</v>
      </c>
      <c r="W452" s="848">
        <f>'CER Carandiru'!W16</f>
        <v>13958</v>
      </c>
      <c r="X452" s="921">
        <f>'CER Carandiru'!X16</f>
        <v>2.0678518518518518</v>
      </c>
    </row>
    <row r="453" spans="1:24" x14ac:dyDescent="0.25">
      <c r="A453" s="889" t="str">
        <f>'CER Carandiru'!A17</f>
        <v>Nº Procedimento - Fonoaudiólogo (30hrs)</v>
      </c>
      <c r="B453" s="935">
        <f>'CER Carandiru'!B17</f>
        <v>945</v>
      </c>
      <c r="C453" s="848">
        <f>'CER Carandiru'!C17</f>
        <v>939</v>
      </c>
      <c r="D453" s="848">
        <f>'CER Carandiru'!D17</f>
        <v>945</v>
      </c>
      <c r="E453" s="848">
        <f>'CER Carandiru'!E17</f>
        <v>1438</v>
      </c>
      <c r="F453" s="848">
        <f>'CER Carandiru'!F17</f>
        <v>945</v>
      </c>
      <c r="G453" s="848">
        <f>'CER Carandiru'!G17</f>
        <v>1247</v>
      </c>
      <c r="H453" s="848">
        <f>'CER Carandiru'!H17</f>
        <v>945</v>
      </c>
      <c r="I453" s="848">
        <f>'CER Carandiru'!I17</f>
        <v>1509</v>
      </c>
      <c r="J453" s="848">
        <f>'CER Carandiru'!J17</f>
        <v>945</v>
      </c>
      <c r="K453" s="848">
        <f>'CER Carandiru'!K17</f>
        <v>1477</v>
      </c>
      <c r="L453" s="848">
        <f>'CER Carandiru'!L17</f>
        <v>945</v>
      </c>
      <c r="M453" s="848">
        <f>'CER Carandiru'!M17</f>
        <v>1758</v>
      </c>
      <c r="N453" s="848">
        <f>'CER Carandiru'!N17</f>
        <v>945</v>
      </c>
      <c r="O453" s="848">
        <f>'CER Carandiru'!O17</f>
        <v>2025</v>
      </c>
      <c r="P453" s="848">
        <f>'CER Carandiru'!P17</f>
        <v>945</v>
      </c>
      <c r="Q453" s="848">
        <f>'CER Carandiru'!Q17</f>
        <v>1906</v>
      </c>
      <c r="R453" s="848">
        <f>'CER Carandiru'!R17</f>
        <v>945</v>
      </c>
      <c r="S453" s="848">
        <f>'CER Carandiru'!S17</f>
        <v>1700</v>
      </c>
      <c r="T453" s="848">
        <f>'CER Carandiru'!T17</f>
        <v>945</v>
      </c>
      <c r="U453" s="848">
        <f>'CER Carandiru'!U17</f>
        <v>1601</v>
      </c>
      <c r="V453" s="848">
        <f>'CER Carandiru'!V17</f>
        <v>9450</v>
      </c>
      <c r="W453" s="848">
        <f>'CER Carandiru'!W17</f>
        <v>15600</v>
      </c>
      <c r="X453" s="921">
        <f>'CER Carandiru'!X17</f>
        <v>1.6507936507936507</v>
      </c>
    </row>
    <row r="454" spans="1:24" x14ac:dyDescent="0.25">
      <c r="A454" s="889" t="str">
        <f>'CER Carandiru'!A18</f>
        <v>Nº Procedimento - Psicólogo (30hrs)</v>
      </c>
      <c r="B454" s="935">
        <f>'CER Carandiru'!B18</f>
        <v>270</v>
      </c>
      <c r="C454" s="848">
        <f>'CER Carandiru'!C18</f>
        <v>244</v>
      </c>
      <c r="D454" s="848">
        <f>'CER Carandiru'!D18</f>
        <v>270</v>
      </c>
      <c r="E454" s="848">
        <f>'CER Carandiru'!E18</f>
        <v>241</v>
      </c>
      <c r="F454" s="848">
        <f>'CER Carandiru'!F18</f>
        <v>270</v>
      </c>
      <c r="G454" s="848">
        <f>'CER Carandiru'!G18</f>
        <v>204</v>
      </c>
      <c r="H454" s="848">
        <f>'CER Carandiru'!H18</f>
        <v>270</v>
      </c>
      <c r="I454" s="848">
        <f>'CER Carandiru'!I18</f>
        <v>263</v>
      </c>
      <c r="J454" s="848">
        <f>'CER Carandiru'!J18</f>
        <v>270</v>
      </c>
      <c r="K454" s="848">
        <f>'CER Carandiru'!K18</f>
        <v>188</v>
      </c>
      <c r="L454" s="848">
        <f>'CER Carandiru'!L18</f>
        <v>270</v>
      </c>
      <c r="M454" s="848">
        <f>'CER Carandiru'!M18</f>
        <v>118</v>
      </c>
      <c r="N454" s="848">
        <f>'CER Carandiru'!N18</f>
        <v>270</v>
      </c>
      <c r="O454" s="848">
        <f>'CER Carandiru'!O18</f>
        <v>264</v>
      </c>
      <c r="P454" s="848">
        <f>'CER Carandiru'!P18</f>
        <v>270</v>
      </c>
      <c r="Q454" s="848">
        <f>'CER Carandiru'!Q18</f>
        <v>278</v>
      </c>
      <c r="R454" s="848">
        <f>'CER Carandiru'!R18</f>
        <v>270</v>
      </c>
      <c r="S454" s="848">
        <f>'CER Carandiru'!S18</f>
        <v>269</v>
      </c>
      <c r="T454" s="848">
        <f>'CER Carandiru'!T18</f>
        <v>270</v>
      </c>
      <c r="U454" s="848">
        <f>'CER Carandiru'!U18</f>
        <v>355</v>
      </c>
      <c r="V454" s="848">
        <f>'CER Carandiru'!V18</f>
        <v>2700</v>
      </c>
      <c r="W454" s="848">
        <f>'CER Carandiru'!W18</f>
        <v>2424</v>
      </c>
      <c r="X454" s="921">
        <f>'CER Carandiru'!X18</f>
        <v>0.89777777777777779</v>
      </c>
    </row>
    <row r="455" spans="1:24" x14ac:dyDescent="0.25">
      <c r="A455" s="889" t="str">
        <f>'CER Carandiru'!A19</f>
        <v>Nº Procedimento - Médico Neurologista (30hrs)</v>
      </c>
      <c r="B455" s="935">
        <f>'CER Carandiru'!B19</f>
        <v>90</v>
      </c>
      <c r="C455" s="848">
        <f>'CER Carandiru'!C19</f>
        <v>82</v>
      </c>
      <c r="D455" s="848">
        <f>'CER Carandiru'!D19</f>
        <v>90</v>
      </c>
      <c r="E455" s="848">
        <f>'CER Carandiru'!E19</f>
        <v>86</v>
      </c>
      <c r="F455" s="848">
        <f>'CER Carandiru'!F19</f>
        <v>90</v>
      </c>
      <c r="G455" s="848">
        <f>'CER Carandiru'!G19</f>
        <v>70</v>
      </c>
      <c r="H455" s="848">
        <f>'CER Carandiru'!H19</f>
        <v>90</v>
      </c>
      <c r="I455" s="848">
        <f>'CER Carandiru'!I19</f>
        <v>81</v>
      </c>
      <c r="J455" s="848">
        <f>'CER Carandiru'!J19</f>
        <v>90</v>
      </c>
      <c r="K455" s="848">
        <f>'CER Carandiru'!K19</f>
        <v>101</v>
      </c>
      <c r="L455" s="848">
        <f>'CER Carandiru'!L19</f>
        <v>90</v>
      </c>
      <c r="M455" s="848">
        <f>'CER Carandiru'!M19</f>
        <v>99</v>
      </c>
      <c r="N455" s="848">
        <f>'CER Carandiru'!N19</f>
        <v>90</v>
      </c>
      <c r="O455" s="848">
        <f>'CER Carandiru'!O19</f>
        <v>88</v>
      </c>
      <c r="P455" s="848">
        <f>'CER Carandiru'!P19</f>
        <v>90</v>
      </c>
      <c r="Q455" s="848">
        <f>'CER Carandiru'!Q19</f>
        <v>72</v>
      </c>
      <c r="R455" s="848">
        <f>'CER Carandiru'!R19</f>
        <v>90</v>
      </c>
      <c r="S455" s="848">
        <f>'CER Carandiru'!S19</f>
        <v>69</v>
      </c>
      <c r="T455" s="848">
        <f>'CER Carandiru'!T19</f>
        <v>90</v>
      </c>
      <c r="U455" s="848">
        <f>'CER Carandiru'!U19</f>
        <v>91</v>
      </c>
      <c r="V455" s="848">
        <f>'CER Carandiru'!V19</f>
        <v>900</v>
      </c>
      <c r="W455" s="848">
        <f>'CER Carandiru'!W19</f>
        <v>839</v>
      </c>
      <c r="X455" s="921">
        <f>'CER Carandiru'!X19</f>
        <v>0.93222222222222217</v>
      </c>
    </row>
    <row r="456" spans="1:24" x14ac:dyDescent="0.25">
      <c r="A456" s="214" t="str">
        <f>'CER Carandiru'!A20</f>
        <v>Nº Procedimento - Médico Ortopedista (10hrs)</v>
      </c>
      <c r="B456" s="926">
        <f>'CER Carandiru'!B20</f>
        <v>30</v>
      </c>
      <c r="C456" s="92">
        <f>'CER Carandiru'!C20</f>
        <v>43</v>
      </c>
      <c r="D456" s="92">
        <f>'CER Carandiru'!D20</f>
        <v>30</v>
      </c>
      <c r="E456" s="92">
        <f>'CER Carandiru'!E20</f>
        <v>55</v>
      </c>
      <c r="F456" s="92">
        <f>'CER Carandiru'!F20</f>
        <v>30</v>
      </c>
      <c r="G456" s="92">
        <f>'CER Carandiru'!G20</f>
        <v>46</v>
      </c>
      <c r="H456" s="92">
        <f>'CER Carandiru'!H20</f>
        <v>30</v>
      </c>
      <c r="I456" s="92">
        <f>'CER Carandiru'!I20</f>
        <v>79</v>
      </c>
      <c r="J456" s="92">
        <f>'CER Carandiru'!J20</f>
        <v>30</v>
      </c>
      <c r="K456" s="92">
        <f>'CER Carandiru'!K20</f>
        <v>15</v>
      </c>
      <c r="L456" s="92">
        <f>'CER Carandiru'!L20</f>
        <v>30</v>
      </c>
      <c r="M456" s="92">
        <f>'CER Carandiru'!M20</f>
        <v>46</v>
      </c>
      <c r="N456" s="92">
        <f>'CER Carandiru'!N20</f>
        <v>30</v>
      </c>
      <c r="O456" s="92">
        <f>'CER Carandiru'!O20</f>
        <v>68</v>
      </c>
      <c r="P456" s="92">
        <f>'CER Carandiru'!P20</f>
        <v>30</v>
      </c>
      <c r="Q456" s="92">
        <f>'CER Carandiru'!Q20</f>
        <v>46</v>
      </c>
      <c r="R456" s="92">
        <f>'CER Carandiru'!R20</f>
        <v>30</v>
      </c>
      <c r="S456" s="92">
        <f>'CER Carandiru'!S20</f>
        <v>35</v>
      </c>
      <c r="T456" s="92">
        <f>'CER Carandiru'!T20</f>
        <v>30</v>
      </c>
      <c r="U456" s="92">
        <f>'CER Carandiru'!U20</f>
        <v>38</v>
      </c>
      <c r="V456" s="92">
        <f>'CER Carandiru'!V20</f>
        <v>300</v>
      </c>
      <c r="W456" s="92">
        <f>'CER Carandiru'!W20</f>
        <v>471</v>
      </c>
      <c r="X456" s="922">
        <f>'CER Carandiru'!X20</f>
        <v>1.57</v>
      </c>
    </row>
    <row r="457" spans="1:24" x14ac:dyDescent="0.25">
      <c r="A457" s="214" t="str">
        <f>'CER Carandiru'!A21</f>
        <v>Nº Procedimento - Médico Otorrinolaringologista (30hrs)</v>
      </c>
      <c r="B457" s="926">
        <f>'CER Carandiru'!B21</f>
        <v>90</v>
      </c>
      <c r="C457" s="92">
        <f>'CER Carandiru'!C21</f>
        <v>262</v>
      </c>
      <c r="D457" s="92">
        <f>'CER Carandiru'!D21</f>
        <v>90</v>
      </c>
      <c r="E457" s="92">
        <f>'CER Carandiru'!E21</f>
        <v>257</v>
      </c>
      <c r="F457" s="92">
        <f>'CER Carandiru'!F21</f>
        <v>90</v>
      </c>
      <c r="G457" s="92">
        <f>'CER Carandiru'!G21</f>
        <v>249</v>
      </c>
      <c r="H457" s="92">
        <f>'CER Carandiru'!H21</f>
        <v>90</v>
      </c>
      <c r="I457" s="92">
        <f>'CER Carandiru'!I21</f>
        <v>187</v>
      </c>
      <c r="J457" s="92">
        <f>'CER Carandiru'!J21</f>
        <v>90</v>
      </c>
      <c r="K457" s="92">
        <f>'CER Carandiru'!K21</f>
        <v>232</v>
      </c>
      <c r="L457" s="92">
        <f>'CER Carandiru'!L21</f>
        <v>90</v>
      </c>
      <c r="M457" s="92">
        <f>'CER Carandiru'!M21</f>
        <v>193</v>
      </c>
      <c r="N457" s="92">
        <f>'CER Carandiru'!N21</f>
        <v>90</v>
      </c>
      <c r="O457" s="92">
        <f>'CER Carandiru'!O21</f>
        <v>254</v>
      </c>
      <c r="P457" s="92">
        <f>'CER Carandiru'!P21</f>
        <v>90</v>
      </c>
      <c r="Q457" s="92">
        <f>'CER Carandiru'!Q21</f>
        <v>235</v>
      </c>
      <c r="R457" s="92">
        <f>'CER Carandiru'!R21</f>
        <v>90</v>
      </c>
      <c r="S457" s="92">
        <f>'CER Carandiru'!S21</f>
        <v>272</v>
      </c>
      <c r="T457" s="92">
        <f>'CER Carandiru'!T21</f>
        <v>90</v>
      </c>
      <c r="U457" s="92">
        <f>'CER Carandiru'!U21</f>
        <v>246</v>
      </c>
      <c r="V457" s="92">
        <f>'CER Carandiru'!V21</f>
        <v>900</v>
      </c>
      <c r="W457" s="92">
        <f>'CER Carandiru'!W21</f>
        <v>2387</v>
      </c>
      <c r="X457" s="922">
        <f>'CER Carandiru'!X21</f>
        <v>2.652222222222222</v>
      </c>
    </row>
    <row r="458" spans="1:24" x14ac:dyDescent="0.25">
      <c r="A458" s="214" t="str">
        <f>'CER Carandiru'!A22</f>
        <v>Nº Procedimento - Nutricionista (40hrs)</v>
      </c>
      <c r="B458" s="926">
        <f>'CER Carandiru'!B22</f>
        <v>135</v>
      </c>
      <c r="C458" s="92">
        <f>'CER Carandiru'!C22</f>
        <v>170</v>
      </c>
      <c r="D458" s="92">
        <f>'CER Carandiru'!D22</f>
        <v>135</v>
      </c>
      <c r="E458" s="92">
        <f>'CER Carandiru'!E22</f>
        <v>242</v>
      </c>
      <c r="F458" s="92">
        <f>'CER Carandiru'!F22</f>
        <v>135</v>
      </c>
      <c r="G458" s="92">
        <f>'CER Carandiru'!G22</f>
        <v>245</v>
      </c>
      <c r="H458" s="92">
        <f>'CER Carandiru'!H22</f>
        <v>135</v>
      </c>
      <c r="I458" s="92">
        <f>'CER Carandiru'!I22</f>
        <v>103</v>
      </c>
      <c r="J458" s="92">
        <f>'CER Carandiru'!J22</f>
        <v>135</v>
      </c>
      <c r="K458" s="92">
        <f>'CER Carandiru'!K22</f>
        <v>110</v>
      </c>
      <c r="L458" s="92">
        <f>'CER Carandiru'!L22</f>
        <v>135</v>
      </c>
      <c r="M458" s="92">
        <f>'CER Carandiru'!M22</f>
        <v>149</v>
      </c>
      <c r="N458" s="92">
        <f>'CER Carandiru'!N22</f>
        <v>135</v>
      </c>
      <c r="O458" s="92">
        <f>'CER Carandiru'!O22</f>
        <v>87</v>
      </c>
      <c r="P458" s="92">
        <f>'CER Carandiru'!P22</f>
        <v>135</v>
      </c>
      <c r="Q458" s="92">
        <f>'CER Carandiru'!Q22</f>
        <v>217</v>
      </c>
      <c r="R458" s="92">
        <f>'CER Carandiru'!R22</f>
        <v>135</v>
      </c>
      <c r="S458" s="92">
        <f>'CER Carandiru'!S22</f>
        <v>130</v>
      </c>
      <c r="T458" s="92">
        <f>'CER Carandiru'!T22</f>
        <v>135</v>
      </c>
      <c r="U458" s="92">
        <f>'CER Carandiru'!U22</f>
        <v>101</v>
      </c>
      <c r="V458" s="92">
        <f>'CER Carandiru'!V22</f>
        <v>1350</v>
      </c>
      <c r="W458" s="92">
        <f>'CER Carandiru'!W22</f>
        <v>1554</v>
      </c>
      <c r="X458" s="922">
        <f>'CER Carandiru'!X22</f>
        <v>1.1511111111111112</v>
      </c>
    </row>
    <row r="459" spans="1:24" ht="15.75" thickBot="1" x14ac:dyDescent="0.3">
      <c r="A459" s="214" t="str">
        <f>'CER Carandiru'!A23</f>
        <v>Nº Procedimento - Terapeuta Ocupacional (30hrs)</v>
      </c>
      <c r="B459" s="926">
        <f>'CER Carandiru'!B23</f>
        <v>405</v>
      </c>
      <c r="C459" s="92">
        <f>'CER Carandiru'!C23</f>
        <v>118</v>
      </c>
      <c r="D459" s="92">
        <f>'CER Carandiru'!D23</f>
        <v>405</v>
      </c>
      <c r="E459" s="92">
        <f>'CER Carandiru'!E23</f>
        <v>106</v>
      </c>
      <c r="F459" s="92">
        <f>'CER Carandiru'!F23</f>
        <v>405</v>
      </c>
      <c r="G459" s="92">
        <f>'CER Carandiru'!G23</f>
        <v>202</v>
      </c>
      <c r="H459" s="92">
        <f>'CER Carandiru'!H23</f>
        <v>405</v>
      </c>
      <c r="I459" s="92">
        <f>'CER Carandiru'!I23</f>
        <v>194</v>
      </c>
      <c r="J459" s="92">
        <f>'CER Carandiru'!J23</f>
        <v>405</v>
      </c>
      <c r="K459" s="92">
        <f>'CER Carandiru'!K23</f>
        <v>155</v>
      </c>
      <c r="L459" s="92">
        <f>'CER Carandiru'!L23</f>
        <v>405</v>
      </c>
      <c r="M459" s="92">
        <f>'CER Carandiru'!M23</f>
        <v>201</v>
      </c>
      <c r="N459" s="92">
        <f>'CER Carandiru'!N23</f>
        <v>405</v>
      </c>
      <c r="O459" s="92">
        <f>'CER Carandiru'!O23</f>
        <v>218</v>
      </c>
      <c r="P459" s="92">
        <f>'CER Carandiru'!P23</f>
        <v>405</v>
      </c>
      <c r="Q459" s="92">
        <f>'CER Carandiru'!Q23</f>
        <v>178</v>
      </c>
      <c r="R459" s="92">
        <f>'CER Carandiru'!R23</f>
        <v>405</v>
      </c>
      <c r="S459" s="92">
        <f>'CER Carandiru'!S23</f>
        <v>127</v>
      </c>
      <c r="T459" s="92">
        <f>'CER Carandiru'!T23</f>
        <v>405</v>
      </c>
      <c r="U459" s="92">
        <f>'CER Carandiru'!U23</f>
        <v>125</v>
      </c>
      <c r="V459" s="92">
        <f>'CER Carandiru'!V23</f>
        <v>4050</v>
      </c>
      <c r="W459" s="92">
        <f>'CER Carandiru'!W23</f>
        <v>1624</v>
      </c>
      <c r="X459" s="922">
        <f>'CER Carandiru'!X23</f>
        <v>0.40098765432098765</v>
      </c>
    </row>
    <row r="460" spans="1:24" ht="15.75" thickBot="1" x14ac:dyDescent="0.3">
      <c r="A460" s="845" t="str">
        <f>'CER Carandiru'!A24</f>
        <v>TOTAL</v>
      </c>
      <c r="B460" s="943">
        <f>'CER Carandiru'!B24</f>
        <v>4070</v>
      </c>
      <c r="C460" s="847">
        <f>'CER Carandiru'!C24</f>
        <v>4289</v>
      </c>
      <c r="D460" s="847">
        <f>'CER Carandiru'!D24</f>
        <v>4070</v>
      </c>
      <c r="E460" s="847">
        <f>'CER Carandiru'!E24</f>
        <v>5577</v>
      </c>
      <c r="F460" s="847">
        <f>'CER Carandiru'!F24</f>
        <v>4070</v>
      </c>
      <c r="G460" s="847">
        <f>'CER Carandiru'!G24</f>
        <v>5938</v>
      </c>
      <c r="H460" s="847">
        <f>'CER Carandiru'!H24</f>
        <v>4070</v>
      </c>
      <c r="I460" s="847">
        <f>'CER Carandiru'!I24</f>
        <v>5475</v>
      </c>
      <c r="J460" s="847">
        <f>'CER Carandiru'!J24</f>
        <v>4070</v>
      </c>
      <c r="K460" s="847">
        <f>'CER Carandiru'!K24</f>
        <v>5420</v>
      </c>
      <c r="L460" s="847">
        <f>'CER Carandiru'!L24</f>
        <v>4070</v>
      </c>
      <c r="M460" s="847">
        <f>'CER Carandiru'!M24</f>
        <v>5731</v>
      </c>
      <c r="N460" s="847">
        <f>'CER Carandiru'!N24</f>
        <v>4070</v>
      </c>
      <c r="O460" s="847">
        <f>'CER Carandiru'!O24</f>
        <v>6844</v>
      </c>
      <c r="P460" s="847">
        <f>'CER Carandiru'!P24</f>
        <v>4070</v>
      </c>
      <c r="Q460" s="847">
        <f>'CER Carandiru'!Q24</f>
        <v>6374</v>
      </c>
      <c r="R460" s="847">
        <f>'CER Carandiru'!R24</f>
        <v>4070</v>
      </c>
      <c r="S460" s="847">
        <f>'CER Carandiru'!S24</f>
        <v>6164</v>
      </c>
      <c r="T460" s="847">
        <f>'CER Carandiru'!T24</f>
        <v>4070</v>
      </c>
      <c r="U460" s="847">
        <f>'CER Carandiru'!U24</f>
        <v>6187</v>
      </c>
      <c r="V460" s="847">
        <f>'CER Carandiru'!V24</f>
        <v>40700</v>
      </c>
      <c r="W460" s="847">
        <f>'CER Carandiru'!W24</f>
        <v>57999</v>
      </c>
      <c r="X460" s="923">
        <f>'CER Carandiru'!X24</f>
        <v>1.4250368550368551</v>
      </c>
    </row>
    <row r="462" spans="1:24" ht="15.75" x14ac:dyDescent="0.25">
      <c r="A462" s="927" t="s">
        <v>669</v>
      </c>
      <c r="B462" s="937"/>
      <c r="C462" s="928"/>
      <c r="D462" s="929"/>
      <c r="E462" s="929"/>
      <c r="F462" s="929"/>
      <c r="G462" s="929"/>
      <c r="H462" s="929"/>
      <c r="I462" s="929"/>
      <c r="J462" s="929"/>
      <c r="K462" s="929"/>
      <c r="L462" s="929"/>
      <c r="M462" s="929"/>
      <c r="N462" s="929"/>
      <c r="O462" s="929"/>
      <c r="P462" s="929"/>
      <c r="Q462" s="929"/>
      <c r="R462" s="929"/>
      <c r="S462" s="929"/>
      <c r="T462" s="929"/>
      <c r="U462" s="929"/>
      <c r="V462" s="928"/>
      <c r="W462" s="928"/>
      <c r="X462" s="928"/>
    </row>
    <row r="463" spans="1:24" x14ac:dyDescent="0.25">
      <c r="A463" s="914"/>
      <c r="B463" s="976" t="s">
        <v>486</v>
      </c>
      <c r="C463" s="976"/>
      <c r="D463" s="976" t="s">
        <v>681</v>
      </c>
      <c r="E463" s="976"/>
      <c r="F463" s="976" t="s">
        <v>682</v>
      </c>
      <c r="G463" s="976"/>
      <c r="H463" s="976" t="s">
        <v>683</v>
      </c>
      <c r="I463" s="976"/>
      <c r="J463" s="976" t="s">
        <v>686</v>
      </c>
      <c r="K463" s="976"/>
      <c r="L463" s="976" t="s">
        <v>687</v>
      </c>
      <c r="M463" s="976"/>
      <c r="N463" s="976" t="s">
        <v>689</v>
      </c>
      <c r="O463" s="976"/>
      <c r="P463" s="976" t="s">
        <v>690</v>
      </c>
      <c r="Q463" s="976"/>
      <c r="R463" s="976" t="s">
        <v>691</v>
      </c>
      <c r="S463" s="976"/>
      <c r="T463" s="976" t="s">
        <v>692</v>
      </c>
      <c r="U463" s="976"/>
      <c r="V463" s="989" t="s">
        <v>487</v>
      </c>
      <c r="W463" s="989"/>
      <c r="X463" s="989"/>
    </row>
    <row r="464" spans="1:24" ht="15.75" thickBot="1" x14ac:dyDescent="0.3">
      <c r="A464" s="843" t="s">
        <v>14</v>
      </c>
      <c r="B464" s="931" t="s">
        <v>489</v>
      </c>
      <c r="C464" s="849" t="s">
        <v>488</v>
      </c>
      <c r="D464" s="915" t="s">
        <v>489</v>
      </c>
      <c r="E464" s="849" t="s">
        <v>488</v>
      </c>
      <c r="F464" s="915" t="s">
        <v>489</v>
      </c>
      <c r="G464" s="849" t="s">
        <v>488</v>
      </c>
      <c r="H464" s="915" t="s">
        <v>489</v>
      </c>
      <c r="I464" s="849" t="s">
        <v>488</v>
      </c>
      <c r="J464" s="915" t="s">
        <v>489</v>
      </c>
      <c r="K464" s="849" t="s">
        <v>488</v>
      </c>
      <c r="L464" s="915" t="s">
        <v>489</v>
      </c>
      <c r="M464" s="849" t="s">
        <v>488</v>
      </c>
      <c r="N464" s="915" t="s">
        <v>489</v>
      </c>
      <c r="O464" s="849" t="s">
        <v>488</v>
      </c>
      <c r="P464" s="915" t="s">
        <v>489</v>
      </c>
      <c r="Q464" s="849" t="s">
        <v>488</v>
      </c>
      <c r="R464" s="915" t="s">
        <v>489</v>
      </c>
      <c r="S464" s="849" t="s">
        <v>488</v>
      </c>
      <c r="T464" s="915" t="s">
        <v>489</v>
      </c>
      <c r="U464" s="849" t="s">
        <v>488</v>
      </c>
      <c r="V464" s="849" t="s">
        <v>679</v>
      </c>
      <c r="W464" s="849" t="s">
        <v>680</v>
      </c>
      <c r="X464" s="917" t="s">
        <v>1</v>
      </c>
    </row>
    <row r="465" spans="1:24" ht="15.75" thickTop="1" x14ac:dyDescent="0.25">
      <c r="A465" s="214" t="str">
        <f>'APD no CER III Carandiru'!A9</f>
        <v>Nº pacientes em acompanhamento APD</v>
      </c>
      <c r="B465" s="926">
        <f>'APD no CER III Carandiru'!B9</f>
        <v>80</v>
      </c>
      <c r="C465" s="92">
        <f>'APD no CER III Carandiru'!C9</f>
        <v>142</v>
      </c>
      <c r="D465" s="92">
        <f>'APD no CER III Carandiru'!D9</f>
        <v>80</v>
      </c>
      <c r="E465" s="92">
        <f>'APD no CER III Carandiru'!E9</f>
        <v>117</v>
      </c>
      <c r="F465" s="92">
        <f>'APD no CER III Carandiru'!F9</f>
        <v>80</v>
      </c>
      <c r="G465" s="92">
        <f>'APD no CER III Carandiru'!G9</f>
        <v>151</v>
      </c>
      <c r="H465" s="92">
        <f>'APD no CER III Carandiru'!H9</f>
        <v>80</v>
      </c>
      <c r="I465" s="92">
        <f>'APD no CER III Carandiru'!I9</f>
        <v>137</v>
      </c>
      <c r="J465" s="92">
        <f>'APD no CER III Carandiru'!J9</f>
        <v>80</v>
      </c>
      <c r="K465" s="92">
        <f>'APD no CER III Carandiru'!K9</f>
        <v>112</v>
      </c>
      <c r="L465" s="92">
        <f>'APD no CER III Carandiru'!L9</f>
        <v>80</v>
      </c>
      <c r="M465" s="92">
        <f>'APD no CER III Carandiru'!M9</f>
        <v>122</v>
      </c>
      <c r="N465" s="92">
        <f>'APD no CER III Carandiru'!N9</f>
        <v>80</v>
      </c>
      <c r="O465" s="92">
        <f>'APD no CER III Carandiru'!O9</f>
        <v>152</v>
      </c>
      <c r="P465" s="92">
        <f>'APD no CER III Carandiru'!P9</f>
        <v>80</v>
      </c>
      <c r="Q465" s="92">
        <f>'APD no CER III Carandiru'!Q9</f>
        <v>142</v>
      </c>
      <c r="R465" s="92">
        <f>'APD no CER III Carandiru'!R9</f>
        <v>80</v>
      </c>
      <c r="S465" s="92">
        <f>'APD no CER III Carandiru'!S9</f>
        <v>131</v>
      </c>
      <c r="T465" s="92">
        <f>'APD no CER III Carandiru'!T9</f>
        <v>80</v>
      </c>
      <c r="U465" s="92">
        <f>'APD no CER III Carandiru'!U9</f>
        <v>144</v>
      </c>
      <c r="V465" s="92">
        <f>'APD no CER III Carandiru'!V9</f>
        <v>800</v>
      </c>
      <c r="W465" s="92">
        <f>'APD no CER III Carandiru'!W9</f>
        <v>1350</v>
      </c>
      <c r="X465" s="922">
        <f>'APD no CER III Carandiru'!X9</f>
        <v>1.6875</v>
      </c>
    </row>
    <row r="466" spans="1:24" x14ac:dyDescent="0.25">
      <c r="A466" s="214" t="str">
        <f>'APD no CER III Carandiru'!A10</f>
        <v>Procedimentos da Eq. Multiprofissional APD</v>
      </c>
      <c r="B466" s="926">
        <f>'APD no CER III Carandiru'!B10</f>
        <v>205</v>
      </c>
      <c r="C466" s="92">
        <f>'APD no CER III Carandiru'!C10</f>
        <v>282</v>
      </c>
      <c r="D466" s="92">
        <f>'APD no CER III Carandiru'!D10</f>
        <v>205</v>
      </c>
      <c r="E466" s="92">
        <f>'APD no CER III Carandiru'!E10</f>
        <v>191</v>
      </c>
      <c r="F466" s="92">
        <f>'APD no CER III Carandiru'!F10</f>
        <v>205</v>
      </c>
      <c r="G466" s="92">
        <f>'APD no CER III Carandiru'!G10</f>
        <v>249</v>
      </c>
      <c r="H466" s="92">
        <f>'APD no CER III Carandiru'!H10</f>
        <v>205</v>
      </c>
      <c r="I466" s="92">
        <f>'APD no CER III Carandiru'!I10</f>
        <v>240</v>
      </c>
      <c r="J466" s="92">
        <f>'APD no CER III Carandiru'!J10</f>
        <v>205</v>
      </c>
      <c r="K466" s="92">
        <f>'APD no CER III Carandiru'!K10</f>
        <v>104</v>
      </c>
      <c r="L466" s="92">
        <f>'APD no CER III Carandiru'!L10</f>
        <v>205</v>
      </c>
      <c r="M466" s="92">
        <f>'APD no CER III Carandiru'!M10</f>
        <v>226</v>
      </c>
      <c r="N466" s="92">
        <f>'APD no CER III Carandiru'!N10</f>
        <v>205</v>
      </c>
      <c r="O466" s="92">
        <f>'APD no CER III Carandiru'!O10</f>
        <v>278</v>
      </c>
      <c r="P466" s="92">
        <f>'APD no CER III Carandiru'!P10</f>
        <v>205</v>
      </c>
      <c r="Q466" s="92">
        <f>'APD no CER III Carandiru'!Q10</f>
        <v>211</v>
      </c>
      <c r="R466" s="92">
        <f>'APD no CER III Carandiru'!R10</f>
        <v>205</v>
      </c>
      <c r="S466" s="92">
        <f>'APD no CER III Carandiru'!S10</f>
        <v>276</v>
      </c>
      <c r="T466" s="92">
        <f>'APD no CER III Carandiru'!T10</f>
        <v>205</v>
      </c>
      <c r="U466" s="92">
        <f>'APD no CER III Carandiru'!U10</f>
        <v>279</v>
      </c>
      <c r="V466" s="92">
        <f>'APD no CER III Carandiru'!V10</f>
        <v>2050</v>
      </c>
      <c r="W466" s="92">
        <f>'APD no CER III Carandiru'!W10</f>
        <v>2336</v>
      </c>
      <c r="X466" s="922">
        <f>'APD no CER III Carandiru'!X10</f>
        <v>1.1395121951219511</v>
      </c>
    </row>
    <row r="467" spans="1:24" ht="15.75" thickBot="1" x14ac:dyDescent="0.3">
      <c r="A467" s="214" t="str">
        <f>'APD no CER III Carandiru'!A11</f>
        <v>Procedimentos por acompanhante APD</v>
      </c>
      <c r="B467" s="926">
        <f>'APD no CER III Carandiru'!B11</f>
        <v>324</v>
      </c>
      <c r="C467" s="92">
        <f>'APD no CER III Carandiru'!C11</f>
        <v>291</v>
      </c>
      <c r="D467" s="92">
        <f>'APD no CER III Carandiru'!D11</f>
        <v>324</v>
      </c>
      <c r="E467" s="92">
        <f>'APD no CER III Carandiru'!E11</f>
        <v>254</v>
      </c>
      <c r="F467" s="92">
        <f>'APD no CER III Carandiru'!F11</f>
        <v>324</v>
      </c>
      <c r="G467" s="92">
        <f>'APD no CER III Carandiru'!G11</f>
        <v>218</v>
      </c>
      <c r="H467" s="92">
        <f>'APD no CER III Carandiru'!H11</f>
        <v>324</v>
      </c>
      <c r="I467" s="92">
        <f>'APD no CER III Carandiru'!I11</f>
        <v>381</v>
      </c>
      <c r="J467" s="92">
        <f>'APD no CER III Carandiru'!J11</f>
        <v>324</v>
      </c>
      <c r="K467" s="92">
        <f>'APD no CER III Carandiru'!K11</f>
        <v>234</v>
      </c>
      <c r="L467" s="92">
        <f>'APD no CER III Carandiru'!L11</f>
        <v>324</v>
      </c>
      <c r="M467" s="92">
        <f>'APD no CER III Carandiru'!M11</f>
        <v>353</v>
      </c>
      <c r="N467" s="92">
        <f>'APD no CER III Carandiru'!N11</f>
        <v>324</v>
      </c>
      <c r="O467" s="92">
        <f>'APD no CER III Carandiru'!O11</f>
        <v>433</v>
      </c>
      <c r="P467" s="92">
        <f>'APD no CER III Carandiru'!P11</f>
        <v>324</v>
      </c>
      <c r="Q467" s="92">
        <f>'APD no CER III Carandiru'!Q11</f>
        <v>360</v>
      </c>
      <c r="R467" s="92">
        <f>'APD no CER III Carandiru'!R11</f>
        <v>324</v>
      </c>
      <c r="S467" s="92">
        <f>'APD no CER III Carandiru'!S11</f>
        <v>327</v>
      </c>
      <c r="T467" s="92">
        <f>'APD no CER III Carandiru'!T11</f>
        <v>324</v>
      </c>
      <c r="U467" s="92">
        <f>'APD no CER III Carandiru'!U11</f>
        <v>306</v>
      </c>
      <c r="V467" s="92">
        <f>'APD no CER III Carandiru'!V11</f>
        <v>3240</v>
      </c>
      <c r="W467" s="92">
        <f>'APD no CER III Carandiru'!W11</f>
        <v>3157</v>
      </c>
      <c r="X467" s="922">
        <f>'APD no CER III Carandiru'!X11</f>
        <v>0.97438271604938276</v>
      </c>
    </row>
    <row r="468" spans="1:24" ht="15.75" thickBot="1" x14ac:dyDescent="0.3">
      <c r="A468" s="845" t="str">
        <f>'APD no CER III Carandiru'!A12</f>
        <v xml:space="preserve">TOTAL </v>
      </c>
      <c r="B468" s="943">
        <f>'APD no CER III Carandiru'!B12</f>
        <v>609</v>
      </c>
      <c r="C468" s="847">
        <f>'APD no CER III Carandiru'!C12</f>
        <v>715</v>
      </c>
      <c r="D468" s="847">
        <f>'APD no CER III Carandiru'!D12</f>
        <v>609</v>
      </c>
      <c r="E468" s="847">
        <f>'APD no CER III Carandiru'!E12</f>
        <v>562</v>
      </c>
      <c r="F468" s="847">
        <f>'APD no CER III Carandiru'!F12</f>
        <v>609</v>
      </c>
      <c r="G468" s="847">
        <f>'APD no CER III Carandiru'!G12</f>
        <v>618</v>
      </c>
      <c r="H468" s="847">
        <f>'APD no CER III Carandiru'!H12</f>
        <v>609</v>
      </c>
      <c r="I468" s="847">
        <f>'APD no CER III Carandiru'!I12</f>
        <v>758</v>
      </c>
      <c r="J468" s="847">
        <f>'APD no CER III Carandiru'!J12</f>
        <v>609</v>
      </c>
      <c r="K468" s="847">
        <f>'APD no CER III Carandiru'!K12</f>
        <v>450</v>
      </c>
      <c r="L468" s="847">
        <f>'APD no CER III Carandiru'!L12</f>
        <v>609</v>
      </c>
      <c r="M468" s="847">
        <f>'APD no CER III Carandiru'!M12</f>
        <v>701</v>
      </c>
      <c r="N468" s="847">
        <f>'APD no CER III Carandiru'!N12</f>
        <v>609</v>
      </c>
      <c r="O468" s="847">
        <f>'APD no CER III Carandiru'!O12</f>
        <v>863</v>
      </c>
      <c r="P468" s="847">
        <f>'APD no CER III Carandiru'!P12</f>
        <v>609</v>
      </c>
      <c r="Q468" s="847">
        <f>'APD no CER III Carandiru'!Q12</f>
        <v>713</v>
      </c>
      <c r="R468" s="847">
        <f>'APD no CER III Carandiru'!R12</f>
        <v>609</v>
      </c>
      <c r="S468" s="847">
        <f>'APD no CER III Carandiru'!S12</f>
        <v>734</v>
      </c>
      <c r="T468" s="847">
        <f>'APD no CER III Carandiru'!T12</f>
        <v>609</v>
      </c>
      <c r="U468" s="847">
        <f>'APD no CER III Carandiru'!U12</f>
        <v>729</v>
      </c>
      <c r="V468" s="847">
        <f>'APD no CER III Carandiru'!V12</f>
        <v>6090</v>
      </c>
      <c r="W468" s="847">
        <f>'APD no CER III Carandiru'!W12</f>
        <v>6843</v>
      </c>
      <c r="X468" s="923">
        <f>'APD no CER III Carandiru'!X12</f>
        <v>1.1236453201970444</v>
      </c>
    </row>
    <row r="470" spans="1:24" ht="15.75" x14ac:dyDescent="0.25">
      <c r="A470" s="927" t="s">
        <v>645</v>
      </c>
      <c r="B470" s="937"/>
      <c r="C470" s="928"/>
      <c r="D470" s="929"/>
      <c r="E470" s="929"/>
      <c r="F470" s="929"/>
      <c r="G470" s="929"/>
      <c r="H470" s="929"/>
      <c r="I470" s="929"/>
      <c r="J470" s="929"/>
      <c r="K470" s="929"/>
      <c r="L470" s="929"/>
      <c r="M470" s="929"/>
      <c r="N470" s="929"/>
      <c r="O470" s="929"/>
      <c r="P470" s="929"/>
      <c r="Q470" s="929"/>
      <c r="R470" s="929"/>
      <c r="S470" s="929"/>
      <c r="T470" s="929"/>
      <c r="U470" s="929"/>
      <c r="V470" s="928"/>
      <c r="W470" s="928"/>
      <c r="X470" s="928"/>
    </row>
    <row r="471" spans="1:24" x14ac:dyDescent="0.25">
      <c r="A471" s="914"/>
      <c r="B471" s="976" t="s">
        <v>486</v>
      </c>
      <c r="C471" s="976"/>
      <c r="D471" s="976" t="s">
        <v>681</v>
      </c>
      <c r="E471" s="976"/>
      <c r="F471" s="976" t="s">
        <v>682</v>
      </c>
      <c r="G471" s="976"/>
      <c r="H471" s="976" t="s">
        <v>683</v>
      </c>
      <c r="I471" s="976"/>
      <c r="J471" s="976" t="s">
        <v>686</v>
      </c>
      <c r="K471" s="976"/>
      <c r="L471" s="976" t="s">
        <v>687</v>
      </c>
      <c r="M471" s="976"/>
      <c r="N471" s="976" t="s">
        <v>689</v>
      </c>
      <c r="O471" s="976"/>
      <c r="P471" s="976" t="s">
        <v>690</v>
      </c>
      <c r="Q471" s="976"/>
      <c r="R471" s="976" t="s">
        <v>691</v>
      </c>
      <c r="S471" s="976"/>
      <c r="T471" s="976" t="s">
        <v>692</v>
      </c>
      <c r="U471" s="976"/>
      <c r="V471" s="989" t="s">
        <v>487</v>
      </c>
      <c r="W471" s="989"/>
      <c r="X471" s="989"/>
    </row>
    <row r="472" spans="1:24" ht="15.75" thickBot="1" x14ac:dyDescent="0.3">
      <c r="A472" s="843" t="s">
        <v>14</v>
      </c>
      <c r="B472" s="931" t="s">
        <v>489</v>
      </c>
      <c r="C472" s="849" t="s">
        <v>488</v>
      </c>
      <c r="D472" s="915" t="s">
        <v>489</v>
      </c>
      <c r="E472" s="849" t="s">
        <v>488</v>
      </c>
      <c r="F472" s="915" t="s">
        <v>489</v>
      </c>
      <c r="G472" s="849" t="s">
        <v>488</v>
      </c>
      <c r="H472" s="915" t="s">
        <v>489</v>
      </c>
      <c r="I472" s="849" t="s">
        <v>488</v>
      </c>
      <c r="J472" s="915" t="s">
        <v>489</v>
      </c>
      <c r="K472" s="849" t="s">
        <v>488</v>
      </c>
      <c r="L472" s="915" t="s">
        <v>489</v>
      </c>
      <c r="M472" s="849" t="s">
        <v>488</v>
      </c>
      <c r="N472" s="915" t="s">
        <v>489</v>
      </c>
      <c r="O472" s="849" t="s">
        <v>488</v>
      </c>
      <c r="P472" s="915" t="s">
        <v>489</v>
      </c>
      <c r="Q472" s="849" t="s">
        <v>488</v>
      </c>
      <c r="R472" s="915" t="s">
        <v>489</v>
      </c>
      <c r="S472" s="849" t="s">
        <v>488</v>
      </c>
      <c r="T472" s="915" t="s">
        <v>489</v>
      </c>
      <c r="U472" s="849" t="s">
        <v>488</v>
      </c>
      <c r="V472" s="849" t="s">
        <v>679</v>
      </c>
      <c r="W472" s="849" t="s">
        <v>680</v>
      </c>
      <c r="X472" s="917" t="s">
        <v>1</v>
      </c>
    </row>
    <row r="473" spans="1:24" ht="15.75" thickTop="1" x14ac:dyDescent="0.25">
      <c r="A473" s="214" t="str">
        <f>'CAPS INF II VM-VG'!A9</f>
        <v>Nº Pacientes com cadastro ativo CAPS</v>
      </c>
      <c r="B473" s="926">
        <f>'CAPS INF II VM-VG'!B9</f>
        <v>155</v>
      </c>
      <c r="C473" s="92">
        <f>'CAPS INF II VM-VG'!C9</f>
        <v>270</v>
      </c>
      <c r="D473" s="92">
        <f>'CAPS INF II VM-VG'!D9</f>
        <v>155</v>
      </c>
      <c r="E473" s="92">
        <f>'CAPS INF II VM-VG'!E9</f>
        <v>284</v>
      </c>
      <c r="F473" s="92">
        <f>'CAPS INF II VM-VG'!F9</f>
        <v>155</v>
      </c>
      <c r="G473" s="92">
        <f>'CAPS INF II VM-VG'!G9</f>
        <v>299</v>
      </c>
      <c r="H473" s="92">
        <f>'CAPS INF II VM-VG'!H9</f>
        <v>155</v>
      </c>
      <c r="I473" s="92">
        <f>'CAPS INF II VM-VG'!I9</f>
        <v>303</v>
      </c>
      <c r="J473" s="92">
        <f>'CAPS INF II VM-VG'!J9</f>
        <v>155</v>
      </c>
      <c r="K473" s="92">
        <f>'CAPS INF II VM-VG'!K9</f>
        <v>341</v>
      </c>
      <c r="L473" s="92">
        <f>'CAPS INF II VM-VG'!L9</f>
        <v>155</v>
      </c>
      <c r="M473" s="92">
        <f>'CAPS INF II VM-VG'!M9</f>
        <v>317</v>
      </c>
      <c r="N473" s="92">
        <f>'CAPS INF II VM-VG'!N9</f>
        <v>155</v>
      </c>
      <c r="O473" s="92">
        <f>'CAPS INF II VM-VG'!O9</f>
        <v>326</v>
      </c>
      <c r="P473" s="92">
        <f>'CAPS INF II VM-VG'!P9</f>
        <v>155</v>
      </c>
      <c r="Q473" s="92">
        <f>'CAPS INF II VM-VG'!Q9</f>
        <v>353</v>
      </c>
      <c r="R473" s="92">
        <f>'CAPS INF II VM-VG'!R9</f>
        <v>155</v>
      </c>
      <c r="S473" s="92">
        <f>'CAPS INF II VM-VG'!S9</f>
        <v>378</v>
      </c>
      <c r="T473" s="92">
        <f>'CAPS INF II VM-VG'!T9</f>
        <v>155</v>
      </c>
      <c r="U473" s="92">
        <f>'CAPS INF II VM-VG'!U9</f>
        <v>353</v>
      </c>
      <c r="V473" s="92">
        <f>'CAPS INF II VM-VG'!V9</f>
        <v>1550</v>
      </c>
      <c r="W473" s="92">
        <f>'CAPS INF II VM-VG'!W9</f>
        <v>3224</v>
      </c>
      <c r="X473" s="922">
        <f>'CAPS INF II VM-VG'!X9</f>
        <v>2.08</v>
      </c>
    </row>
    <row r="474" spans="1:24" x14ac:dyDescent="0.25">
      <c r="A474" s="214" t="str">
        <f>'CAPS INF II VM-VG'!A10</f>
        <v>Matriciamento de Equipes da Atenção Básica</v>
      </c>
      <c r="B474" s="926">
        <f>'CAPS INF II VM-VG'!B10</f>
        <v>13</v>
      </c>
      <c r="C474" s="92">
        <f>'CAPS INF II VM-VG'!C10</f>
        <v>14</v>
      </c>
      <c r="D474" s="92">
        <f>'CAPS INF II VM-VG'!D10</f>
        <v>13</v>
      </c>
      <c r="E474" s="92">
        <f>'CAPS INF II VM-VG'!E10</f>
        <v>16</v>
      </c>
      <c r="F474" s="92">
        <f>'CAPS INF II VM-VG'!F10</f>
        <v>13</v>
      </c>
      <c r="G474" s="92">
        <f>'CAPS INF II VM-VG'!G10</f>
        <v>13</v>
      </c>
      <c r="H474" s="92">
        <f>'CAPS INF II VM-VG'!H10</f>
        <v>13</v>
      </c>
      <c r="I474" s="92">
        <f>'CAPS INF II VM-VG'!I10</f>
        <v>17</v>
      </c>
      <c r="J474" s="92">
        <f>'CAPS INF II VM-VG'!J10</f>
        <v>13</v>
      </c>
      <c r="K474" s="92">
        <f>'CAPS INF II VM-VG'!K10</f>
        <v>14</v>
      </c>
      <c r="L474" s="92">
        <f>'CAPS INF II VM-VG'!L10</f>
        <v>13</v>
      </c>
      <c r="M474" s="92">
        <f>'CAPS INF II VM-VG'!M10</f>
        <v>13</v>
      </c>
      <c r="N474" s="92">
        <f>'CAPS INF II VM-VG'!N10</f>
        <v>13</v>
      </c>
      <c r="O474" s="92">
        <f>'CAPS INF II VM-VG'!O10</f>
        <v>13</v>
      </c>
      <c r="P474" s="92">
        <f>'CAPS INF II VM-VG'!P10</f>
        <v>13</v>
      </c>
      <c r="Q474" s="92">
        <f>'CAPS INF II VM-VG'!Q10</f>
        <v>12</v>
      </c>
      <c r="R474" s="92">
        <f>'CAPS INF II VM-VG'!R10</f>
        <v>13</v>
      </c>
      <c r="S474" s="92">
        <f>'CAPS INF II VM-VG'!S10</f>
        <v>22</v>
      </c>
      <c r="T474" s="92">
        <f>'CAPS INF II VM-VG'!T10</f>
        <v>13</v>
      </c>
      <c r="U474" s="92">
        <f>'CAPS INF II VM-VG'!U10</f>
        <v>28</v>
      </c>
      <c r="V474" s="92">
        <f>'CAPS INF II VM-VG'!V10</f>
        <v>130</v>
      </c>
      <c r="W474" s="92">
        <f>'CAPS INF II VM-VG'!W10</f>
        <v>162</v>
      </c>
      <c r="X474" s="922">
        <f>'CAPS INF II VM-VG'!X10</f>
        <v>1.2461538461538462</v>
      </c>
    </row>
    <row r="475" spans="1:24" ht="24" x14ac:dyDescent="0.25">
      <c r="A475" s="216" t="str">
        <f>'CAPS INF II VM-VG'!A11</f>
        <v>Matriciamento de equipes de Atenção da Urgência, Emergência e Referência Saude Mental</v>
      </c>
      <c r="B475" s="926">
        <f>'CAPS INF II VM-VG'!B11</f>
        <v>1</v>
      </c>
      <c r="C475" s="92">
        <f>'CAPS INF II VM-VG'!C11</f>
        <v>1</v>
      </c>
      <c r="D475" s="92">
        <f>'CAPS INF II VM-VG'!D11</f>
        <v>1</v>
      </c>
      <c r="E475" s="92">
        <f>'CAPS INF II VM-VG'!E11</f>
        <v>1</v>
      </c>
      <c r="F475" s="92">
        <f>'CAPS INF II VM-VG'!F11</f>
        <v>1</v>
      </c>
      <c r="G475" s="92">
        <f>'CAPS INF II VM-VG'!G11</f>
        <v>1</v>
      </c>
      <c r="H475" s="92">
        <f>'CAPS INF II VM-VG'!H11</f>
        <v>1</v>
      </c>
      <c r="I475" s="92">
        <f>'CAPS INF II VM-VG'!I11</f>
        <v>1</v>
      </c>
      <c r="J475" s="92">
        <f>'CAPS INF II VM-VG'!J11</f>
        <v>1</v>
      </c>
      <c r="K475" s="92">
        <f>'CAPS INF II VM-VG'!K11</f>
        <v>3</v>
      </c>
      <c r="L475" s="92">
        <f>'CAPS INF II VM-VG'!L11</f>
        <v>1</v>
      </c>
      <c r="M475" s="92">
        <f>'CAPS INF II VM-VG'!M11</f>
        <v>1</v>
      </c>
      <c r="N475" s="92">
        <f>'CAPS INF II VM-VG'!N11</f>
        <v>1</v>
      </c>
      <c r="O475" s="92">
        <f>'CAPS INF II VM-VG'!O11</f>
        <v>1</v>
      </c>
      <c r="P475" s="92">
        <f>'CAPS INF II VM-VG'!P11</f>
        <v>1</v>
      </c>
      <c r="Q475" s="92">
        <f>'CAPS INF II VM-VG'!Q11</f>
        <v>1</v>
      </c>
      <c r="R475" s="92">
        <f>'CAPS INF II VM-VG'!R11</f>
        <v>1</v>
      </c>
      <c r="S475" s="92">
        <f>'CAPS INF II VM-VG'!S11</f>
        <v>1</v>
      </c>
      <c r="T475" s="92">
        <f>'CAPS INF II VM-VG'!T11</f>
        <v>1</v>
      </c>
      <c r="U475" s="92">
        <f>'CAPS INF II VM-VG'!U11</f>
        <v>1</v>
      </c>
      <c r="V475" s="92">
        <f>'CAPS INF II VM-VG'!V11</f>
        <v>10</v>
      </c>
      <c r="W475" s="92">
        <f>'CAPS INF II VM-VG'!W11</f>
        <v>12</v>
      </c>
      <c r="X475" s="922">
        <f>'CAPS INF II VM-VG'!X11</f>
        <v>1.2</v>
      </c>
    </row>
    <row r="476" spans="1:24" ht="15.75" thickBot="1" x14ac:dyDescent="0.3">
      <c r="A476" s="214" t="str">
        <f>'CAPS INF II VM-VG'!A12</f>
        <v>Nº Atendimento domiciliar para pacientes de CAPS</v>
      </c>
      <c r="B476" s="926">
        <f>'CAPS INF II VM-VG'!B12</f>
        <v>30</v>
      </c>
      <c r="C476" s="92">
        <f>'CAPS INF II VM-VG'!C12</f>
        <v>34</v>
      </c>
      <c r="D476" s="92">
        <f>'CAPS INF II VM-VG'!D12</f>
        <v>30</v>
      </c>
      <c r="E476" s="92">
        <f>'CAPS INF II VM-VG'!E12</f>
        <v>32</v>
      </c>
      <c r="F476" s="92">
        <f>'CAPS INF II VM-VG'!F12</f>
        <v>30</v>
      </c>
      <c r="G476" s="92">
        <f>'CAPS INF II VM-VG'!G12</f>
        <v>32</v>
      </c>
      <c r="H476" s="92">
        <f>'CAPS INF II VM-VG'!H12</f>
        <v>30</v>
      </c>
      <c r="I476" s="92">
        <f>'CAPS INF II VM-VG'!I12</f>
        <v>31</v>
      </c>
      <c r="J476" s="92">
        <f>'CAPS INF II VM-VG'!J12</f>
        <v>30</v>
      </c>
      <c r="K476" s="92">
        <f>'CAPS INF II VM-VG'!K12</f>
        <v>41</v>
      </c>
      <c r="L476" s="92">
        <f>'CAPS INF II VM-VG'!L12</f>
        <v>30</v>
      </c>
      <c r="M476" s="92">
        <f>'CAPS INF II VM-VG'!M12</f>
        <v>33</v>
      </c>
      <c r="N476" s="92">
        <f>'CAPS INF II VM-VG'!N12</f>
        <v>30</v>
      </c>
      <c r="O476" s="92">
        <f>'CAPS INF II VM-VG'!O12</f>
        <v>31</v>
      </c>
      <c r="P476" s="92">
        <f>'CAPS INF II VM-VG'!P12</f>
        <v>30</v>
      </c>
      <c r="Q476" s="92">
        <f>'CAPS INF II VM-VG'!Q12</f>
        <v>33</v>
      </c>
      <c r="R476" s="92">
        <f>'CAPS INF II VM-VG'!R12</f>
        <v>30</v>
      </c>
      <c r="S476" s="92">
        <f>'CAPS INF II VM-VG'!S12</f>
        <v>30</v>
      </c>
      <c r="T476" s="92">
        <f>'CAPS INF II VM-VG'!T12</f>
        <v>30</v>
      </c>
      <c r="U476" s="92">
        <f>'CAPS INF II VM-VG'!U12</f>
        <v>35</v>
      </c>
      <c r="V476" s="92">
        <f>'CAPS INF II VM-VG'!V12</f>
        <v>300</v>
      </c>
      <c r="W476" s="92">
        <f>'CAPS INF II VM-VG'!W12</f>
        <v>332</v>
      </c>
      <c r="X476" s="922">
        <f>'CAPS INF II VM-VG'!X12</f>
        <v>1.1066666666666667</v>
      </c>
    </row>
    <row r="477" spans="1:24" ht="15.75" thickBot="1" x14ac:dyDescent="0.3">
      <c r="A477" s="845" t="str">
        <f>'CAPS INF II VM-VG'!A13</f>
        <v xml:space="preserve">TOTAL </v>
      </c>
      <c r="B477" s="943">
        <f>'CAPS INF II VM-VG'!B13</f>
        <v>199</v>
      </c>
      <c r="C477" s="847">
        <f>'CAPS INF II VM-VG'!C13</f>
        <v>319</v>
      </c>
      <c r="D477" s="847">
        <f>'CAPS INF II VM-VG'!D13</f>
        <v>199</v>
      </c>
      <c r="E477" s="847">
        <f>'CAPS INF II VM-VG'!E13</f>
        <v>333</v>
      </c>
      <c r="F477" s="847">
        <f>'CAPS INF II VM-VG'!F13</f>
        <v>199</v>
      </c>
      <c r="G477" s="847">
        <f>'CAPS INF II VM-VG'!G13</f>
        <v>345</v>
      </c>
      <c r="H477" s="847">
        <f>'CAPS INF II VM-VG'!H13</f>
        <v>199</v>
      </c>
      <c r="I477" s="847">
        <f>'CAPS INF II VM-VG'!I13</f>
        <v>352</v>
      </c>
      <c r="J477" s="847">
        <f>'CAPS INF II VM-VG'!J13</f>
        <v>199</v>
      </c>
      <c r="K477" s="847">
        <f>'CAPS INF II VM-VG'!K13</f>
        <v>399</v>
      </c>
      <c r="L477" s="847">
        <f>'CAPS INF II VM-VG'!L13</f>
        <v>199</v>
      </c>
      <c r="M477" s="847">
        <f>'CAPS INF II VM-VG'!M13</f>
        <v>364</v>
      </c>
      <c r="N477" s="847">
        <f>'CAPS INF II VM-VG'!N13</f>
        <v>199</v>
      </c>
      <c r="O477" s="847">
        <f>'CAPS INF II VM-VG'!O13</f>
        <v>371</v>
      </c>
      <c r="P477" s="847">
        <f>'CAPS INF II VM-VG'!P13</f>
        <v>199</v>
      </c>
      <c r="Q477" s="847">
        <f>'CAPS INF II VM-VG'!Q13</f>
        <v>399</v>
      </c>
      <c r="R477" s="847">
        <f>'CAPS INF II VM-VG'!R13</f>
        <v>199</v>
      </c>
      <c r="S477" s="847">
        <f>'CAPS INF II VM-VG'!S13</f>
        <v>431</v>
      </c>
      <c r="T477" s="847">
        <f>'CAPS INF II VM-VG'!T13</f>
        <v>199</v>
      </c>
      <c r="U477" s="847">
        <f>'CAPS INF II VM-VG'!U13</f>
        <v>417</v>
      </c>
      <c r="V477" s="847">
        <f>'CAPS INF II VM-VG'!V13</f>
        <v>1990</v>
      </c>
      <c r="W477" s="847">
        <f>'CAPS INF II VM-VG'!W13</f>
        <v>3730</v>
      </c>
      <c r="X477" s="923">
        <f>'CAPS INF II VM-VG'!X13</f>
        <v>1.8743718592964824</v>
      </c>
    </row>
    <row r="479" spans="1:24" ht="15.75" x14ac:dyDescent="0.25">
      <c r="A479" s="927" t="s">
        <v>677</v>
      </c>
      <c r="B479" s="937"/>
      <c r="C479" s="928"/>
      <c r="D479" s="929"/>
      <c r="E479" s="929"/>
      <c r="F479" s="929"/>
      <c r="G479" s="929"/>
      <c r="H479" s="929"/>
      <c r="I479" s="929"/>
      <c r="J479" s="929"/>
      <c r="K479" s="929"/>
      <c r="L479" s="929"/>
      <c r="M479" s="929"/>
      <c r="N479" s="929"/>
      <c r="O479" s="929"/>
      <c r="P479" s="929"/>
      <c r="Q479" s="929"/>
      <c r="R479" s="929"/>
      <c r="S479" s="929"/>
      <c r="T479" s="929"/>
      <c r="U479" s="929"/>
      <c r="V479" s="928"/>
      <c r="W479" s="928"/>
      <c r="X479" s="928"/>
    </row>
    <row r="480" spans="1:24" x14ac:dyDescent="0.25">
      <c r="A480" s="914"/>
      <c r="B480" s="976" t="s">
        <v>486</v>
      </c>
      <c r="C480" s="976"/>
      <c r="D480" s="976" t="s">
        <v>681</v>
      </c>
      <c r="E480" s="976"/>
      <c r="F480" s="976" t="s">
        <v>682</v>
      </c>
      <c r="G480" s="976"/>
      <c r="H480" s="976" t="s">
        <v>683</v>
      </c>
      <c r="I480" s="976"/>
      <c r="J480" s="976" t="s">
        <v>686</v>
      </c>
      <c r="K480" s="976"/>
      <c r="L480" s="976" t="s">
        <v>687</v>
      </c>
      <c r="M480" s="976"/>
      <c r="N480" s="976" t="s">
        <v>689</v>
      </c>
      <c r="O480" s="976"/>
      <c r="P480" s="976" t="s">
        <v>690</v>
      </c>
      <c r="Q480" s="976"/>
      <c r="R480" s="976" t="s">
        <v>691</v>
      </c>
      <c r="S480" s="976"/>
      <c r="T480" s="976" t="s">
        <v>692</v>
      </c>
      <c r="U480" s="976"/>
      <c r="V480" s="989" t="s">
        <v>487</v>
      </c>
      <c r="W480" s="989"/>
      <c r="X480" s="989"/>
    </row>
    <row r="481" spans="1:24" ht="24.75" thickBot="1" x14ac:dyDescent="0.3">
      <c r="A481" s="843" t="s">
        <v>14</v>
      </c>
      <c r="B481" s="931" t="s">
        <v>15</v>
      </c>
      <c r="C481" s="849" t="s">
        <v>486</v>
      </c>
      <c r="D481" s="915" t="s">
        <v>489</v>
      </c>
      <c r="E481" s="849" t="s">
        <v>488</v>
      </c>
      <c r="F481" s="915" t="s">
        <v>489</v>
      </c>
      <c r="G481" s="849" t="s">
        <v>488</v>
      </c>
      <c r="H481" s="915" t="s">
        <v>489</v>
      </c>
      <c r="I481" s="849" t="s">
        <v>488</v>
      </c>
      <c r="J481" s="915" t="s">
        <v>489</v>
      </c>
      <c r="K481" s="849" t="s">
        <v>488</v>
      </c>
      <c r="L481" s="915" t="s">
        <v>489</v>
      </c>
      <c r="M481" s="849" t="s">
        <v>488</v>
      </c>
      <c r="N481" s="915" t="s">
        <v>489</v>
      </c>
      <c r="O481" s="849" t="s">
        <v>488</v>
      </c>
      <c r="P481" s="915" t="s">
        <v>489</v>
      </c>
      <c r="Q481" s="849" t="s">
        <v>488</v>
      </c>
      <c r="R481" s="915" t="s">
        <v>489</v>
      </c>
      <c r="S481" s="849" t="s">
        <v>488</v>
      </c>
      <c r="T481" s="915" t="s">
        <v>489</v>
      </c>
      <c r="U481" s="849" t="s">
        <v>488</v>
      </c>
      <c r="V481" s="849" t="s">
        <v>679</v>
      </c>
      <c r="W481" s="849" t="s">
        <v>680</v>
      </c>
      <c r="X481" s="917" t="s">
        <v>1</v>
      </c>
    </row>
    <row r="482" spans="1:24" ht="36.75" thickTop="1" x14ac:dyDescent="0.25">
      <c r="A482" s="214" t="str">
        <f>' UPA'!A14</f>
        <v>Atendimento de Urgencia</v>
      </c>
      <c r="B482" s="926" t="s">
        <v>485</v>
      </c>
      <c r="C482" s="92">
        <f>' UPA'!C14</f>
        <v>17160</v>
      </c>
      <c r="D482" s="926" t="s">
        <v>485</v>
      </c>
      <c r="E482" s="92">
        <f>' UPA'!E14</f>
        <v>18544</v>
      </c>
      <c r="F482" s="926" t="s">
        <v>485</v>
      </c>
      <c r="G482" s="92">
        <f>' UPA'!G14</f>
        <v>21517</v>
      </c>
      <c r="H482" s="926" t="s">
        <v>485</v>
      </c>
      <c r="I482" s="92">
        <f>' UPA'!I14</f>
        <v>22458</v>
      </c>
      <c r="J482" s="926" t="s">
        <v>485</v>
      </c>
      <c r="K482" s="92">
        <f>' UPA'!K14</f>
        <v>23108</v>
      </c>
      <c r="L482" s="926" t="s">
        <v>485</v>
      </c>
      <c r="M482" s="92">
        <f>' UPA'!M14</f>
        <v>19935</v>
      </c>
      <c r="N482" s="926" t="s">
        <v>485</v>
      </c>
      <c r="O482" s="92">
        <f>' UPA'!O14</f>
        <v>18638</v>
      </c>
      <c r="P482" s="926" t="s">
        <v>485</v>
      </c>
      <c r="Q482" s="92">
        <f>' UPA'!Q14</f>
        <v>24719</v>
      </c>
      <c r="R482" s="926" t="s">
        <v>485</v>
      </c>
      <c r="S482" s="92">
        <f>' UPA'!S14</f>
        <v>24779</v>
      </c>
      <c r="T482" s="926" t="s">
        <v>485</v>
      </c>
      <c r="U482" s="92">
        <f>' UPA'!U14</f>
        <v>26864</v>
      </c>
      <c r="V482" s="92" t="str">
        <f>' UPA'!V14</f>
        <v>-</v>
      </c>
      <c r="W482" s="92">
        <f>' UPA'!W14</f>
        <v>217722</v>
      </c>
      <c r="X482" s="922" t="str">
        <f>' UPA'!X14</f>
        <v>-</v>
      </c>
    </row>
    <row r="483" spans="1:24" ht="36" x14ac:dyDescent="0.25">
      <c r="A483" s="214" t="str">
        <f>' UPA'!A15</f>
        <v>Atendimento com Remoção</v>
      </c>
      <c r="B483" s="926" t="s">
        <v>485</v>
      </c>
      <c r="C483" s="92">
        <f>' UPA'!C15</f>
        <v>303</v>
      </c>
      <c r="D483" s="926" t="s">
        <v>485</v>
      </c>
      <c r="E483" s="92">
        <f>' UPA'!E15</f>
        <v>353</v>
      </c>
      <c r="F483" s="926" t="s">
        <v>485</v>
      </c>
      <c r="G483" s="92">
        <f>' UPA'!G15</f>
        <v>395</v>
      </c>
      <c r="H483" s="926" t="s">
        <v>485</v>
      </c>
      <c r="I483" s="92">
        <f>' UPA'!I15</f>
        <v>324</v>
      </c>
      <c r="J483" s="926" t="s">
        <v>485</v>
      </c>
      <c r="K483" s="92">
        <f>' UPA'!K15</f>
        <v>252</v>
      </c>
      <c r="L483" s="926" t="s">
        <v>485</v>
      </c>
      <c r="M483" s="92">
        <f>' UPA'!M15</f>
        <v>212</v>
      </c>
      <c r="N483" s="926" t="s">
        <v>485</v>
      </c>
      <c r="O483" s="92">
        <f>' UPA'!O15</f>
        <v>456</v>
      </c>
      <c r="P483" s="926" t="s">
        <v>485</v>
      </c>
      <c r="Q483" s="92">
        <f>' UPA'!Q15</f>
        <v>332</v>
      </c>
      <c r="R483" s="926" t="s">
        <v>485</v>
      </c>
      <c r="S483" s="92">
        <f>' UPA'!S15</f>
        <v>489</v>
      </c>
      <c r="T483" s="926" t="s">
        <v>485</v>
      </c>
      <c r="U483" s="92">
        <f>' UPA'!U15</f>
        <v>64</v>
      </c>
      <c r="V483" s="92" t="str">
        <f>' UPA'!V15</f>
        <v>-</v>
      </c>
      <c r="W483" s="92">
        <f>' UPA'!W15</f>
        <v>3180</v>
      </c>
      <c r="X483" s="922" t="str">
        <f>' UPA'!X15</f>
        <v>-</v>
      </c>
    </row>
    <row r="484" spans="1:24" ht="36.75" thickBot="1" x14ac:dyDescent="0.3">
      <c r="A484" s="214" t="str">
        <f>' UPA'!A16</f>
        <v>Atendimento com Observação</v>
      </c>
      <c r="B484" s="926" t="s">
        <v>485</v>
      </c>
      <c r="C484" s="92">
        <f>' UPA'!C16</f>
        <v>869</v>
      </c>
      <c r="D484" s="926" t="s">
        <v>485</v>
      </c>
      <c r="E484" s="92">
        <f>' UPA'!E16</f>
        <v>756</v>
      </c>
      <c r="F484" s="926" t="s">
        <v>485</v>
      </c>
      <c r="G484" s="92">
        <f>' UPA'!G16</f>
        <v>782</v>
      </c>
      <c r="H484" s="926" t="s">
        <v>485</v>
      </c>
      <c r="I484" s="92">
        <f>' UPA'!I16</f>
        <v>1015</v>
      </c>
      <c r="J484" s="926" t="s">
        <v>485</v>
      </c>
      <c r="K484" s="92">
        <f>' UPA'!K16</f>
        <v>747</v>
      </c>
      <c r="L484" s="926" t="s">
        <v>485</v>
      </c>
      <c r="M484" s="92">
        <f>' UPA'!M16</f>
        <v>655</v>
      </c>
      <c r="N484" s="926" t="s">
        <v>485</v>
      </c>
      <c r="O484" s="92">
        <f>' UPA'!O16</f>
        <v>18</v>
      </c>
      <c r="P484" s="926" t="s">
        <v>485</v>
      </c>
      <c r="Q484" s="92">
        <f>' UPA'!Q16</f>
        <v>1444</v>
      </c>
      <c r="R484" s="926" t="s">
        <v>485</v>
      </c>
      <c r="S484" s="92">
        <f>' UPA'!S16</f>
        <v>1273</v>
      </c>
      <c r="T484" s="926" t="s">
        <v>485</v>
      </c>
      <c r="U484" s="92">
        <f>' UPA'!U16</f>
        <v>1503</v>
      </c>
      <c r="V484" s="92" t="str">
        <f>' UPA'!V16</f>
        <v>-</v>
      </c>
      <c r="W484" s="92">
        <f>' UPA'!W16</f>
        <v>9062</v>
      </c>
      <c r="X484" s="922" t="str">
        <f>' UPA'!X16</f>
        <v>-</v>
      </c>
    </row>
    <row r="485" spans="1:24" ht="17.25" customHeight="1" thickBot="1" x14ac:dyDescent="0.3">
      <c r="A485" s="845" t="str">
        <f>' UPA'!A17</f>
        <v xml:space="preserve">TOTAL </v>
      </c>
      <c r="B485" s="936"/>
      <c r="C485" s="847">
        <f>' UPA'!C17</f>
        <v>18332</v>
      </c>
      <c r="D485" s="847">
        <f>' UPA'!D17</f>
        <v>0</v>
      </c>
      <c r="E485" s="847">
        <f>' UPA'!E17</f>
        <v>19653</v>
      </c>
      <c r="F485" s="847">
        <f>' UPA'!F17</f>
        <v>0</v>
      </c>
      <c r="G485" s="847">
        <f>' UPA'!G17</f>
        <v>22694</v>
      </c>
      <c r="H485" s="847">
        <f>' UPA'!H17</f>
        <v>0</v>
      </c>
      <c r="I485" s="847">
        <f>' UPA'!I17</f>
        <v>23797</v>
      </c>
      <c r="J485" s="847">
        <f>' UPA'!J17</f>
        <v>0</v>
      </c>
      <c r="K485" s="847">
        <f>' UPA'!K17</f>
        <v>24107</v>
      </c>
      <c r="L485" s="847">
        <f>' UPA'!L17</f>
        <v>0</v>
      </c>
      <c r="M485" s="847">
        <f>' UPA'!M17</f>
        <v>20802</v>
      </c>
      <c r="N485" s="847">
        <f>' UPA'!N17</f>
        <v>0</v>
      </c>
      <c r="O485" s="847">
        <f>' UPA'!O17</f>
        <v>19112</v>
      </c>
      <c r="P485" s="847">
        <f>' UPA'!P17</f>
        <v>0</v>
      </c>
      <c r="Q485" s="847">
        <f>' UPA'!Q17</f>
        <v>26495</v>
      </c>
      <c r="R485" s="847">
        <f>' UPA'!R17</f>
        <v>0</v>
      </c>
      <c r="S485" s="847">
        <f>' UPA'!S17</f>
        <v>26541</v>
      </c>
      <c r="T485" s="847">
        <f>' UPA'!T17</f>
        <v>0</v>
      </c>
      <c r="U485" s="847">
        <f>' UPA'!U17</f>
        <v>28431</v>
      </c>
      <c r="V485" s="847" t="str">
        <f>' UPA'!V17</f>
        <v>-</v>
      </c>
      <c r="W485" s="847">
        <f>' UPA'!W17</f>
        <v>229964</v>
      </c>
      <c r="X485" s="923" t="str">
        <f>' UPA'!X17</f>
        <v>-</v>
      </c>
    </row>
    <row r="487" spans="1:24" ht="15.75" x14ac:dyDescent="0.25">
      <c r="A487" s="927" t="s">
        <v>646</v>
      </c>
      <c r="B487" s="937"/>
      <c r="C487" s="928"/>
      <c r="D487" s="929"/>
      <c r="E487" s="929"/>
      <c r="F487" s="929"/>
      <c r="G487" s="929"/>
      <c r="H487" s="929"/>
      <c r="I487" s="929"/>
      <c r="J487" s="929"/>
      <c r="K487" s="929"/>
      <c r="L487" s="929"/>
      <c r="M487" s="929"/>
      <c r="N487" s="929"/>
      <c r="O487" s="929"/>
      <c r="P487" s="929"/>
      <c r="Q487" s="929"/>
      <c r="R487" s="929"/>
      <c r="S487" s="929"/>
      <c r="T487" s="929"/>
      <c r="U487" s="929"/>
      <c r="V487" s="928"/>
      <c r="W487" s="928"/>
      <c r="X487" s="928"/>
    </row>
    <row r="488" spans="1:24" x14ac:dyDescent="0.25">
      <c r="A488" s="914"/>
      <c r="B488" s="976" t="s">
        <v>486</v>
      </c>
      <c r="C488" s="976"/>
      <c r="D488" s="976" t="s">
        <v>681</v>
      </c>
      <c r="E488" s="976"/>
      <c r="F488" s="976" t="s">
        <v>682</v>
      </c>
      <c r="G488" s="976"/>
      <c r="H488" s="976" t="s">
        <v>683</v>
      </c>
      <c r="I488" s="976"/>
      <c r="J488" s="976" t="s">
        <v>686</v>
      </c>
      <c r="K488" s="976"/>
      <c r="L488" s="976" t="s">
        <v>687</v>
      </c>
      <c r="M488" s="976"/>
      <c r="N488" s="976" t="s">
        <v>689</v>
      </c>
      <c r="O488" s="976"/>
      <c r="P488" s="976" t="s">
        <v>690</v>
      </c>
      <c r="Q488" s="976"/>
      <c r="R488" s="976" t="s">
        <v>691</v>
      </c>
      <c r="S488" s="976"/>
      <c r="T488" s="976" t="s">
        <v>692</v>
      </c>
      <c r="U488" s="976"/>
      <c r="V488" s="989" t="s">
        <v>487</v>
      </c>
      <c r="W488" s="989"/>
      <c r="X488" s="989"/>
    </row>
    <row r="489" spans="1:24" ht="15.75" thickBot="1" x14ac:dyDescent="0.3">
      <c r="A489" s="843" t="s">
        <v>14</v>
      </c>
      <c r="B489" s="931" t="s">
        <v>489</v>
      </c>
      <c r="C489" s="849" t="s">
        <v>488</v>
      </c>
      <c r="D489" s="915" t="s">
        <v>489</v>
      </c>
      <c r="E489" s="849" t="s">
        <v>488</v>
      </c>
      <c r="F489" s="915" t="s">
        <v>489</v>
      </c>
      <c r="G489" s="849" t="s">
        <v>488</v>
      </c>
      <c r="H489" s="915" t="s">
        <v>489</v>
      </c>
      <c r="I489" s="849" t="s">
        <v>488</v>
      </c>
      <c r="J489" s="915" t="s">
        <v>489</v>
      </c>
      <c r="K489" s="849" t="s">
        <v>488</v>
      </c>
      <c r="L489" s="915" t="s">
        <v>489</v>
      </c>
      <c r="M489" s="849" t="s">
        <v>488</v>
      </c>
      <c r="N489" s="915" t="s">
        <v>489</v>
      </c>
      <c r="O489" s="849" t="s">
        <v>488</v>
      </c>
      <c r="P489" s="915" t="s">
        <v>489</v>
      </c>
      <c r="Q489" s="849" t="s">
        <v>488</v>
      </c>
      <c r="R489" s="915" t="s">
        <v>489</v>
      </c>
      <c r="S489" s="849" t="s">
        <v>488</v>
      </c>
      <c r="T489" s="915" t="s">
        <v>489</v>
      </c>
      <c r="U489" s="849" t="s">
        <v>488</v>
      </c>
      <c r="V489" s="849" t="s">
        <v>679</v>
      </c>
      <c r="W489" s="849" t="s">
        <v>680</v>
      </c>
      <c r="X489" s="917" t="s">
        <v>1</v>
      </c>
    </row>
    <row r="490" spans="1:24" ht="15.75" thickTop="1" x14ac:dyDescent="0.25">
      <c r="A490" s="214" t="str">
        <f>'HORA CERTA'!A9</f>
        <v>Angiologista (consulta) - 12hrs</v>
      </c>
      <c r="B490" s="926">
        <f>'HORA CERTA'!B9</f>
        <v>396</v>
      </c>
      <c r="C490" s="92">
        <f>'HORA CERTA'!C9</f>
        <v>321</v>
      </c>
      <c r="D490" s="92">
        <f>'HORA CERTA'!D9</f>
        <v>396</v>
      </c>
      <c r="E490" s="92">
        <f>'HORA CERTA'!E9</f>
        <v>331</v>
      </c>
      <c r="F490" s="92">
        <f>'HORA CERTA'!F9</f>
        <v>396</v>
      </c>
      <c r="G490" s="92">
        <f>'HORA CERTA'!G9</f>
        <v>435</v>
      </c>
      <c r="H490" s="92">
        <f>'HORA CERTA'!H9</f>
        <v>396</v>
      </c>
      <c r="I490" s="92">
        <f>'HORA CERTA'!I9</f>
        <v>410</v>
      </c>
      <c r="J490" s="92">
        <f>'HORA CERTA'!J9</f>
        <v>396</v>
      </c>
      <c r="K490" s="92">
        <f>'HORA CERTA'!K9</f>
        <v>362</v>
      </c>
      <c r="L490" s="92">
        <f>'HORA CERTA'!L9</f>
        <v>396</v>
      </c>
      <c r="M490" s="92">
        <f>'HORA CERTA'!M9</f>
        <v>372</v>
      </c>
      <c r="N490" s="92">
        <f>'HORA CERTA'!N9</f>
        <v>396</v>
      </c>
      <c r="O490" s="92">
        <f>'HORA CERTA'!O9</f>
        <v>467</v>
      </c>
      <c r="P490" s="92">
        <f>'HORA CERTA'!P9</f>
        <v>396</v>
      </c>
      <c r="Q490" s="92">
        <f>'HORA CERTA'!Q9</f>
        <v>432</v>
      </c>
      <c r="R490" s="92">
        <f>'HORA CERTA'!R9</f>
        <v>396</v>
      </c>
      <c r="S490" s="92">
        <f>'HORA CERTA'!S9</f>
        <v>234</v>
      </c>
      <c r="T490" s="92">
        <f>'HORA CERTA'!T9</f>
        <v>396</v>
      </c>
      <c r="U490" s="92">
        <f>'HORA CERTA'!U9</f>
        <v>401</v>
      </c>
      <c r="V490" s="92">
        <f>'HORA CERTA'!V9</f>
        <v>3960</v>
      </c>
      <c r="W490" s="92">
        <f>'HORA CERTA'!W9</f>
        <v>3765</v>
      </c>
      <c r="X490" s="922">
        <f>'HORA CERTA'!X9</f>
        <v>0.9507575757575758</v>
      </c>
    </row>
    <row r="491" spans="1:24" x14ac:dyDescent="0.25">
      <c r="A491" s="214" t="str">
        <f>'HORA CERTA'!A10</f>
        <v>Cardiologista (consulta) - 12hrs</v>
      </c>
      <c r="B491" s="926">
        <f>'HORA CERTA'!B10</f>
        <v>792</v>
      </c>
      <c r="C491" s="92">
        <f>'HORA CERTA'!C10</f>
        <v>478</v>
      </c>
      <c r="D491" s="92">
        <f>'HORA CERTA'!D10</f>
        <v>792</v>
      </c>
      <c r="E491" s="92">
        <f>'HORA CERTA'!E10</f>
        <v>487</v>
      </c>
      <c r="F491" s="92">
        <f>'HORA CERTA'!F10</f>
        <v>792</v>
      </c>
      <c r="G491" s="92">
        <f>'HORA CERTA'!G10</f>
        <v>495</v>
      </c>
      <c r="H491" s="92">
        <f>'HORA CERTA'!H10</f>
        <v>792</v>
      </c>
      <c r="I491" s="92">
        <f>'HORA CERTA'!I10</f>
        <v>483</v>
      </c>
      <c r="J491" s="92">
        <f>'HORA CERTA'!J10</f>
        <v>792</v>
      </c>
      <c r="K491" s="92">
        <f>'HORA CERTA'!K10</f>
        <v>558</v>
      </c>
      <c r="L491" s="92">
        <f>'HORA CERTA'!L10</f>
        <v>792</v>
      </c>
      <c r="M491" s="92">
        <f>'HORA CERTA'!M10</f>
        <v>754</v>
      </c>
      <c r="N491" s="92">
        <f>'HORA CERTA'!N10</f>
        <v>792</v>
      </c>
      <c r="O491" s="92">
        <f>'HORA CERTA'!O10</f>
        <v>755</v>
      </c>
      <c r="P491" s="92">
        <f>'HORA CERTA'!P10</f>
        <v>792</v>
      </c>
      <c r="Q491" s="92">
        <f>'HORA CERTA'!Q10</f>
        <v>535</v>
      </c>
      <c r="R491" s="92">
        <f>'HORA CERTA'!R10</f>
        <v>792</v>
      </c>
      <c r="S491" s="92">
        <f>'HORA CERTA'!S10</f>
        <v>617</v>
      </c>
      <c r="T491" s="92">
        <f>'HORA CERTA'!T10</f>
        <v>792</v>
      </c>
      <c r="U491" s="92">
        <f>'HORA CERTA'!U10</f>
        <v>750</v>
      </c>
      <c r="V491" s="92">
        <f>'HORA CERTA'!V10</f>
        <v>7920</v>
      </c>
      <c r="W491" s="92">
        <f>'HORA CERTA'!W10</f>
        <v>5912</v>
      </c>
      <c r="X491" s="922">
        <f>'HORA CERTA'!X10</f>
        <v>0.7464646464646465</v>
      </c>
    </row>
    <row r="492" spans="1:24" x14ac:dyDescent="0.25">
      <c r="A492" s="214" t="str">
        <f>'HORA CERTA'!A11</f>
        <v>Endocrinologista (consulta) - 12hrs</v>
      </c>
      <c r="B492" s="926">
        <f>'HORA CERTA'!B11</f>
        <v>660</v>
      </c>
      <c r="C492" s="92">
        <f>'HORA CERTA'!C11</f>
        <v>596</v>
      </c>
      <c r="D492" s="92">
        <f>'HORA CERTA'!D11</f>
        <v>660</v>
      </c>
      <c r="E492" s="92">
        <f>'HORA CERTA'!E11</f>
        <v>605</v>
      </c>
      <c r="F492" s="92">
        <f>'HORA CERTA'!F11</f>
        <v>660</v>
      </c>
      <c r="G492" s="92">
        <f>'HORA CERTA'!G11</f>
        <v>678</v>
      </c>
      <c r="H492" s="92">
        <f>'HORA CERTA'!H11</f>
        <v>660</v>
      </c>
      <c r="I492" s="92">
        <f>'HORA CERTA'!I11</f>
        <v>567</v>
      </c>
      <c r="J492" s="92">
        <f>'HORA CERTA'!J11</f>
        <v>660</v>
      </c>
      <c r="K492" s="92">
        <f>'HORA CERTA'!K11</f>
        <v>660</v>
      </c>
      <c r="L492" s="92">
        <f>'HORA CERTA'!L11</f>
        <v>660</v>
      </c>
      <c r="M492" s="92">
        <f>'HORA CERTA'!M11</f>
        <v>640</v>
      </c>
      <c r="N492" s="92">
        <f>'HORA CERTA'!N11</f>
        <v>660</v>
      </c>
      <c r="O492" s="92">
        <f>'HORA CERTA'!O11</f>
        <v>694</v>
      </c>
      <c r="P492" s="92">
        <f>'HORA CERTA'!P11</f>
        <v>660</v>
      </c>
      <c r="Q492" s="92">
        <f>'HORA CERTA'!Q11</f>
        <v>612</v>
      </c>
      <c r="R492" s="92">
        <f>'HORA CERTA'!R11</f>
        <v>660</v>
      </c>
      <c r="S492" s="92">
        <f>'HORA CERTA'!S11</f>
        <v>396</v>
      </c>
      <c r="T492" s="92">
        <f>'HORA CERTA'!T11</f>
        <v>660</v>
      </c>
      <c r="U492" s="92">
        <f>'HORA CERTA'!U11</f>
        <v>464</v>
      </c>
      <c r="V492" s="92">
        <f>'HORA CERTA'!V11</f>
        <v>6600</v>
      </c>
      <c r="W492" s="92">
        <f>'HORA CERTA'!W11</f>
        <v>5912</v>
      </c>
      <c r="X492" s="922">
        <f>'HORA CERTA'!X11</f>
        <v>0.89575757575757575</v>
      </c>
    </row>
    <row r="493" spans="1:24" x14ac:dyDescent="0.25">
      <c r="A493" s="214" t="str">
        <f>'HORA CERTA'!A12</f>
        <v>Gastroentrologia (consulta) - 12hrs</v>
      </c>
      <c r="B493" s="926">
        <f>'HORA CERTA'!B12</f>
        <v>264</v>
      </c>
      <c r="C493" s="92">
        <f>'HORA CERTA'!C12</f>
        <v>303</v>
      </c>
      <c r="D493" s="92">
        <f>'HORA CERTA'!D12</f>
        <v>264</v>
      </c>
      <c r="E493" s="92">
        <f>'HORA CERTA'!E12</f>
        <v>227</v>
      </c>
      <c r="F493" s="92">
        <f>'HORA CERTA'!F12</f>
        <v>264</v>
      </c>
      <c r="G493" s="92">
        <f>'HORA CERTA'!G12</f>
        <v>99</v>
      </c>
      <c r="H493" s="92">
        <f>'HORA CERTA'!H12</f>
        <v>264</v>
      </c>
      <c r="I493" s="92">
        <f>'HORA CERTA'!I12</f>
        <v>169</v>
      </c>
      <c r="J493" s="92">
        <f>'HORA CERTA'!J12</f>
        <v>264</v>
      </c>
      <c r="K493" s="92">
        <f>'HORA CERTA'!K12</f>
        <v>292</v>
      </c>
      <c r="L493" s="92">
        <f>'HORA CERTA'!L12</f>
        <v>264</v>
      </c>
      <c r="M493" s="92">
        <f>'HORA CERTA'!M12</f>
        <v>276</v>
      </c>
      <c r="N493" s="92">
        <f>'HORA CERTA'!N12</f>
        <v>264</v>
      </c>
      <c r="O493" s="92">
        <f>'HORA CERTA'!O12</f>
        <v>287</v>
      </c>
      <c r="P493" s="92">
        <f>'HORA CERTA'!P12</f>
        <v>264</v>
      </c>
      <c r="Q493" s="92">
        <f>'HORA CERTA'!Q12</f>
        <v>283</v>
      </c>
      <c r="R493" s="92">
        <f>'HORA CERTA'!R12</f>
        <v>264</v>
      </c>
      <c r="S493" s="92">
        <f>'HORA CERTA'!S12</f>
        <v>246</v>
      </c>
      <c r="T493" s="92">
        <f>'HORA CERTA'!T12</f>
        <v>264</v>
      </c>
      <c r="U493" s="92">
        <f>'HORA CERTA'!U12</f>
        <v>313</v>
      </c>
      <c r="V493" s="92">
        <f>'HORA CERTA'!V12</f>
        <v>2640</v>
      </c>
      <c r="W493" s="92">
        <f>'HORA CERTA'!W12</f>
        <v>2495</v>
      </c>
      <c r="X493" s="922">
        <f>'HORA CERTA'!X12</f>
        <v>0.94507575757575757</v>
      </c>
    </row>
    <row r="494" spans="1:24" x14ac:dyDescent="0.25">
      <c r="A494" s="214" t="str">
        <f>'HORA CERTA'!A13</f>
        <v>Proctologia (consulta) - 12hrs</v>
      </c>
      <c r="B494" s="926">
        <f>'HORA CERTA'!B13</f>
        <v>132</v>
      </c>
      <c r="C494" s="92">
        <f>'HORA CERTA'!C13</f>
        <v>69</v>
      </c>
      <c r="D494" s="92">
        <f>'HORA CERTA'!D13</f>
        <v>132</v>
      </c>
      <c r="E494" s="92">
        <f>'HORA CERTA'!E13</f>
        <v>133</v>
      </c>
      <c r="F494" s="92">
        <f>'HORA CERTA'!F13</f>
        <v>132</v>
      </c>
      <c r="G494" s="92">
        <f>'HORA CERTA'!G13</f>
        <v>138</v>
      </c>
      <c r="H494" s="92">
        <f>'HORA CERTA'!H13</f>
        <v>132</v>
      </c>
      <c r="I494" s="92">
        <f>'HORA CERTA'!I13</f>
        <v>114</v>
      </c>
      <c r="J494" s="92">
        <f>'HORA CERTA'!J13</f>
        <v>132</v>
      </c>
      <c r="K494" s="92">
        <f>'HORA CERTA'!K13</f>
        <v>176</v>
      </c>
      <c r="L494" s="92">
        <f>'HORA CERTA'!L13</f>
        <v>132</v>
      </c>
      <c r="M494" s="92">
        <f>'HORA CERTA'!M13</f>
        <v>137</v>
      </c>
      <c r="N494" s="92">
        <f>'HORA CERTA'!N13</f>
        <v>132</v>
      </c>
      <c r="O494" s="92">
        <f>'HORA CERTA'!O13</f>
        <v>152</v>
      </c>
      <c r="P494" s="92">
        <f>'HORA CERTA'!P13</f>
        <v>132</v>
      </c>
      <c r="Q494" s="92">
        <f>'HORA CERTA'!Q13</f>
        <v>94</v>
      </c>
      <c r="R494" s="92">
        <f>'HORA CERTA'!R13</f>
        <v>132</v>
      </c>
      <c r="S494" s="92">
        <f>'HORA CERTA'!S13</f>
        <v>150</v>
      </c>
      <c r="T494" s="92">
        <f>'HORA CERTA'!T13</f>
        <v>132</v>
      </c>
      <c r="U494" s="92">
        <f>'HORA CERTA'!U13</f>
        <v>178</v>
      </c>
      <c r="V494" s="92">
        <f>'HORA CERTA'!V13</f>
        <v>1320</v>
      </c>
      <c r="W494" s="92">
        <f>'HORA CERTA'!W13</f>
        <v>1341</v>
      </c>
      <c r="X494" s="922">
        <f>'HORA CERTA'!X13</f>
        <v>1.0159090909090909</v>
      </c>
    </row>
    <row r="495" spans="1:24" x14ac:dyDescent="0.25">
      <c r="A495" s="214" t="str">
        <f>'HORA CERTA'!A14</f>
        <v>Reumatologista (consulta) - 12hrs</v>
      </c>
      <c r="B495" s="926">
        <f>'HORA CERTA'!B14</f>
        <v>264</v>
      </c>
      <c r="C495" s="92">
        <f>'HORA CERTA'!C14</f>
        <v>83</v>
      </c>
      <c r="D495" s="92">
        <f>'HORA CERTA'!D14</f>
        <v>264</v>
      </c>
      <c r="E495" s="92">
        <f>'HORA CERTA'!E14</f>
        <v>243</v>
      </c>
      <c r="F495" s="92">
        <f>'HORA CERTA'!F14</f>
        <v>264</v>
      </c>
      <c r="G495" s="92">
        <f>'HORA CERTA'!G14</f>
        <v>255</v>
      </c>
      <c r="H495" s="92">
        <f>'HORA CERTA'!H14</f>
        <v>264</v>
      </c>
      <c r="I495" s="92">
        <f>'HORA CERTA'!I14</f>
        <v>283</v>
      </c>
      <c r="J495" s="92">
        <f>'HORA CERTA'!J14</f>
        <v>264</v>
      </c>
      <c r="K495" s="92">
        <f>'HORA CERTA'!K14</f>
        <v>220</v>
      </c>
      <c r="L495" s="92">
        <f>'HORA CERTA'!L14</f>
        <v>264</v>
      </c>
      <c r="M495" s="92">
        <f>'HORA CERTA'!M14</f>
        <v>216</v>
      </c>
      <c r="N495" s="92">
        <f>'HORA CERTA'!N14</f>
        <v>264</v>
      </c>
      <c r="O495" s="92">
        <f>'HORA CERTA'!O14</f>
        <v>190</v>
      </c>
      <c r="P495" s="92">
        <f>'HORA CERTA'!P14</f>
        <v>264</v>
      </c>
      <c r="Q495" s="92">
        <f>'HORA CERTA'!Q14</f>
        <v>271</v>
      </c>
      <c r="R495" s="92">
        <f>'HORA CERTA'!R14</f>
        <v>264</v>
      </c>
      <c r="S495" s="92">
        <f>'HORA CERTA'!S14</f>
        <v>156</v>
      </c>
      <c r="T495" s="92">
        <f>'HORA CERTA'!T14</f>
        <v>264</v>
      </c>
      <c r="U495" s="92">
        <f>'HORA CERTA'!U14</f>
        <v>274</v>
      </c>
      <c r="V495" s="92">
        <f>'HORA CERTA'!V14</f>
        <v>2640</v>
      </c>
      <c r="W495" s="92">
        <f>'HORA CERTA'!W14</f>
        <v>2191</v>
      </c>
      <c r="X495" s="922">
        <f>'HORA CERTA'!X14</f>
        <v>0.82992424242424245</v>
      </c>
    </row>
    <row r="496" spans="1:24" x14ac:dyDescent="0.25">
      <c r="A496" s="214" t="str">
        <f>'HORA CERTA'!A15</f>
        <v>Dermatologista (consulta) - 12hrs</v>
      </c>
      <c r="B496" s="926">
        <f>'HORA CERTA'!B15</f>
        <v>504</v>
      </c>
      <c r="C496" s="92">
        <f>'HORA CERTA'!C15</f>
        <v>436</v>
      </c>
      <c r="D496" s="92">
        <f>'HORA CERTA'!D15</f>
        <v>504</v>
      </c>
      <c r="E496" s="92">
        <f>'HORA CERTA'!E15</f>
        <v>379</v>
      </c>
      <c r="F496" s="92">
        <f>'HORA CERTA'!F15</f>
        <v>504</v>
      </c>
      <c r="G496" s="92">
        <f>'HORA CERTA'!G15</f>
        <v>335</v>
      </c>
      <c r="H496" s="92">
        <f>'HORA CERTA'!H15</f>
        <v>504</v>
      </c>
      <c r="I496" s="92">
        <f>'HORA CERTA'!I15</f>
        <v>347</v>
      </c>
      <c r="J496" s="92">
        <f>'HORA CERTA'!J15</f>
        <v>504</v>
      </c>
      <c r="K496" s="92">
        <f>'HORA CERTA'!K15</f>
        <v>370</v>
      </c>
      <c r="L496" s="92">
        <f>'HORA CERTA'!L15</f>
        <v>504</v>
      </c>
      <c r="M496" s="92">
        <f>'HORA CERTA'!M15</f>
        <v>394</v>
      </c>
      <c r="N496" s="92">
        <f>'HORA CERTA'!N15</f>
        <v>504</v>
      </c>
      <c r="O496" s="92">
        <f>'HORA CERTA'!O15</f>
        <v>372</v>
      </c>
      <c r="P496" s="92">
        <f>'HORA CERTA'!P15</f>
        <v>504</v>
      </c>
      <c r="Q496" s="92">
        <f>'HORA CERTA'!Q15</f>
        <v>421</v>
      </c>
      <c r="R496" s="92">
        <f>'HORA CERTA'!R15</f>
        <v>504</v>
      </c>
      <c r="S496" s="92">
        <f>'HORA CERTA'!S15</f>
        <v>590</v>
      </c>
      <c r="T496" s="92">
        <f>'HORA CERTA'!T15</f>
        <v>504</v>
      </c>
      <c r="U496" s="92">
        <f>'HORA CERTA'!U15</f>
        <v>520</v>
      </c>
      <c r="V496" s="92">
        <f>'HORA CERTA'!V15</f>
        <v>5040</v>
      </c>
      <c r="W496" s="92">
        <f>'HORA CERTA'!W15</f>
        <v>4164</v>
      </c>
      <c r="X496" s="922">
        <f>'HORA CERTA'!X15</f>
        <v>0.82619047619047614</v>
      </c>
    </row>
    <row r="497" spans="1:24" x14ac:dyDescent="0.25">
      <c r="A497" s="889" t="str">
        <f>'HORA CERTA'!A16</f>
        <v>Telemedicina Cardiologista (teleconsultas) - 40hrs</v>
      </c>
      <c r="B497" s="935">
        <f>'HORA CERTA'!B16</f>
        <v>123</v>
      </c>
      <c r="C497" s="848">
        <f>'HORA CERTA'!C16</f>
        <v>102</v>
      </c>
      <c r="D497" s="848">
        <f>'HORA CERTA'!D16</f>
        <v>123</v>
      </c>
      <c r="E497" s="848">
        <f>'HORA CERTA'!E16</f>
        <v>45</v>
      </c>
      <c r="F497" s="848" t="str">
        <f>'HORA CERTA'!F16</f>
        <v>s/ meta</v>
      </c>
      <c r="G497" s="848">
        <f>'HORA CERTA'!G16</f>
        <v>81</v>
      </c>
      <c r="H497" s="848" t="str">
        <f>'HORA CERTA'!H16</f>
        <v>s/ meta</v>
      </c>
      <c r="I497" s="848">
        <f>'HORA CERTA'!I16</f>
        <v>29</v>
      </c>
      <c r="J497" s="848" t="str">
        <f>'HORA CERTA'!J16</f>
        <v>s/ meta</v>
      </c>
      <c r="K497" s="848">
        <f>'HORA CERTA'!K16</f>
        <v>107</v>
      </c>
      <c r="L497" s="848" t="str">
        <f>'HORA CERTA'!L16</f>
        <v>s/ meta</v>
      </c>
      <c r="M497" s="848">
        <f>'HORA CERTA'!M16</f>
        <v>52</v>
      </c>
      <c r="N497" s="848" t="str">
        <f>'HORA CERTA'!N16</f>
        <v>s/ meta</v>
      </c>
      <c r="O497" s="848">
        <f>'HORA CERTA'!O16</f>
        <v>68</v>
      </c>
      <c r="P497" s="848" t="str">
        <f>'HORA CERTA'!P16</f>
        <v>s/ meta</v>
      </c>
      <c r="Q497" s="848">
        <f>'HORA CERTA'!Q16</f>
        <v>76</v>
      </c>
      <c r="R497" s="848" t="str">
        <f>'HORA CERTA'!R16</f>
        <v>s/ meta</v>
      </c>
      <c r="S497" s="848">
        <f>'HORA CERTA'!S16</f>
        <v>66</v>
      </c>
      <c r="T497" s="848" t="str">
        <f>'HORA CERTA'!T16</f>
        <v>s/ meta</v>
      </c>
      <c r="U497" s="848">
        <f>'HORA CERTA'!U16</f>
        <v>117</v>
      </c>
      <c r="V497" s="848">
        <f>'HORA CERTA'!V16</f>
        <v>246</v>
      </c>
      <c r="W497" s="848">
        <f>'HORA CERTA'!W16</f>
        <v>743</v>
      </c>
      <c r="X497" s="921">
        <f>'HORA CERTA'!X16</f>
        <v>3.0203252032520327</v>
      </c>
    </row>
    <row r="498" spans="1:24" x14ac:dyDescent="0.25">
      <c r="A498" s="889" t="str">
        <f>'HORA CERTA'!A17</f>
        <v>Telemedicina Dermatologista (teleconsultas) - 40hrs</v>
      </c>
      <c r="B498" s="935">
        <f>'HORA CERTA'!B17</f>
        <v>123</v>
      </c>
      <c r="C498" s="848">
        <f>'HORA CERTA'!C17</f>
        <v>184</v>
      </c>
      <c r="D498" s="848">
        <f>'HORA CERTA'!D17</f>
        <v>123</v>
      </c>
      <c r="E498" s="848">
        <f>'HORA CERTA'!E17</f>
        <v>158</v>
      </c>
      <c r="F498" s="848" t="str">
        <f>'HORA CERTA'!F17</f>
        <v>s/ meta</v>
      </c>
      <c r="G498" s="848">
        <f>'HORA CERTA'!G17</f>
        <v>133</v>
      </c>
      <c r="H498" s="848" t="str">
        <f>'HORA CERTA'!H17</f>
        <v>s/ meta</v>
      </c>
      <c r="I498" s="848">
        <f>'HORA CERTA'!I17</f>
        <v>83</v>
      </c>
      <c r="J498" s="848" t="str">
        <f>'HORA CERTA'!J17</f>
        <v>s/ meta</v>
      </c>
      <c r="K498" s="848">
        <f>'HORA CERTA'!K17</f>
        <v>140</v>
      </c>
      <c r="L498" s="848" t="str">
        <f>'HORA CERTA'!L17</f>
        <v>s/ meta</v>
      </c>
      <c r="M498" s="848">
        <f>'HORA CERTA'!M17</f>
        <v>108</v>
      </c>
      <c r="N498" s="848" t="str">
        <f>'HORA CERTA'!N17</f>
        <v>s/ meta</v>
      </c>
      <c r="O498" s="848">
        <f>'HORA CERTA'!O17</f>
        <v>146</v>
      </c>
      <c r="P498" s="848" t="str">
        <f>'HORA CERTA'!P17</f>
        <v>s/ meta</v>
      </c>
      <c r="Q498" s="848">
        <f>'HORA CERTA'!Q17</f>
        <v>98</v>
      </c>
      <c r="R498" s="848" t="str">
        <f>'HORA CERTA'!R17</f>
        <v>s/ meta</v>
      </c>
      <c r="S498" s="848">
        <f>'HORA CERTA'!S17</f>
        <v>344</v>
      </c>
      <c r="T498" s="848" t="str">
        <f>'HORA CERTA'!T17</f>
        <v>s/ meta</v>
      </c>
      <c r="U498" s="848">
        <f>'HORA CERTA'!U17</f>
        <v>341</v>
      </c>
      <c r="V498" s="848">
        <f>'HORA CERTA'!V17</f>
        <v>246</v>
      </c>
      <c r="W498" s="848">
        <f>'HORA CERTA'!W17</f>
        <v>1735</v>
      </c>
      <c r="X498" s="921">
        <f>'HORA CERTA'!X17</f>
        <v>7.0528455284552845</v>
      </c>
    </row>
    <row r="499" spans="1:24" x14ac:dyDescent="0.25">
      <c r="A499" s="889" t="str">
        <f>'HORA CERTA'!A18</f>
        <v>Telemedicina Psiquiatra (teleconsultas) - 20hrs</v>
      </c>
      <c r="B499" s="935">
        <f>'HORA CERTA'!B18</f>
        <v>62</v>
      </c>
      <c r="C499" s="848">
        <f>'HORA CERTA'!C18</f>
        <v>43</v>
      </c>
      <c r="D499" s="848">
        <f>'HORA CERTA'!D18</f>
        <v>62</v>
      </c>
      <c r="E499" s="848">
        <f>'HORA CERTA'!E18</f>
        <v>39</v>
      </c>
      <c r="F499" s="848" t="str">
        <f>'HORA CERTA'!F18</f>
        <v>s/ meta</v>
      </c>
      <c r="G499" s="848">
        <f>'HORA CERTA'!G18</f>
        <v>47</v>
      </c>
      <c r="H499" s="848" t="str">
        <f>'HORA CERTA'!H18</f>
        <v>s/ meta</v>
      </c>
      <c r="I499" s="848">
        <f>'HORA CERTA'!I18</f>
        <v>34</v>
      </c>
      <c r="J499" s="848" t="str">
        <f>'HORA CERTA'!J18</f>
        <v>s/ meta</v>
      </c>
      <c r="K499" s="848">
        <f>'HORA CERTA'!K18</f>
        <v>49</v>
      </c>
      <c r="L499" s="848" t="str">
        <f>'HORA CERTA'!L18</f>
        <v>s/ meta</v>
      </c>
      <c r="M499" s="848">
        <f>'HORA CERTA'!M18</f>
        <v>21</v>
      </c>
      <c r="N499" s="848" t="str">
        <f>'HORA CERTA'!N18</f>
        <v>s/ meta</v>
      </c>
      <c r="O499" s="848">
        <f>'HORA CERTA'!O18</f>
        <v>71</v>
      </c>
      <c r="P499" s="848" t="str">
        <f>'HORA CERTA'!P18</f>
        <v>s/ meta</v>
      </c>
      <c r="Q499" s="848">
        <f>'HORA CERTA'!Q18</f>
        <v>85</v>
      </c>
      <c r="R499" s="848" t="str">
        <f>'HORA CERTA'!R18</f>
        <v>s/ meta</v>
      </c>
      <c r="S499" s="848">
        <f>'HORA CERTA'!S18</f>
        <v>85</v>
      </c>
      <c r="T499" s="848" t="str">
        <f>'HORA CERTA'!T18</f>
        <v>s/ meta</v>
      </c>
      <c r="U499" s="848">
        <f>'HORA CERTA'!U18</f>
        <v>90</v>
      </c>
      <c r="V499" s="848">
        <f>'HORA CERTA'!V18</f>
        <v>124</v>
      </c>
      <c r="W499" s="848">
        <f>'HORA CERTA'!W18</f>
        <v>564</v>
      </c>
      <c r="X499" s="921">
        <f>'HORA CERTA'!X18</f>
        <v>4.5483870967741939</v>
      </c>
    </row>
    <row r="500" spans="1:24" x14ac:dyDescent="0.25">
      <c r="A500" s="889" t="str">
        <f>'HORA CERTA'!A19</f>
        <v>Telemedicina Endocrinologista (teleconsultas) - 10hrs</v>
      </c>
      <c r="B500" s="935">
        <f>'HORA CERTA'!B19</f>
        <v>31</v>
      </c>
      <c r="C500" s="848">
        <f>'HORA CERTA'!C19</f>
        <v>37</v>
      </c>
      <c r="D500" s="848">
        <f>'HORA CERTA'!D19</f>
        <v>31</v>
      </c>
      <c r="E500" s="848">
        <f>'HORA CERTA'!E19</f>
        <v>43</v>
      </c>
      <c r="F500" s="848" t="str">
        <f>'HORA CERTA'!F19</f>
        <v>s/ meta</v>
      </c>
      <c r="G500" s="848">
        <f>'HORA CERTA'!G19</f>
        <v>57</v>
      </c>
      <c r="H500" s="848" t="str">
        <f>'HORA CERTA'!H19</f>
        <v>s/ meta</v>
      </c>
      <c r="I500" s="848">
        <f>'HORA CERTA'!I19</f>
        <v>26</v>
      </c>
      <c r="J500" s="848" t="str">
        <f>'HORA CERTA'!J19</f>
        <v>s/ meta</v>
      </c>
      <c r="K500" s="848">
        <f>'HORA CERTA'!K19</f>
        <v>1</v>
      </c>
      <c r="L500" s="848" t="str">
        <f>'HORA CERTA'!L19</f>
        <v>s/ meta</v>
      </c>
      <c r="M500" s="848">
        <f>'HORA CERTA'!M19</f>
        <v>0</v>
      </c>
      <c r="N500" s="848" t="str">
        <f>'HORA CERTA'!N19</f>
        <v>s/ meta</v>
      </c>
      <c r="O500" s="848">
        <f>'HORA CERTA'!O19</f>
        <v>3</v>
      </c>
      <c r="P500" s="848" t="str">
        <f>'HORA CERTA'!P19</f>
        <v>s/ meta</v>
      </c>
      <c r="Q500" s="848">
        <f>'HORA CERTA'!Q19</f>
        <v>9</v>
      </c>
      <c r="R500" s="848" t="str">
        <f>'HORA CERTA'!R19</f>
        <v>s/ meta</v>
      </c>
      <c r="S500" s="848">
        <f>'HORA CERTA'!S19</f>
        <v>18</v>
      </c>
      <c r="T500" s="848" t="str">
        <f>'HORA CERTA'!T19</f>
        <v>s/ meta</v>
      </c>
      <c r="U500" s="848">
        <f>'HORA CERTA'!U19</f>
        <v>112</v>
      </c>
      <c r="V500" s="848">
        <f>'HORA CERTA'!V19</f>
        <v>62</v>
      </c>
      <c r="W500" s="848">
        <f>'HORA CERTA'!W19</f>
        <v>306</v>
      </c>
      <c r="X500" s="921">
        <f>'HORA CERTA'!X19</f>
        <v>4.935483870967742</v>
      </c>
    </row>
    <row r="501" spans="1:24" x14ac:dyDescent="0.25">
      <c r="A501" s="889" t="str">
        <f>'HORA CERTA'!A20</f>
        <v>Telemedicina Neurologista (teleconsultas) - 10hrs</v>
      </c>
      <c r="B501" s="935">
        <f>'HORA CERTA'!B20</f>
        <v>31</v>
      </c>
      <c r="C501" s="848">
        <f>'HORA CERTA'!C20</f>
        <v>141</v>
      </c>
      <c r="D501" s="848">
        <f>'HORA CERTA'!D20</f>
        <v>31</v>
      </c>
      <c r="E501" s="848">
        <f>'HORA CERTA'!E20</f>
        <v>109</v>
      </c>
      <c r="F501" s="848" t="str">
        <f>'HORA CERTA'!F20</f>
        <v>s/ meta</v>
      </c>
      <c r="G501" s="848">
        <f>'HORA CERTA'!G20</f>
        <v>39</v>
      </c>
      <c r="H501" s="848" t="str">
        <f>'HORA CERTA'!H20</f>
        <v>s/ meta</v>
      </c>
      <c r="I501" s="848">
        <f>'HORA CERTA'!I20</f>
        <v>49</v>
      </c>
      <c r="J501" s="848" t="str">
        <f>'HORA CERTA'!J20</f>
        <v>s/ meta</v>
      </c>
      <c r="K501" s="848">
        <f>'HORA CERTA'!K20</f>
        <v>27</v>
      </c>
      <c r="L501" s="848" t="str">
        <f>'HORA CERTA'!L20</f>
        <v>s/ meta</v>
      </c>
      <c r="M501" s="848">
        <f>'HORA CERTA'!M20</f>
        <v>78</v>
      </c>
      <c r="N501" s="848" t="str">
        <f>'HORA CERTA'!N20</f>
        <v>s/ meta</v>
      </c>
      <c r="O501" s="848">
        <f>'HORA CERTA'!O20</f>
        <v>74</v>
      </c>
      <c r="P501" s="848" t="str">
        <f>'HORA CERTA'!P20</f>
        <v>s/ meta</v>
      </c>
      <c r="Q501" s="848">
        <f>'HORA CERTA'!Q20</f>
        <v>34</v>
      </c>
      <c r="R501" s="848" t="str">
        <f>'HORA CERTA'!R20</f>
        <v>s/ meta</v>
      </c>
      <c r="S501" s="848">
        <f>'HORA CERTA'!S20</f>
        <v>46</v>
      </c>
      <c r="T501" s="848" t="str">
        <f>'HORA CERTA'!T20</f>
        <v>s/ meta</v>
      </c>
      <c r="U501" s="848">
        <f>'HORA CERTA'!U20</f>
        <v>41</v>
      </c>
      <c r="V501" s="848">
        <f>'HORA CERTA'!V20</f>
        <v>62</v>
      </c>
      <c r="W501" s="848">
        <f>'HORA CERTA'!W20</f>
        <v>638</v>
      </c>
      <c r="X501" s="921">
        <f>'HORA CERTA'!X20</f>
        <v>10.290322580645162</v>
      </c>
    </row>
    <row r="502" spans="1:24" x14ac:dyDescent="0.25">
      <c r="A502" s="214" t="str">
        <f>'HORA CERTA'!A21</f>
        <v>Cirurgia Geral (consulta) - 12hrs</v>
      </c>
      <c r="B502" s="926" t="str">
        <f>'HORA CERTA'!B21</f>
        <v>s/ meta</v>
      </c>
      <c r="C502" s="92">
        <f>'HORA CERTA'!C21</f>
        <v>1312</v>
      </c>
      <c r="D502" s="92" t="str">
        <f>'HORA CERTA'!D21</f>
        <v>s/ meta</v>
      </c>
      <c r="E502" s="92">
        <f>'HORA CERTA'!E21</f>
        <v>2122</v>
      </c>
      <c r="F502" s="92" t="str">
        <f>'HORA CERTA'!F21</f>
        <v>s/ meta</v>
      </c>
      <c r="G502" s="92">
        <f>'HORA CERTA'!G21</f>
        <v>2646</v>
      </c>
      <c r="H502" s="92" t="str">
        <f>'HORA CERTA'!H21</f>
        <v>s/ meta</v>
      </c>
      <c r="I502" s="92">
        <f>'HORA CERTA'!I21</f>
        <v>1920</v>
      </c>
      <c r="J502" s="92" t="str">
        <f>'HORA CERTA'!J21</f>
        <v>s/ meta</v>
      </c>
      <c r="K502" s="92">
        <f>'HORA CERTA'!K21</f>
        <v>1105</v>
      </c>
      <c r="L502" s="92" t="str">
        <f>'HORA CERTA'!L21</f>
        <v>s/ meta</v>
      </c>
      <c r="M502" s="92">
        <f>'HORA CERTA'!M21</f>
        <v>1023</v>
      </c>
      <c r="N502" s="92" t="str">
        <f>'HORA CERTA'!N21</f>
        <v>s/ meta</v>
      </c>
      <c r="O502" s="92">
        <f>'HORA CERTA'!O21</f>
        <v>1153</v>
      </c>
      <c r="P502" s="92" t="str">
        <f>'HORA CERTA'!P21</f>
        <v>s/ meta</v>
      </c>
      <c r="Q502" s="92">
        <f>'HORA CERTA'!Q21</f>
        <v>1087</v>
      </c>
      <c r="R502" s="92" t="str">
        <f>'HORA CERTA'!R21</f>
        <v>s/ meta</v>
      </c>
      <c r="S502" s="92">
        <f>'HORA CERTA'!S21</f>
        <v>1178</v>
      </c>
      <c r="T502" s="92" t="str">
        <f>'HORA CERTA'!T21</f>
        <v>s/ meta</v>
      </c>
      <c r="U502" s="92">
        <f>'HORA CERTA'!U21</f>
        <v>1213</v>
      </c>
      <c r="V502" s="92" t="str">
        <f>'HORA CERTA'!V21</f>
        <v>s/ meta</v>
      </c>
      <c r="W502" s="92">
        <f>'HORA CERTA'!W21</f>
        <v>14759</v>
      </c>
      <c r="X502" s="922" t="str">
        <f>'HORA CERTA'!X21</f>
        <v>-</v>
      </c>
    </row>
    <row r="503" spans="1:24" x14ac:dyDescent="0.25">
      <c r="A503" s="214" t="str">
        <f>'HORA CERTA'!A22</f>
        <v>Cirurgia Pediátrica (consulta) - 12hrs</v>
      </c>
      <c r="B503" s="926" t="str">
        <f>'HORA CERTA'!B22</f>
        <v>s/ meta</v>
      </c>
      <c r="C503" s="92">
        <f>'HORA CERTA'!C22</f>
        <v>88</v>
      </c>
      <c r="D503" s="92" t="str">
        <f>'HORA CERTA'!D22</f>
        <v>s/ meta</v>
      </c>
      <c r="E503" s="92">
        <f>'HORA CERTA'!E22</f>
        <v>132</v>
      </c>
      <c r="F503" s="92" t="str">
        <f>'HORA CERTA'!F22</f>
        <v>s/ meta</v>
      </c>
      <c r="G503" s="92">
        <f>'HORA CERTA'!G22</f>
        <v>121</v>
      </c>
      <c r="H503" s="92" t="str">
        <f>'HORA CERTA'!H22</f>
        <v>s/ meta</v>
      </c>
      <c r="I503" s="92">
        <f>'HORA CERTA'!I22</f>
        <v>75</v>
      </c>
      <c r="J503" s="92" t="str">
        <f>'HORA CERTA'!J22</f>
        <v>s/ meta</v>
      </c>
      <c r="K503" s="92">
        <f>'HORA CERTA'!K22</f>
        <v>109</v>
      </c>
      <c r="L503" s="92" t="str">
        <f>'HORA CERTA'!L22</f>
        <v>s/ meta</v>
      </c>
      <c r="M503" s="92">
        <f>'HORA CERTA'!M22</f>
        <v>59</v>
      </c>
      <c r="N503" s="92" t="str">
        <f>'HORA CERTA'!N22</f>
        <v>s/ meta</v>
      </c>
      <c r="O503" s="92">
        <f>'HORA CERTA'!O22</f>
        <v>31</v>
      </c>
      <c r="P503" s="92" t="str">
        <f>'HORA CERTA'!P22</f>
        <v>s/ meta</v>
      </c>
      <c r="Q503" s="92">
        <f>'HORA CERTA'!Q22</f>
        <v>61</v>
      </c>
      <c r="R503" s="92" t="str">
        <f>'HORA CERTA'!R22</f>
        <v>s/ meta</v>
      </c>
      <c r="S503" s="92">
        <f>'HORA CERTA'!S22</f>
        <v>113</v>
      </c>
      <c r="T503" s="92" t="str">
        <f>'HORA CERTA'!T22</f>
        <v>s/ meta</v>
      </c>
      <c r="U503" s="92">
        <f>'HORA CERTA'!U22</f>
        <v>146</v>
      </c>
      <c r="V503" s="92" t="str">
        <f>'HORA CERTA'!V22</f>
        <v>s/ meta</v>
      </c>
      <c r="W503" s="92">
        <f>'HORA CERTA'!W22</f>
        <v>935</v>
      </c>
      <c r="X503" s="922" t="str">
        <f>'HORA CERTA'!X22</f>
        <v>-</v>
      </c>
    </row>
    <row r="504" spans="1:24" x14ac:dyDescent="0.25">
      <c r="A504" s="214" t="str">
        <f>'HORA CERTA'!A23</f>
        <v>Ortopedista (consulta) - 12hrs</v>
      </c>
      <c r="B504" s="926">
        <f>'HORA CERTA'!B23</f>
        <v>132</v>
      </c>
      <c r="C504" s="92">
        <f>'HORA CERTA'!C23</f>
        <v>139</v>
      </c>
      <c r="D504" s="92">
        <f>'HORA CERTA'!D23</f>
        <v>132</v>
      </c>
      <c r="E504" s="92">
        <f>'HORA CERTA'!E23</f>
        <v>135</v>
      </c>
      <c r="F504" s="92">
        <f>'HORA CERTA'!F23</f>
        <v>132</v>
      </c>
      <c r="G504" s="92">
        <f>'HORA CERTA'!G23</f>
        <v>171</v>
      </c>
      <c r="H504" s="92">
        <f>'HORA CERTA'!H23</f>
        <v>132</v>
      </c>
      <c r="I504" s="92">
        <f>'HORA CERTA'!I23</f>
        <v>138</v>
      </c>
      <c r="J504" s="92">
        <f>'HORA CERTA'!J23</f>
        <v>132</v>
      </c>
      <c r="K504" s="92">
        <f>'HORA CERTA'!K23</f>
        <v>178</v>
      </c>
      <c r="L504" s="92">
        <f>'HORA CERTA'!L23</f>
        <v>132</v>
      </c>
      <c r="M504" s="92">
        <f>'HORA CERTA'!M23</f>
        <v>138</v>
      </c>
      <c r="N504" s="92">
        <f>'HORA CERTA'!N23</f>
        <v>132</v>
      </c>
      <c r="O504" s="92">
        <f>'HORA CERTA'!O23</f>
        <v>34</v>
      </c>
      <c r="P504" s="92">
        <f>'HORA CERTA'!P23</f>
        <v>132</v>
      </c>
      <c r="Q504" s="92">
        <f>'HORA CERTA'!Q23</f>
        <v>101</v>
      </c>
      <c r="R504" s="92">
        <f>'HORA CERTA'!R23</f>
        <v>132</v>
      </c>
      <c r="S504" s="92">
        <f>'HORA CERTA'!S23</f>
        <v>144</v>
      </c>
      <c r="T504" s="92">
        <f>'HORA CERTA'!T23</f>
        <v>132</v>
      </c>
      <c r="U504" s="92">
        <f>'HORA CERTA'!U23</f>
        <v>0</v>
      </c>
      <c r="V504" s="92">
        <f>'HORA CERTA'!V23</f>
        <v>1320</v>
      </c>
      <c r="W504" s="92">
        <f>'HORA CERTA'!W23</f>
        <v>1178</v>
      </c>
      <c r="X504" s="922">
        <f>'HORA CERTA'!X23</f>
        <v>0.89242424242424245</v>
      </c>
    </row>
    <row r="505" spans="1:24" x14ac:dyDescent="0.25">
      <c r="A505" s="214" t="str">
        <f>'HORA CERTA'!A24</f>
        <v>Urologista (cirurgia) - 12hrs</v>
      </c>
      <c r="B505" s="926" t="str">
        <f>'HORA CERTA'!B24</f>
        <v>s/ meta</v>
      </c>
      <c r="C505" s="92">
        <f>'HORA CERTA'!C24</f>
        <v>120</v>
      </c>
      <c r="D505" s="92" t="str">
        <f>'HORA CERTA'!D24</f>
        <v>s/ meta</v>
      </c>
      <c r="E505" s="92">
        <f>'HORA CERTA'!E24</f>
        <v>93</v>
      </c>
      <c r="F505" s="92" t="str">
        <f>'HORA CERTA'!F24</f>
        <v>s/ meta</v>
      </c>
      <c r="G505" s="92">
        <f>'HORA CERTA'!G24</f>
        <v>124</v>
      </c>
      <c r="H505" s="92" t="str">
        <f>'HORA CERTA'!H24</f>
        <v>s/ meta</v>
      </c>
      <c r="I505" s="92">
        <f>'HORA CERTA'!I24</f>
        <v>119</v>
      </c>
      <c r="J505" s="92" t="str">
        <f>'HORA CERTA'!J24</f>
        <v>s/ meta</v>
      </c>
      <c r="K505" s="92">
        <f>'HORA CERTA'!K24</f>
        <v>130</v>
      </c>
      <c r="L505" s="92" t="str">
        <f>'HORA CERTA'!L24</f>
        <v>s/ meta</v>
      </c>
      <c r="M505" s="92">
        <f>'HORA CERTA'!M24</f>
        <v>112</v>
      </c>
      <c r="N505" s="92" t="str">
        <f>'HORA CERTA'!N24</f>
        <v>s/ meta</v>
      </c>
      <c r="O505" s="92">
        <f>'HORA CERTA'!O24</f>
        <v>117</v>
      </c>
      <c r="P505" s="92" t="str">
        <f>'HORA CERTA'!P24</f>
        <v>s/ meta</v>
      </c>
      <c r="Q505" s="92">
        <f>'HORA CERTA'!Q24</f>
        <v>143</v>
      </c>
      <c r="R505" s="92" t="str">
        <f>'HORA CERTA'!R24</f>
        <v>s/ meta</v>
      </c>
      <c r="S505" s="92">
        <f>'HORA CERTA'!S24</f>
        <v>124</v>
      </c>
      <c r="T505" s="92" t="str">
        <f>'HORA CERTA'!T24</f>
        <v>s/ meta</v>
      </c>
      <c r="U505" s="92">
        <f>'HORA CERTA'!U24</f>
        <v>81</v>
      </c>
      <c r="V505" s="92" t="str">
        <f>'HORA CERTA'!V24</f>
        <v>s/ meta</v>
      </c>
      <c r="W505" s="92">
        <f>'HORA CERTA'!W24</f>
        <v>1163</v>
      </c>
      <c r="X505" s="922" t="str">
        <f>'HORA CERTA'!X24</f>
        <v>-</v>
      </c>
    </row>
    <row r="506" spans="1:24" ht="15.75" thickBot="1" x14ac:dyDescent="0.3">
      <c r="A506" s="214" t="str">
        <f>'HORA CERTA'!A25</f>
        <v>Urologista (consulta) - 12hrs</v>
      </c>
      <c r="B506" s="926">
        <f>'HORA CERTA'!B25</f>
        <v>396</v>
      </c>
      <c r="C506" s="92">
        <f>'HORA CERTA'!C25</f>
        <v>265</v>
      </c>
      <c r="D506" s="92">
        <f>'HORA CERTA'!D25</f>
        <v>396</v>
      </c>
      <c r="E506" s="92">
        <f>'HORA CERTA'!E25</f>
        <v>437</v>
      </c>
      <c r="F506" s="92">
        <f>'HORA CERTA'!F25</f>
        <v>396</v>
      </c>
      <c r="G506" s="92">
        <f>'HORA CERTA'!G25</f>
        <v>428</v>
      </c>
      <c r="H506" s="92">
        <f>'HORA CERTA'!H25</f>
        <v>396</v>
      </c>
      <c r="I506" s="92">
        <f>'HORA CERTA'!I25</f>
        <v>448</v>
      </c>
      <c r="J506" s="92">
        <f>'HORA CERTA'!J25</f>
        <v>396</v>
      </c>
      <c r="K506" s="92">
        <f>'HORA CERTA'!K25</f>
        <v>456</v>
      </c>
      <c r="L506" s="92">
        <f>'HORA CERTA'!L25</f>
        <v>396</v>
      </c>
      <c r="M506" s="92">
        <f>'HORA CERTA'!M25</f>
        <v>402</v>
      </c>
      <c r="N506" s="92">
        <f>'HORA CERTA'!N25</f>
        <v>396</v>
      </c>
      <c r="O506" s="92">
        <f>'HORA CERTA'!O25</f>
        <v>252</v>
      </c>
      <c r="P506" s="92">
        <f>'HORA CERTA'!P25</f>
        <v>396</v>
      </c>
      <c r="Q506" s="92">
        <f>'HORA CERTA'!Q25</f>
        <v>390</v>
      </c>
      <c r="R506" s="92">
        <f>'HORA CERTA'!R25</f>
        <v>396</v>
      </c>
      <c r="S506" s="92">
        <f>'HORA CERTA'!S25</f>
        <v>462</v>
      </c>
      <c r="T506" s="92">
        <f>'HORA CERTA'!T25</f>
        <v>396</v>
      </c>
      <c r="U506" s="92">
        <f>'HORA CERTA'!U25</f>
        <v>408</v>
      </c>
      <c r="V506" s="92">
        <f>'HORA CERTA'!V25</f>
        <v>3960</v>
      </c>
      <c r="W506" s="92">
        <f>'HORA CERTA'!W25</f>
        <v>3948</v>
      </c>
      <c r="X506" s="922">
        <f>'HORA CERTA'!X25</f>
        <v>0.99696969696969695</v>
      </c>
    </row>
    <row r="507" spans="1:24" ht="15.75" thickBot="1" x14ac:dyDescent="0.3">
      <c r="A507" s="845" t="str">
        <f>'HORA CERTA'!A26</f>
        <v>TOTAL DE CONSULTAS</v>
      </c>
      <c r="B507" s="943">
        <f>'HORA CERTA'!B26</f>
        <v>3910</v>
      </c>
      <c r="C507" s="847">
        <f>'HORA CERTA'!C26</f>
        <v>4717</v>
      </c>
      <c r="D507" s="847">
        <f>'HORA CERTA'!D26</f>
        <v>3910</v>
      </c>
      <c r="E507" s="847">
        <f>'HORA CERTA'!E26</f>
        <v>5718</v>
      </c>
      <c r="F507" s="847">
        <f>'HORA CERTA'!F26</f>
        <v>3540</v>
      </c>
      <c r="G507" s="847">
        <f>'HORA CERTA'!G26</f>
        <v>6282</v>
      </c>
      <c r="H507" s="847">
        <f>'HORA CERTA'!H26</f>
        <v>3540</v>
      </c>
      <c r="I507" s="847">
        <f>'HORA CERTA'!I26</f>
        <v>5294</v>
      </c>
      <c r="J507" s="847">
        <f>'HORA CERTA'!J26</f>
        <v>3540</v>
      </c>
      <c r="K507" s="847">
        <f>'HORA CERTA'!K26</f>
        <v>4940</v>
      </c>
      <c r="L507" s="847">
        <f>'HORA CERTA'!L26</f>
        <v>3540</v>
      </c>
      <c r="M507" s="847">
        <f>'HORA CERTA'!M26</f>
        <v>4782</v>
      </c>
      <c r="N507" s="847">
        <f>'HORA CERTA'!N26</f>
        <v>3540</v>
      </c>
      <c r="O507" s="847">
        <f>'HORA CERTA'!O26</f>
        <v>4866</v>
      </c>
      <c r="P507" s="847">
        <f>'HORA CERTA'!P26</f>
        <v>3540</v>
      </c>
      <c r="Q507" s="847">
        <f>'HORA CERTA'!Q26</f>
        <v>4732</v>
      </c>
      <c r="R507" s="847">
        <f>'HORA CERTA'!R26</f>
        <v>3540</v>
      </c>
      <c r="S507" s="847">
        <f>'HORA CERTA'!S26</f>
        <v>4969</v>
      </c>
      <c r="T507" s="847">
        <f>'HORA CERTA'!T26</f>
        <v>3540</v>
      </c>
      <c r="U507" s="847">
        <f>'HORA CERTA'!U26</f>
        <v>5449</v>
      </c>
      <c r="V507" s="847">
        <f>'HORA CERTA'!V26</f>
        <v>36140</v>
      </c>
      <c r="W507" s="847">
        <f>'HORA CERTA'!W26</f>
        <v>51749</v>
      </c>
      <c r="X507" s="923">
        <f>'HORA CERTA'!X26</f>
        <v>1.4319037078029884</v>
      </c>
    </row>
    <row r="508" spans="1:24" x14ac:dyDescent="0.25">
      <c r="A508" s="214" t="str">
        <f>'HORA CERTA'!A30</f>
        <v>Cirurgia Geral (colecistectomia)</v>
      </c>
      <c r="B508" s="926">
        <f>'HORA CERTA'!B30</f>
        <v>130</v>
      </c>
      <c r="C508" s="92">
        <f>'HORA CERTA'!C30</f>
        <v>140</v>
      </c>
      <c r="D508" s="92">
        <f>'HORA CERTA'!D30</f>
        <v>130</v>
      </c>
      <c r="E508" s="92">
        <f>'HORA CERTA'!E30</f>
        <v>140</v>
      </c>
      <c r="F508" s="92" t="str">
        <f>'HORA CERTA'!F30</f>
        <v>s/ meta</v>
      </c>
      <c r="G508" s="92">
        <f>'HORA CERTA'!G30</f>
        <v>154</v>
      </c>
      <c r="H508" s="92" t="str">
        <f>'HORA CERTA'!H30</f>
        <v>s/ meta</v>
      </c>
      <c r="I508" s="92">
        <f>'HORA CERTA'!I30</f>
        <v>148</v>
      </c>
      <c r="J508" s="92" t="str">
        <f>'HORA CERTA'!J30</f>
        <v>s/ meta</v>
      </c>
      <c r="K508" s="92">
        <f>'HORA CERTA'!K30</f>
        <v>150</v>
      </c>
      <c r="L508" s="92" t="str">
        <f>'HORA CERTA'!L30</f>
        <v>s/ meta</v>
      </c>
      <c r="M508" s="92">
        <f>'HORA CERTA'!M30</f>
        <v>142</v>
      </c>
      <c r="N508" s="92" t="str">
        <f>'HORA CERTA'!N30</f>
        <v>s/ meta</v>
      </c>
      <c r="O508" s="92">
        <f>'HORA CERTA'!O30</f>
        <v>160</v>
      </c>
      <c r="P508" s="92" t="str">
        <f>'HORA CERTA'!P30</f>
        <v>s/ meta</v>
      </c>
      <c r="Q508" s="92">
        <f>'HORA CERTA'!Q30</f>
        <v>153</v>
      </c>
      <c r="R508" s="92" t="str">
        <f>'HORA CERTA'!R30</f>
        <v>s/ meta</v>
      </c>
      <c r="S508" s="92">
        <f>'HORA CERTA'!S30</f>
        <v>160</v>
      </c>
      <c r="T508" s="92" t="str">
        <f>'HORA CERTA'!T30</f>
        <v>s/ meta</v>
      </c>
      <c r="U508" s="92">
        <f>'HORA CERTA'!U30</f>
        <v>157</v>
      </c>
      <c r="V508" s="92">
        <f>'HORA CERTA'!V30</f>
        <v>260</v>
      </c>
      <c r="W508" s="92">
        <f>'HORA CERTA'!W30</f>
        <v>1504</v>
      </c>
      <c r="X508" s="922">
        <f>'HORA CERTA'!X30</f>
        <v>5.7846153846153845</v>
      </c>
    </row>
    <row r="509" spans="1:24" x14ac:dyDescent="0.25">
      <c r="A509" s="214" t="str">
        <f>'HORA CERTA'!A31</f>
        <v>Cirurgia Geral (outras)</v>
      </c>
      <c r="B509" s="926">
        <f>'HORA CERTA'!B31</f>
        <v>40</v>
      </c>
      <c r="C509" s="92">
        <f>'HORA CERTA'!C31</f>
        <v>27</v>
      </c>
      <c r="D509" s="92">
        <f>'HORA CERTA'!D31</f>
        <v>40</v>
      </c>
      <c r="E509" s="92">
        <f>'HORA CERTA'!E31</f>
        <v>35</v>
      </c>
      <c r="F509" s="92" t="str">
        <f>'HORA CERTA'!F31</f>
        <v>s/ meta</v>
      </c>
      <c r="G509" s="92">
        <f>'HORA CERTA'!G31</f>
        <v>44</v>
      </c>
      <c r="H509" s="92" t="str">
        <f>'HORA CERTA'!H31</f>
        <v>s/ meta</v>
      </c>
      <c r="I509" s="92">
        <f>'HORA CERTA'!I31</f>
        <v>44</v>
      </c>
      <c r="J509" s="92" t="str">
        <f>'HORA CERTA'!J31</f>
        <v>s/ meta</v>
      </c>
      <c r="K509" s="92">
        <f>'HORA CERTA'!K31</f>
        <v>43</v>
      </c>
      <c r="L509" s="92" t="str">
        <f>'HORA CERTA'!L31</f>
        <v>s/ meta</v>
      </c>
      <c r="M509" s="92">
        <f>'HORA CERTA'!M31</f>
        <v>57</v>
      </c>
      <c r="N509" s="92" t="str">
        <f>'HORA CERTA'!N31</f>
        <v>s/ meta</v>
      </c>
      <c r="O509" s="92">
        <f>'HORA CERTA'!O31</f>
        <v>33</v>
      </c>
      <c r="P509" s="92" t="str">
        <f>'HORA CERTA'!P31</f>
        <v>s/ meta</v>
      </c>
      <c r="Q509" s="92">
        <f>'HORA CERTA'!Q31</f>
        <v>41</v>
      </c>
      <c r="R509" s="92" t="str">
        <f>'HORA CERTA'!R31</f>
        <v>s/ meta</v>
      </c>
      <c r="S509" s="92">
        <f>'HORA CERTA'!S31</f>
        <v>57</v>
      </c>
      <c r="T509" s="92" t="str">
        <f>'HORA CERTA'!T31</f>
        <v>s/ meta</v>
      </c>
      <c r="U509" s="92">
        <f>'HORA CERTA'!U31</f>
        <v>59</v>
      </c>
      <c r="V509" s="92">
        <f>'HORA CERTA'!V31</f>
        <v>80</v>
      </c>
      <c r="W509" s="92">
        <f>'HORA CERTA'!W31</f>
        <v>440</v>
      </c>
      <c r="X509" s="922">
        <f>'HORA CERTA'!X31</f>
        <v>5.5</v>
      </c>
    </row>
    <row r="510" spans="1:24" x14ac:dyDescent="0.25">
      <c r="A510" s="214" t="str">
        <f>'HORA CERTA'!A32</f>
        <v>Cirurgia Urológica</v>
      </c>
      <c r="B510" s="926">
        <f>'HORA CERTA'!B32</f>
        <v>40</v>
      </c>
      <c r="C510" s="92">
        <f>'HORA CERTA'!C32</f>
        <v>42</v>
      </c>
      <c r="D510" s="92">
        <f>'HORA CERTA'!D32</f>
        <v>40</v>
      </c>
      <c r="E510" s="92">
        <f>'HORA CERTA'!E32</f>
        <v>37</v>
      </c>
      <c r="F510" s="92" t="str">
        <f>'HORA CERTA'!F32</f>
        <v>s/ meta</v>
      </c>
      <c r="G510" s="92">
        <f>'HORA CERTA'!G32</f>
        <v>48</v>
      </c>
      <c r="H510" s="92" t="str">
        <f>'HORA CERTA'!H32</f>
        <v>s/ meta</v>
      </c>
      <c r="I510" s="92">
        <f>'HORA CERTA'!I32</f>
        <v>51</v>
      </c>
      <c r="J510" s="92" t="str">
        <f>'HORA CERTA'!J32</f>
        <v>s/ meta</v>
      </c>
      <c r="K510" s="92">
        <f>'HORA CERTA'!K32</f>
        <v>59</v>
      </c>
      <c r="L510" s="92" t="str">
        <f>'HORA CERTA'!L32</f>
        <v>s/ meta</v>
      </c>
      <c r="M510" s="92">
        <f>'HORA CERTA'!M32</f>
        <v>46</v>
      </c>
      <c r="N510" s="92" t="str">
        <f>'HORA CERTA'!N32</f>
        <v>s/ meta</v>
      </c>
      <c r="O510" s="92">
        <f>'HORA CERTA'!O32</f>
        <v>57</v>
      </c>
      <c r="P510" s="92" t="str">
        <f>'HORA CERTA'!P32</f>
        <v>s/ meta</v>
      </c>
      <c r="Q510" s="92">
        <f>'HORA CERTA'!Q32</f>
        <v>52</v>
      </c>
      <c r="R510" s="92" t="str">
        <f>'HORA CERTA'!R32</f>
        <v>s/ meta</v>
      </c>
      <c r="S510" s="92">
        <f>'HORA CERTA'!S32</f>
        <v>37</v>
      </c>
      <c r="T510" s="92" t="str">
        <f>'HORA CERTA'!T32</f>
        <v>s/ meta</v>
      </c>
      <c r="U510" s="92">
        <f>'HORA CERTA'!U32</f>
        <v>24</v>
      </c>
      <c r="V510" s="92">
        <f>'HORA CERTA'!V32</f>
        <v>80</v>
      </c>
      <c r="W510" s="92">
        <f>'HORA CERTA'!W32</f>
        <v>453</v>
      </c>
      <c r="X510" s="922">
        <f>'HORA CERTA'!X32</f>
        <v>5.6624999999999996</v>
      </c>
    </row>
    <row r="511" spans="1:24" x14ac:dyDescent="0.25">
      <c r="A511" s="214" t="str">
        <f>'HORA CERTA'!A33</f>
        <v>Cirurgia Pediátrica</v>
      </c>
      <c r="B511" s="926">
        <f>'HORA CERTA'!B33</f>
        <v>40</v>
      </c>
      <c r="C511" s="92">
        <f>'HORA CERTA'!C33</f>
        <v>61</v>
      </c>
      <c r="D511" s="92">
        <f>'HORA CERTA'!D33</f>
        <v>40</v>
      </c>
      <c r="E511" s="92">
        <f>'HORA CERTA'!E33</f>
        <v>45</v>
      </c>
      <c r="F511" s="92" t="str">
        <f>'HORA CERTA'!F33</f>
        <v>s/ meta</v>
      </c>
      <c r="G511" s="92">
        <f>'HORA CERTA'!G33</f>
        <v>53</v>
      </c>
      <c r="H511" s="92" t="str">
        <f>'HORA CERTA'!H33</f>
        <v>s/ meta</v>
      </c>
      <c r="I511" s="92">
        <f>'HORA CERTA'!I33</f>
        <v>31</v>
      </c>
      <c r="J511" s="92" t="str">
        <f>'HORA CERTA'!J33</f>
        <v>s/ meta</v>
      </c>
      <c r="K511" s="92">
        <f>'HORA CERTA'!K33</f>
        <v>45</v>
      </c>
      <c r="L511" s="92" t="str">
        <f>'HORA CERTA'!L33</f>
        <v>s/ meta</v>
      </c>
      <c r="M511" s="92">
        <f>'HORA CERTA'!M33</f>
        <v>26</v>
      </c>
      <c r="N511" s="92" t="str">
        <f>'HORA CERTA'!N33</f>
        <v>s/ meta</v>
      </c>
      <c r="O511" s="92">
        <f>'HORA CERTA'!O33</f>
        <v>11</v>
      </c>
      <c r="P511" s="92" t="str">
        <f>'HORA CERTA'!P33</f>
        <v>s/ meta</v>
      </c>
      <c r="Q511" s="92">
        <f>'HORA CERTA'!Q33</f>
        <v>24</v>
      </c>
      <c r="R511" s="92" t="str">
        <f>'HORA CERTA'!R33</f>
        <v>s/ meta</v>
      </c>
      <c r="S511" s="92">
        <f>'HORA CERTA'!S33</f>
        <v>29</v>
      </c>
      <c r="T511" s="92" t="str">
        <f>'HORA CERTA'!T33</f>
        <v>s/ meta</v>
      </c>
      <c r="U511" s="92">
        <f>'HORA CERTA'!U33</f>
        <v>53</v>
      </c>
      <c r="V511" s="92">
        <f>'HORA CERTA'!V33</f>
        <v>80</v>
      </c>
      <c r="W511" s="92">
        <f>'HORA CERTA'!W33</f>
        <v>378</v>
      </c>
      <c r="X511" s="922">
        <f>'HORA CERTA'!X33</f>
        <v>4.7249999999999996</v>
      </c>
    </row>
    <row r="512" spans="1:24" ht="24" x14ac:dyDescent="0.25">
      <c r="A512" s="216" t="str">
        <f>'HORA CERTA'!A34</f>
        <v>Cirurgia Ginecológica (histeroscopia cirúrgica com ressectoscopia)</v>
      </c>
      <c r="B512" s="926">
        <f>'HORA CERTA'!B34</f>
        <v>25</v>
      </c>
      <c r="C512" s="92">
        <f>'HORA CERTA'!C34</f>
        <v>7</v>
      </c>
      <c r="D512" s="92">
        <f>'HORA CERTA'!D34</f>
        <v>25</v>
      </c>
      <c r="E512" s="92">
        <f>'HORA CERTA'!E34</f>
        <v>9</v>
      </c>
      <c r="F512" s="92" t="str">
        <f>'HORA CERTA'!F34</f>
        <v>s/ meta</v>
      </c>
      <c r="G512" s="92">
        <f>'HORA CERTA'!G34</f>
        <v>7</v>
      </c>
      <c r="H512" s="92" t="str">
        <f>'HORA CERTA'!H34</f>
        <v>s/ meta</v>
      </c>
      <c r="I512" s="92">
        <f>'HORA CERTA'!I34</f>
        <v>15</v>
      </c>
      <c r="J512" s="92" t="str">
        <f>'HORA CERTA'!J34</f>
        <v>s/ meta</v>
      </c>
      <c r="K512" s="92">
        <f>'HORA CERTA'!K34</f>
        <v>14</v>
      </c>
      <c r="L512" s="92" t="str">
        <f>'HORA CERTA'!L34</f>
        <v>s/ meta</v>
      </c>
      <c r="M512" s="92">
        <f>'HORA CERTA'!M34</f>
        <v>9</v>
      </c>
      <c r="N512" s="92" t="str">
        <f>'HORA CERTA'!N34</f>
        <v>s/ meta</v>
      </c>
      <c r="O512" s="92">
        <f>'HORA CERTA'!O34</f>
        <v>19</v>
      </c>
      <c r="P512" s="92" t="str">
        <f>'HORA CERTA'!P34</f>
        <v>s/ meta</v>
      </c>
      <c r="Q512" s="92">
        <f>'HORA CERTA'!Q34</f>
        <v>9</v>
      </c>
      <c r="R512" s="92" t="str">
        <f>'HORA CERTA'!R34</f>
        <v>s/ meta</v>
      </c>
      <c r="S512" s="92">
        <f>'HORA CERTA'!S34</f>
        <v>4</v>
      </c>
      <c r="T512" s="92" t="str">
        <f>'HORA CERTA'!T34</f>
        <v>s/ meta</v>
      </c>
      <c r="U512" s="92">
        <f>'HORA CERTA'!U34</f>
        <v>12</v>
      </c>
      <c r="V512" s="92">
        <f>'HORA CERTA'!V34</f>
        <v>50</v>
      </c>
      <c r="W512" s="92">
        <f>'HORA CERTA'!W34</f>
        <v>105</v>
      </c>
      <c r="X512" s="922">
        <f>'HORA CERTA'!X34</f>
        <v>2.1</v>
      </c>
    </row>
    <row r="513" spans="1:24" ht="24" x14ac:dyDescent="0.25">
      <c r="A513" s="216" t="str">
        <f>'HORA CERTA'!A35</f>
        <v>Procedimentos de Odontologia Pacientes Especiais (sob anestesia)</v>
      </c>
      <c r="B513" s="926">
        <f>'HORA CERTA'!B35</f>
        <v>8</v>
      </c>
      <c r="C513" s="92">
        <f>'HORA CERTA'!C35</f>
        <v>7</v>
      </c>
      <c r="D513" s="92">
        <f>'HORA CERTA'!D35</f>
        <v>8</v>
      </c>
      <c r="E513" s="92">
        <f>'HORA CERTA'!E35</f>
        <v>7</v>
      </c>
      <c r="F513" s="92" t="str">
        <f>'HORA CERTA'!F35</f>
        <v>s/ meta</v>
      </c>
      <c r="G513" s="92">
        <f>'HORA CERTA'!G35</f>
        <v>12</v>
      </c>
      <c r="H513" s="92" t="str">
        <f>'HORA CERTA'!H35</f>
        <v>s/ meta</v>
      </c>
      <c r="I513" s="92">
        <f>'HORA CERTA'!I35</f>
        <v>9</v>
      </c>
      <c r="J513" s="92" t="str">
        <f>'HORA CERTA'!J35</f>
        <v>s/ meta</v>
      </c>
      <c r="K513" s="92">
        <f>'HORA CERTA'!K35</f>
        <v>11</v>
      </c>
      <c r="L513" s="92" t="str">
        <f>'HORA CERTA'!L35</f>
        <v>s/ meta</v>
      </c>
      <c r="M513" s="92">
        <f>'HORA CERTA'!M35</f>
        <v>8</v>
      </c>
      <c r="N513" s="92" t="str">
        <f>'HORA CERTA'!N35</f>
        <v>s/ meta</v>
      </c>
      <c r="O513" s="92">
        <f>'HORA CERTA'!O35</f>
        <v>4</v>
      </c>
      <c r="P513" s="92" t="str">
        <f>'HORA CERTA'!P35</f>
        <v>s/ meta</v>
      </c>
      <c r="Q513" s="92">
        <f>'HORA CERTA'!Q35</f>
        <v>8</v>
      </c>
      <c r="R513" s="92" t="str">
        <f>'HORA CERTA'!R35</f>
        <v>s/ meta</v>
      </c>
      <c r="S513" s="92">
        <f>'HORA CERTA'!S35</f>
        <v>0</v>
      </c>
      <c r="T513" s="92" t="str">
        <f>'HORA CERTA'!T35</f>
        <v>s/ meta</v>
      </c>
      <c r="U513" s="92">
        <f>'HORA CERTA'!U35</f>
        <v>8</v>
      </c>
      <c r="V513" s="92">
        <f>'HORA CERTA'!V35</f>
        <v>16</v>
      </c>
      <c r="W513" s="92">
        <f>'HORA CERTA'!W35</f>
        <v>74</v>
      </c>
      <c r="X513" s="922">
        <f>'HORA CERTA'!X35</f>
        <v>4.625</v>
      </c>
    </row>
    <row r="514" spans="1:24" ht="15.75" thickBot="1" x14ac:dyDescent="0.3">
      <c r="A514" s="214" t="str">
        <f>'HORA CERTA'!A36</f>
        <v>Pequenas Cirurgias</v>
      </c>
      <c r="B514" s="926">
        <f>'HORA CERTA'!B36</f>
        <v>130</v>
      </c>
      <c r="C514" s="92">
        <f>'HORA CERTA'!C36</f>
        <v>554</v>
      </c>
      <c r="D514" s="92">
        <f>'HORA CERTA'!D36</f>
        <v>130</v>
      </c>
      <c r="E514" s="92">
        <f>'HORA CERTA'!E36</f>
        <v>2021</v>
      </c>
      <c r="F514" s="92" t="str">
        <f>'HORA CERTA'!F36</f>
        <v>s/ meta</v>
      </c>
      <c r="G514" s="92">
        <f>'HORA CERTA'!G36</f>
        <v>2682</v>
      </c>
      <c r="H514" s="92" t="str">
        <f>'HORA CERTA'!H36</f>
        <v>s/ meta</v>
      </c>
      <c r="I514" s="92">
        <f>'HORA CERTA'!I36</f>
        <v>1411</v>
      </c>
      <c r="J514" s="92" t="str">
        <f>'HORA CERTA'!J36</f>
        <v>s/ meta</v>
      </c>
      <c r="K514" s="92">
        <f>'HORA CERTA'!K36</f>
        <v>216</v>
      </c>
      <c r="L514" s="92" t="str">
        <f>'HORA CERTA'!L36</f>
        <v>s/ meta</v>
      </c>
      <c r="M514" s="92">
        <f>'HORA CERTA'!M36</f>
        <v>158</v>
      </c>
      <c r="N514" s="92" t="str">
        <f>'HORA CERTA'!N36</f>
        <v>s/ meta</v>
      </c>
      <c r="O514" s="92">
        <f>'HORA CERTA'!O36</f>
        <v>244</v>
      </c>
      <c r="P514" s="92" t="str">
        <f>'HORA CERTA'!P36</f>
        <v>s/ meta</v>
      </c>
      <c r="Q514" s="92">
        <f>'HORA CERTA'!Q36</f>
        <v>189</v>
      </c>
      <c r="R514" s="92" t="str">
        <f>'HORA CERTA'!R36</f>
        <v>s/ meta</v>
      </c>
      <c r="S514" s="92">
        <f>'HORA CERTA'!S36</f>
        <v>222</v>
      </c>
      <c r="T514" s="92" t="str">
        <f>'HORA CERTA'!T36</f>
        <v>s/ meta</v>
      </c>
      <c r="U514" s="92">
        <f>'HORA CERTA'!U36</f>
        <v>293</v>
      </c>
      <c r="V514" s="92">
        <f>'HORA CERTA'!V36</f>
        <v>260</v>
      </c>
      <c r="W514" s="92">
        <f>'HORA CERTA'!W36</f>
        <v>7990</v>
      </c>
      <c r="X514" s="922">
        <f>'HORA CERTA'!X36</f>
        <v>30.73076923076923</v>
      </c>
    </row>
    <row r="515" spans="1:24" ht="15.75" thickBot="1" x14ac:dyDescent="0.3">
      <c r="A515" s="845" t="str">
        <f>'HORA CERTA'!A37</f>
        <v xml:space="preserve">TOTAL DE CIRURGIAS </v>
      </c>
      <c r="B515" s="943">
        <f>'HORA CERTA'!B37</f>
        <v>413</v>
      </c>
      <c r="C515" s="847">
        <f>'HORA CERTA'!C37</f>
        <v>838</v>
      </c>
      <c r="D515" s="847">
        <f>'HORA CERTA'!D37</f>
        <v>413</v>
      </c>
      <c r="E515" s="847">
        <f>'HORA CERTA'!E37</f>
        <v>2294</v>
      </c>
      <c r="F515" s="847">
        <f>'HORA CERTA'!F37</f>
        <v>0</v>
      </c>
      <c r="G515" s="847">
        <f>'HORA CERTA'!G37</f>
        <v>3000</v>
      </c>
      <c r="H515" s="847">
        <f>'HORA CERTA'!H37</f>
        <v>0</v>
      </c>
      <c r="I515" s="847">
        <f>'HORA CERTA'!I37</f>
        <v>1709</v>
      </c>
      <c r="J515" s="847">
        <f>'HORA CERTA'!J37</f>
        <v>0</v>
      </c>
      <c r="K515" s="847">
        <f>'HORA CERTA'!K37</f>
        <v>538</v>
      </c>
      <c r="L515" s="847">
        <f>'HORA CERTA'!L37</f>
        <v>0</v>
      </c>
      <c r="M515" s="847">
        <f>'HORA CERTA'!M37</f>
        <v>446</v>
      </c>
      <c r="N515" s="847">
        <f>'HORA CERTA'!N37</f>
        <v>0</v>
      </c>
      <c r="O515" s="847">
        <f>'HORA CERTA'!O37</f>
        <v>528</v>
      </c>
      <c r="P515" s="847">
        <f>'HORA CERTA'!P37</f>
        <v>0</v>
      </c>
      <c r="Q515" s="847">
        <f>'HORA CERTA'!Q37</f>
        <v>476</v>
      </c>
      <c r="R515" s="847">
        <f>'HORA CERTA'!R37</f>
        <v>0</v>
      </c>
      <c r="S515" s="847">
        <f>'HORA CERTA'!S37</f>
        <v>509</v>
      </c>
      <c r="T515" s="847">
        <f>'HORA CERTA'!T37</f>
        <v>0</v>
      </c>
      <c r="U515" s="847">
        <f>'HORA CERTA'!U37</f>
        <v>606</v>
      </c>
      <c r="V515" s="847">
        <f>'HORA CERTA'!V37</f>
        <v>826</v>
      </c>
      <c r="W515" s="847">
        <f>'HORA CERTA'!W37</f>
        <v>10944</v>
      </c>
      <c r="X515" s="923">
        <f>'HORA CERTA'!X37</f>
        <v>13.249394673123486</v>
      </c>
    </row>
    <row r="516" spans="1:24" x14ac:dyDescent="0.25">
      <c r="A516" s="214" t="str">
        <f>'HORA CERTA'!A41</f>
        <v>Procedimentos de Dermatologia</v>
      </c>
      <c r="B516" s="926">
        <f>'HORA CERTA'!B41</f>
        <v>100</v>
      </c>
      <c r="C516" s="92">
        <f>'HORA CERTA'!C41</f>
        <v>554</v>
      </c>
      <c r="D516" s="92">
        <f>'HORA CERTA'!D41</f>
        <v>100</v>
      </c>
      <c r="E516" s="92">
        <f>'HORA CERTA'!E41</f>
        <v>309</v>
      </c>
      <c r="F516" s="92" t="str">
        <f>'HORA CERTA'!F41</f>
        <v>s/ meta</v>
      </c>
      <c r="G516" s="92">
        <f>'HORA CERTA'!G41</f>
        <v>303</v>
      </c>
      <c r="H516" s="92" t="str">
        <f>'HORA CERTA'!H41</f>
        <v>s/ meta</v>
      </c>
      <c r="I516" s="92">
        <f>'HORA CERTA'!I41</f>
        <v>288</v>
      </c>
      <c r="J516" s="92" t="str">
        <f>'HORA CERTA'!J41</f>
        <v>s/ meta</v>
      </c>
      <c r="K516" s="92">
        <f>'HORA CERTA'!K41</f>
        <v>346</v>
      </c>
      <c r="L516" s="92" t="str">
        <f>'HORA CERTA'!L41</f>
        <v>s/ meta</v>
      </c>
      <c r="M516" s="92">
        <f>'HORA CERTA'!M41</f>
        <v>298</v>
      </c>
      <c r="N516" s="92" t="str">
        <f>'HORA CERTA'!N41</f>
        <v>s/ meta</v>
      </c>
      <c r="O516" s="92">
        <f>'HORA CERTA'!O41</f>
        <v>325</v>
      </c>
      <c r="P516" s="92" t="str">
        <f>'HORA CERTA'!P41</f>
        <v>s/ meta</v>
      </c>
      <c r="Q516" s="92">
        <f>'HORA CERTA'!Q41</f>
        <v>309</v>
      </c>
      <c r="R516" s="92" t="str">
        <f>'HORA CERTA'!R41</f>
        <v>s/ meta</v>
      </c>
      <c r="S516" s="92">
        <f>'HORA CERTA'!S41</f>
        <v>430</v>
      </c>
      <c r="T516" s="92" t="str">
        <f>'HORA CERTA'!T41</f>
        <v>s/ meta</v>
      </c>
      <c r="U516" s="92">
        <f>'HORA CERTA'!U41</f>
        <v>511</v>
      </c>
      <c r="V516" s="92">
        <f>'HORA CERTA'!V41</f>
        <v>200</v>
      </c>
      <c r="W516" s="92">
        <f>'HORA CERTA'!W41</f>
        <v>3673</v>
      </c>
      <c r="X516" s="922">
        <f>'HORA CERTA'!X41</f>
        <v>18.364999999999998</v>
      </c>
    </row>
    <row r="517" spans="1:24" x14ac:dyDescent="0.25">
      <c r="A517" s="214" t="str">
        <f>'HORA CERTA'!A42</f>
        <v>Curativo Grau II</v>
      </c>
      <c r="B517" s="926">
        <f>'HORA CERTA'!B42</f>
        <v>180</v>
      </c>
      <c r="C517" s="92">
        <f>'HORA CERTA'!C42</f>
        <v>30</v>
      </c>
      <c r="D517" s="92">
        <f>'HORA CERTA'!D42</f>
        <v>180</v>
      </c>
      <c r="E517" s="92">
        <f>'HORA CERTA'!E42</f>
        <v>267</v>
      </c>
      <c r="F517" s="92" t="str">
        <f>'HORA CERTA'!F42</f>
        <v>s/ meta</v>
      </c>
      <c r="G517" s="92">
        <f>'HORA CERTA'!G42</f>
        <v>348</v>
      </c>
      <c r="H517" s="92" t="str">
        <f>'HORA CERTA'!H42</f>
        <v>s/ meta</v>
      </c>
      <c r="I517" s="92">
        <f>'HORA CERTA'!I42</f>
        <v>255</v>
      </c>
      <c r="J517" s="92" t="str">
        <f>'HORA CERTA'!J42</f>
        <v>s/ meta</v>
      </c>
      <c r="K517" s="92">
        <f>'HORA CERTA'!K42</f>
        <v>278</v>
      </c>
      <c r="L517" s="92" t="str">
        <f>'HORA CERTA'!L42</f>
        <v>s/ meta</v>
      </c>
      <c r="M517" s="92">
        <f>'HORA CERTA'!M42</f>
        <v>229</v>
      </c>
      <c r="N517" s="92" t="str">
        <f>'HORA CERTA'!N42</f>
        <v>s/ meta</v>
      </c>
      <c r="O517" s="92">
        <f>'HORA CERTA'!O42</f>
        <v>268</v>
      </c>
      <c r="P517" s="92" t="str">
        <f>'HORA CERTA'!P42</f>
        <v>s/ meta</v>
      </c>
      <c r="Q517" s="92">
        <f>'HORA CERTA'!Q42</f>
        <v>272</v>
      </c>
      <c r="R517" s="92" t="str">
        <f>'HORA CERTA'!R42</f>
        <v>s/ meta</v>
      </c>
      <c r="S517" s="92">
        <f>'HORA CERTA'!S42</f>
        <v>245</v>
      </c>
      <c r="T517" s="92" t="str">
        <f>'HORA CERTA'!T42</f>
        <v>s/ meta</v>
      </c>
      <c r="U517" s="92">
        <f>'HORA CERTA'!U42</f>
        <v>295</v>
      </c>
      <c r="V517" s="92">
        <f>'HORA CERTA'!V42</f>
        <v>360</v>
      </c>
      <c r="W517" s="92">
        <f>'HORA CERTA'!W42</f>
        <v>2487</v>
      </c>
      <c r="X517" s="922">
        <f>'HORA CERTA'!X42</f>
        <v>6.9083333333333332</v>
      </c>
    </row>
    <row r="518" spans="1:24" ht="15.75" thickBot="1" x14ac:dyDescent="0.3">
      <c r="A518" s="214" t="str">
        <f>'HORA CERTA'!A43</f>
        <v>Fototerapia (sessões)</v>
      </c>
      <c r="B518" s="926">
        <f>'HORA CERTA'!B43</f>
        <v>130</v>
      </c>
      <c r="C518" s="92">
        <f>'HORA CERTA'!C43</f>
        <v>99</v>
      </c>
      <c r="D518" s="92">
        <f>'HORA CERTA'!D43</f>
        <v>130</v>
      </c>
      <c r="E518" s="92">
        <f>'HORA CERTA'!E43</f>
        <v>145</v>
      </c>
      <c r="F518" s="92" t="str">
        <f>'HORA CERTA'!F43</f>
        <v>s/ meta</v>
      </c>
      <c r="G518" s="92">
        <f>'HORA CERTA'!G43</f>
        <v>166</v>
      </c>
      <c r="H518" s="92" t="str">
        <f>'HORA CERTA'!H43</f>
        <v>s/ meta</v>
      </c>
      <c r="I518" s="92">
        <f>'HORA CERTA'!I43</f>
        <v>120</v>
      </c>
      <c r="J518" s="92" t="str">
        <f>'HORA CERTA'!J43</f>
        <v>s/ meta</v>
      </c>
      <c r="K518" s="92">
        <f>'HORA CERTA'!K43</f>
        <v>97</v>
      </c>
      <c r="L518" s="92" t="str">
        <f>'HORA CERTA'!L43</f>
        <v>s/ meta</v>
      </c>
      <c r="M518" s="92">
        <f>'HORA CERTA'!M43</f>
        <v>129</v>
      </c>
      <c r="N518" s="92" t="str">
        <f>'HORA CERTA'!N43</f>
        <v>s/ meta</v>
      </c>
      <c r="O518" s="92">
        <f>'HORA CERTA'!O43</f>
        <v>126</v>
      </c>
      <c r="P518" s="92" t="str">
        <f>'HORA CERTA'!P43</f>
        <v>s/ meta</v>
      </c>
      <c r="Q518" s="92">
        <f>'HORA CERTA'!Q43</f>
        <v>155</v>
      </c>
      <c r="R518" s="92" t="str">
        <f>'HORA CERTA'!R43</f>
        <v>s/ meta</v>
      </c>
      <c r="S518" s="92">
        <f>'HORA CERTA'!S43</f>
        <v>170</v>
      </c>
      <c r="T518" s="92" t="str">
        <f>'HORA CERTA'!T43</f>
        <v>s/ meta</v>
      </c>
      <c r="U518" s="92">
        <f>'HORA CERTA'!U43</f>
        <v>162</v>
      </c>
      <c r="V518" s="92">
        <f>'HORA CERTA'!V43</f>
        <v>260</v>
      </c>
      <c r="W518" s="92">
        <f>'HORA CERTA'!W43</f>
        <v>1369</v>
      </c>
      <c r="X518" s="922">
        <f>'HORA CERTA'!X43</f>
        <v>5.2653846153846153</v>
      </c>
    </row>
    <row r="519" spans="1:24" ht="15.75" thickBot="1" x14ac:dyDescent="0.3">
      <c r="A519" s="845" t="str">
        <f>'HORA CERTA'!A44</f>
        <v>TOTAL PROCEDIMENTOS TERAPEUTICOS</v>
      </c>
      <c r="B519" s="943">
        <f>'HORA CERTA'!B44</f>
        <v>410</v>
      </c>
      <c r="C519" s="847">
        <f>'HORA CERTA'!C44</f>
        <v>683</v>
      </c>
      <c r="D519" s="847">
        <f>'HORA CERTA'!D44</f>
        <v>410</v>
      </c>
      <c r="E519" s="847">
        <f>'HORA CERTA'!E44</f>
        <v>721</v>
      </c>
      <c r="F519" s="847">
        <f>'HORA CERTA'!F44</f>
        <v>0</v>
      </c>
      <c r="G519" s="847">
        <f>'HORA CERTA'!G44</f>
        <v>817</v>
      </c>
      <c r="H519" s="847">
        <f>'HORA CERTA'!H44</f>
        <v>0</v>
      </c>
      <c r="I519" s="847">
        <f>'HORA CERTA'!I44</f>
        <v>663</v>
      </c>
      <c r="J519" s="847">
        <f>'HORA CERTA'!J44</f>
        <v>0</v>
      </c>
      <c r="K519" s="847">
        <f>'HORA CERTA'!K44</f>
        <v>721</v>
      </c>
      <c r="L519" s="847">
        <f>'HORA CERTA'!L44</f>
        <v>0</v>
      </c>
      <c r="M519" s="847">
        <f>'HORA CERTA'!M44</f>
        <v>656</v>
      </c>
      <c r="N519" s="847">
        <f>'HORA CERTA'!N44</f>
        <v>0</v>
      </c>
      <c r="O519" s="847">
        <f>'HORA CERTA'!O44</f>
        <v>719</v>
      </c>
      <c r="P519" s="847">
        <f>'HORA CERTA'!P44</f>
        <v>0</v>
      </c>
      <c r="Q519" s="847">
        <f>'HORA CERTA'!Q44</f>
        <v>736</v>
      </c>
      <c r="R519" s="847">
        <f>'HORA CERTA'!R44</f>
        <v>0</v>
      </c>
      <c r="S519" s="847">
        <f>'HORA CERTA'!S44</f>
        <v>845</v>
      </c>
      <c r="T519" s="847">
        <f>'HORA CERTA'!T44</f>
        <v>0</v>
      </c>
      <c r="U519" s="847">
        <f>'HORA CERTA'!U44</f>
        <v>968</v>
      </c>
      <c r="V519" s="847">
        <f>'HORA CERTA'!V44</f>
        <v>820</v>
      </c>
      <c r="W519" s="847">
        <f>'HORA CERTA'!W44</f>
        <v>7529</v>
      </c>
      <c r="X519" s="923">
        <f>'HORA CERTA'!X44</f>
        <v>9.1817073170731707</v>
      </c>
    </row>
    <row r="520" spans="1:24" x14ac:dyDescent="0.25">
      <c r="A520" s="214" t="str">
        <f>'HORA CERTA'!A48</f>
        <v>Histeroscopia (diagnóstica/cirúrgica)</v>
      </c>
      <c r="B520" s="926">
        <f>'HORA CERTA'!B48</f>
        <v>100</v>
      </c>
      <c r="C520" s="92">
        <f>'HORA CERTA'!C48</f>
        <v>41</v>
      </c>
      <c r="D520" s="92">
        <f>'HORA CERTA'!D48</f>
        <v>100</v>
      </c>
      <c r="E520" s="92">
        <f>'HORA CERTA'!E48</f>
        <v>28</v>
      </c>
      <c r="F520" s="92" t="str">
        <f>'HORA CERTA'!F48</f>
        <v>s/ meta</v>
      </c>
      <c r="G520" s="92">
        <f>'HORA CERTA'!G48</f>
        <v>31</v>
      </c>
      <c r="H520" s="92" t="str">
        <f>'HORA CERTA'!H48</f>
        <v>s/ meta</v>
      </c>
      <c r="I520" s="92">
        <f>'HORA CERTA'!I48</f>
        <v>58</v>
      </c>
      <c r="J520" s="92" t="str">
        <f>'HORA CERTA'!J48</f>
        <v>s/ meta</v>
      </c>
      <c r="K520" s="92">
        <f>'HORA CERTA'!K48</f>
        <v>82</v>
      </c>
      <c r="L520" s="92" t="str">
        <f>'HORA CERTA'!L48</f>
        <v>s/ meta</v>
      </c>
      <c r="M520" s="92">
        <f>'HORA CERTA'!M48</f>
        <v>65</v>
      </c>
      <c r="N520" s="92" t="str">
        <f>'HORA CERTA'!N48</f>
        <v>s/ meta</v>
      </c>
      <c r="O520" s="92">
        <f>'HORA CERTA'!O48</f>
        <v>12</v>
      </c>
      <c r="P520" s="92" t="str">
        <f>'HORA CERTA'!P48</f>
        <v>s/ meta</v>
      </c>
      <c r="Q520" s="92">
        <f>'HORA CERTA'!Q48</f>
        <v>2</v>
      </c>
      <c r="R520" s="92" t="str">
        <f>'HORA CERTA'!R48</f>
        <v>s/ meta</v>
      </c>
      <c r="S520" s="92">
        <f>'HORA CERTA'!S48</f>
        <v>120</v>
      </c>
      <c r="T520" s="92" t="str">
        <f>'HORA CERTA'!T48</f>
        <v>s/ meta</v>
      </c>
      <c r="U520" s="92">
        <f>'HORA CERTA'!U48</f>
        <v>62</v>
      </c>
      <c r="V520" s="92">
        <f>'HORA CERTA'!V48</f>
        <v>200</v>
      </c>
      <c r="W520" s="92">
        <f>'HORA CERTA'!W48</f>
        <v>501</v>
      </c>
      <c r="X520" s="922">
        <f>'HORA CERTA'!X48</f>
        <v>2.5049999999999999</v>
      </c>
    </row>
    <row r="521" spans="1:24" x14ac:dyDescent="0.25">
      <c r="A521" s="214" t="str">
        <f>'HORA CERTA'!A49</f>
        <v>Endoscopia</v>
      </c>
      <c r="B521" s="926">
        <f>'HORA CERTA'!B49</f>
        <v>95</v>
      </c>
      <c r="C521" s="92">
        <f>'HORA CERTA'!C49</f>
        <v>110</v>
      </c>
      <c r="D521" s="92">
        <f>'HORA CERTA'!D49</f>
        <v>95</v>
      </c>
      <c r="E521" s="92">
        <f>'HORA CERTA'!E49</f>
        <v>97</v>
      </c>
      <c r="F521" s="92" t="str">
        <f>'HORA CERTA'!F49</f>
        <v>s/ meta</v>
      </c>
      <c r="G521" s="92">
        <f>'HORA CERTA'!G49</f>
        <v>100</v>
      </c>
      <c r="H521" s="92" t="str">
        <f>'HORA CERTA'!H49</f>
        <v>s/ meta</v>
      </c>
      <c r="I521" s="92">
        <f>'HORA CERTA'!I49</f>
        <v>112</v>
      </c>
      <c r="J521" s="92" t="str">
        <f>'HORA CERTA'!J49</f>
        <v>s/ meta</v>
      </c>
      <c r="K521" s="92">
        <f>'HORA CERTA'!K49</f>
        <v>117</v>
      </c>
      <c r="L521" s="92" t="str">
        <f>'HORA CERTA'!L49</f>
        <v>s/ meta</v>
      </c>
      <c r="M521" s="92">
        <f>'HORA CERTA'!M49</f>
        <v>96</v>
      </c>
      <c r="N521" s="92" t="str">
        <f>'HORA CERTA'!N49</f>
        <v>s/ meta</v>
      </c>
      <c r="O521" s="92">
        <f>'HORA CERTA'!O49</f>
        <v>96</v>
      </c>
      <c r="P521" s="92" t="str">
        <f>'HORA CERTA'!P49</f>
        <v>s/ meta</v>
      </c>
      <c r="Q521" s="92">
        <f>'HORA CERTA'!Q49</f>
        <v>94</v>
      </c>
      <c r="R521" s="92" t="str">
        <f>'HORA CERTA'!R49</f>
        <v>s/ meta</v>
      </c>
      <c r="S521" s="92">
        <f>'HORA CERTA'!S49</f>
        <v>100</v>
      </c>
      <c r="T521" s="92" t="str">
        <f>'HORA CERTA'!T49</f>
        <v>s/ meta</v>
      </c>
      <c r="U521" s="92">
        <f>'HORA CERTA'!U49</f>
        <v>85</v>
      </c>
      <c r="V521" s="92">
        <f>'HORA CERTA'!V49</f>
        <v>190</v>
      </c>
      <c r="W521" s="92">
        <f>'HORA CERTA'!W49</f>
        <v>1007</v>
      </c>
      <c r="X521" s="922">
        <f>'HORA CERTA'!X49</f>
        <v>5.3</v>
      </c>
    </row>
    <row r="522" spans="1:24" x14ac:dyDescent="0.25">
      <c r="A522" s="214" t="str">
        <f>'HORA CERTA'!A50</f>
        <v>Colonoscopia (com ou sem sedação)</v>
      </c>
      <c r="B522" s="926">
        <f>'HORA CERTA'!B50</f>
        <v>140</v>
      </c>
      <c r="C522" s="92">
        <f>'HORA CERTA'!C50</f>
        <v>146</v>
      </c>
      <c r="D522" s="92">
        <f>'HORA CERTA'!D50</f>
        <v>140</v>
      </c>
      <c r="E522" s="92">
        <f>'HORA CERTA'!E50</f>
        <v>131</v>
      </c>
      <c r="F522" s="92" t="str">
        <f>'HORA CERTA'!F50</f>
        <v>s/ meta</v>
      </c>
      <c r="G522" s="92">
        <f>'HORA CERTA'!G50</f>
        <v>159</v>
      </c>
      <c r="H522" s="92" t="str">
        <f>'HORA CERTA'!H50</f>
        <v>s/ meta</v>
      </c>
      <c r="I522" s="92">
        <f>'HORA CERTA'!I50</f>
        <v>144</v>
      </c>
      <c r="J522" s="92" t="str">
        <f>'HORA CERTA'!J50</f>
        <v>s/ meta</v>
      </c>
      <c r="K522" s="92">
        <f>'HORA CERTA'!K50</f>
        <v>158</v>
      </c>
      <c r="L522" s="92" t="str">
        <f>'HORA CERTA'!L50</f>
        <v>s/ meta</v>
      </c>
      <c r="M522" s="92">
        <f>'HORA CERTA'!M50</f>
        <v>152</v>
      </c>
      <c r="N522" s="92" t="str">
        <f>'HORA CERTA'!N50</f>
        <v>s/ meta</v>
      </c>
      <c r="O522" s="92">
        <f>'HORA CERTA'!O50</f>
        <v>153</v>
      </c>
      <c r="P522" s="92" t="str">
        <f>'HORA CERTA'!P50</f>
        <v>s/ meta</v>
      </c>
      <c r="Q522" s="92">
        <f>'HORA CERTA'!Q50</f>
        <v>153</v>
      </c>
      <c r="R522" s="92" t="str">
        <f>'HORA CERTA'!R50</f>
        <v>s/ meta</v>
      </c>
      <c r="S522" s="92">
        <f>'HORA CERTA'!S50</f>
        <v>156</v>
      </c>
      <c r="T522" s="92" t="str">
        <f>'HORA CERTA'!T50</f>
        <v>s/ meta</v>
      </c>
      <c r="U522" s="92">
        <f>'HORA CERTA'!U50</f>
        <v>140</v>
      </c>
      <c r="V522" s="92">
        <f>'HORA CERTA'!V50</f>
        <v>280</v>
      </c>
      <c r="W522" s="92">
        <f>'HORA CERTA'!W50</f>
        <v>1492</v>
      </c>
      <c r="X522" s="922">
        <f>'HORA CERTA'!X50</f>
        <v>5.3285714285714283</v>
      </c>
    </row>
    <row r="523" spans="1:24" x14ac:dyDescent="0.25">
      <c r="A523" s="214" t="str">
        <f>'HORA CERTA'!A51</f>
        <v>Nasofibroscopia/Laringoscopia</v>
      </c>
      <c r="B523" s="926">
        <f>'HORA CERTA'!B51</f>
        <v>170</v>
      </c>
      <c r="C523" s="92">
        <f>'HORA CERTA'!C51</f>
        <v>217</v>
      </c>
      <c r="D523" s="92">
        <f>'HORA CERTA'!D51</f>
        <v>170</v>
      </c>
      <c r="E523" s="92">
        <f>'HORA CERTA'!E51</f>
        <v>200</v>
      </c>
      <c r="F523" s="92" t="str">
        <f>'HORA CERTA'!F51</f>
        <v>s/ meta</v>
      </c>
      <c r="G523" s="92">
        <f>'HORA CERTA'!G51</f>
        <v>180</v>
      </c>
      <c r="H523" s="92" t="str">
        <f>'HORA CERTA'!H51</f>
        <v>s/ meta</v>
      </c>
      <c r="I523" s="92">
        <f>'HORA CERTA'!I51</f>
        <v>211</v>
      </c>
      <c r="J523" s="92" t="str">
        <f>'HORA CERTA'!J51</f>
        <v>s/ meta</v>
      </c>
      <c r="K523" s="92">
        <f>'HORA CERTA'!K51</f>
        <v>173</v>
      </c>
      <c r="L523" s="92" t="str">
        <f>'HORA CERTA'!L51</f>
        <v>s/ meta</v>
      </c>
      <c r="M523" s="92">
        <f>'HORA CERTA'!M51</f>
        <v>205</v>
      </c>
      <c r="N523" s="92" t="str">
        <f>'HORA CERTA'!N51</f>
        <v>s/ meta</v>
      </c>
      <c r="O523" s="92">
        <f>'HORA CERTA'!O51</f>
        <v>227</v>
      </c>
      <c r="P523" s="92" t="str">
        <f>'HORA CERTA'!P51</f>
        <v>s/ meta</v>
      </c>
      <c r="Q523" s="92">
        <f>'HORA CERTA'!Q51</f>
        <v>238</v>
      </c>
      <c r="R523" s="92" t="str">
        <f>'HORA CERTA'!R51</f>
        <v>s/ meta</v>
      </c>
      <c r="S523" s="92">
        <f>'HORA CERTA'!S51</f>
        <v>264</v>
      </c>
      <c r="T523" s="92" t="str">
        <f>'HORA CERTA'!T51</f>
        <v>s/ meta</v>
      </c>
      <c r="U523" s="92">
        <f>'HORA CERTA'!U51</f>
        <v>251</v>
      </c>
      <c r="V523" s="92">
        <f>'HORA CERTA'!V51</f>
        <v>340</v>
      </c>
      <c r="W523" s="92">
        <f>'HORA CERTA'!W51</f>
        <v>2166</v>
      </c>
      <c r="X523" s="922">
        <f>'HORA CERTA'!X51</f>
        <v>6.3705882352941172</v>
      </c>
    </row>
    <row r="524" spans="1:24" ht="15.75" thickBot="1" x14ac:dyDescent="0.3">
      <c r="A524" s="214" t="str">
        <f>'HORA CERTA'!A52</f>
        <v>Eletroneuromiografia</v>
      </c>
      <c r="B524" s="926">
        <f>'HORA CERTA'!B52</f>
        <v>140</v>
      </c>
      <c r="C524" s="92">
        <f>'HORA CERTA'!C52</f>
        <v>188</v>
      </c>
      <c r="D524" s="92">
        <f>'HORA CERTA'!D52</f>
        <v>140</v>
      </c>
      <c r="E524" s="92">
        <f>'HORA CERTA'!E52</f>
        <v>170</v>
      </c>
      <c r="F524" s="92" t="str">
        <f>'HORA CERTA'!F52</f>
        <v>s/ meta</v>
      </c>
      <c r="G524" s="92">
        <f>'HORA CERTA'!G52</f>
        <v>157</v>
      </c>
      <c r="H524" s="92" t="str">
        <f>'HORA CERTA'!H52</f>
        <v>s/ meta</v>
      </c>
      <c r="I524" s="92">
        <f>'HORA CERTA'!I52</f>
        <v>173</v>
      </c>
      <c r="J524" s="92" t="str">
        <f>'HORA CERTA'!J52</f>
        <v>s/ meta</v>
      </c>
      <c r="K524" s="92">
        <f>'HORA CERTA'!K52</f>
        <v>192</v>
      </c>
      <c r="L524" s="92" t="str">
        <f>'HORA CERTA'!L52</f>
        <v>s/ meta</v>
      </c>
      <c r="M524" s="92">
        <f>'HORA CERTA'!M52</f>
        <v>164</v>
      </c>
      <c r="N524" s="92" t="str">
        <f>'HORA CERTA'!N52</f>
        <v>s/ meta</v>
      </c>
      <c r="O524" s="92">
        <f>'HORA CERTA'!O52</f>
        <v>142</v>
      </c>
      <c r="P524" s="92" t="str">
        <f>'HORA CERTA'!P52</f>
        <v>s/ meta</v>
      </c>
      <c r="Q524" s="92">
        <f>'HORA CERTA'!Q52</f>
        <v>155</v>
      </c>
      <c r="R524" s="92" t="str">
        <f>'HORA CERTA'!R52</f>
        <v>s/ meta</v>
      </c>
      <c r="S524" s="92">
        <f>'HORA CERTA'!S52</f>
        <v>150</v>
      </c>
      <c r="T524" s="92" t="str">
        <f>'HORA CERTA'!T52</f>
        <v>s/ meta</v>
      </c>
      <c r="U524" s="92">
        <f>'HORA CERTA'!U52</f>
        <v>123</v>
      </c>
      <c r="V524" s="92">
        <f>'HORA CERTA'!V52</f>
        <v>280</v>
      </c>
      <c r="W524" s="92">
        <f>'HORA CERTA'!W52</f>
        <v>1614</v>
      </c>
      <c r="X524" s="922">
        <f>'HORA CERTA'!X52</f>
        <v>5.7642857142857142</v>
      </c>
    </row>
    <row r="525" spans="1:24" ht="15.75" thickBot="1" x14ac:dyDescent="0.3">
      <c r="A525" s="845" t="str">
        <f>'HORA CERTA'!A53</f>
        <v>TOTAL EXAMES</v>
      </c>
      <c r="B525" s="943">
        <f>'HORA CERTA'!B53</f>
        <v>645</v>
      </c>
      <c r="C525" s="847">
        <f>'HORA CERTA'!C53</f>
        <v>702</v>
      </c>
      <c r="D525" s="847">
        <f>'HORA CERTA'!D53</f>
        <v>645</v>
      </c>
      <c r="E525" s="847">
        <f>'HORA CERTA'!E53</f>
        <v>626</v>
      </c>
      <c r="F525" s="847">
        <f>'HORA CERTA'!F53</f>
        <v>0</v>
      </c>
      <c r="G525" s="847">
        <f>'HORA CERTA'!G53</f>
        <v>627</v>
      </c>
      <c r="H525" s="847">
        <f>'HORA CERTA'!H53</f>
        <v>0</v>
      </c>
      <c r="I525" s="847">
        <f>'HORA CERTA'!I53</f>
        <v>698</v>
      </c>
      <c r="J525" s="847">
        <f>'HORA CERTA'!J53</f>
        <v>0</v>
      </c>
      <c r="K525" s="847">
        <f>'HORA CERTA'!K53</f>
        <v>722</v>
      </c>
      <c r="L525" s="847">
        <f>'HORA CERTA'!L53</f>
        <v>0</v>
      </c>
      <c r="M525" s="847">
        <f>'HORA CERTA'!M53</f>
        <v>682</v>
      </c>
      <c r="N525" s="847">
        <f>'HORA CERTA'!N53</f>
        <v>0</v>
      </c>
      <c r="O525" s="847">
        <f>'HORA CERTA'!O53</f>
        <v>630</v>
      </c>
      <c r="P525" s="847">
        <f>'HORA CERTA'!P53</f>
        <v>0</v>
      </c>
      <c r="Q525" s="847">
        <f>'HORA CERTA'!Q53</f>
        <v>642</v>
      </c>
      <c r="R525" s="847">
        <f>'HORA CERTA'!R53</f>
        <v>0</v>
      </c>
      <c r="S525" s="847">
        <f>'HORA CERTA'!S53</f>
        <v>790</v>
      </c>
      <c r="T525" s="847">
        <f>'HORA CERTA'!T53</f>
        <v>0</v>
      </c>
      <c r="U525" s="847">
        <f>'HORA CERTA'!U53</f>
        <v>661</v>
      </c>
      <c r="V525" s="847">
        <f>'HORA CERTA'!V53</f>
        <v>1290</v>
      </c>
      <c r="W525" s="847">
        <f>'HORA CERTA'!W53</f>
        <v>6780</v>
      </c>
      <c r="X525" s="923">
        <f>'HORA CERTA'!X53</f>
        <v>5.2558139534883717</v>
      </c>
    </row>
    <row r="527" spans="1:24" ht="15.75" x14ac:dyDescent="0.25">
      <c r="A527" s="927" t="s">
        <v>670</v>
      </c>
      <c r="B527" s="937"/>
      <c r="C527" s="928"/>
      <c r="D527" s="929"/>
      <c r="E527" s="929"/>
      <c r="F527" s="929"/>
      <c r="G527" s="929"/>
      <c r="H527" s="929"/>
      <c r="I527" s="929"/>
      <c r="J527" s="929"/>
      <c r="K527" s="929"/>
      <c r="L527" s="929"/>
      <c r="M527" s="929"/>
      <c r="N527" s="929"/>
      <c r="O527" s="929"/>
      <c r="P527" s="929"/>
      <c r="Q527" s="929"/>
      <c r="R527" s="929"/>
      <c r="S527" s="929"/>
      <c r="T527" s="929"/>
      <c r="U527" s="929"/>
      <c r="V527" s="928"/>
      <c r="W527" s="928"/>
      <c r="X527" s="928"/>
    </row>
    <row r="528" spans="1:24" x14ac:dyDescent="0.25">
      <c r="A528" s="914"/>
      <c r="B528" s="976" t="s">
        <v>486</v>
      </c>
      <c r="C528" s="976"/>
      <c r="D528" s="976" t="s">
        <v>681</v>
      </c>
      <c r="E528" s="976"/>
      <c r="F528" s="976" t="s">
        <v>682</v>
      </c>
      <c r="G528" s="976"/>
      <c r="H528" s="976" t="s">
        <v>683</v>
      </c>
      <c r="I528" s="976"/>
      <c r="J528" s="976" t="s">
        <v>686</v>
      </c>
      <c r="K528" s="976"/>
      <c r="L528" s="976" t="s">
        <v>687</v>
      </c>
      <c r="M528" s="976"/>
      <c r="N528" s="976" t="s">
        <v>689</v>
      </c>
      <c r="O528" s="976"/>
      <c r="P528" s="976" t="s">
        <v>690</v>
      </c>
      <c r="Q528" s="976"/>
      <c r="R528" s="976" t="s">
        <v>691</v>
      </c>
      <c r="S528" s="976"/>
      <c r="T528" s="976" t="s">
        <v>692</v>
      </c>
      <c r="U528" s="976"/>
      <c r="V528" s="989" t="s">
        <v>487</v>
      </c>
      <c r="W528" s="989"/>
      <c r="X528" s="989"/>
    </row>
    <row r="529" spans="1:24" ht="15.75" thickBot="1" x14ac:dyDescent="0.3">
      <c r="A529" s="843" t="s">
        <v>14</v>
      </c>
      <c r="B529" s="931" t="s">
        <v>489</v>
      </c>
      <c r="C529" s="849" t="s">
        <v>488</v>
      </c>
      <c r="D529" s="915" t="s">
        <v>489</v>
      </c>
      <c r="E529" s="849" t="s">
        <v>488</v>
      </c>
      <c r="F529" s="915" t="s">
        <v>489</v>
      </c>
      <c r="G529" s="849" t="s">
        <v>488</v>
      </c>
      <c r="H529" s="915" t="s">
        <v>489</v>
      </c>
      <c r="I529" s="849" t="s">
        <v>488</v>
      </c>
      <c r="J529" s="915" t="s">
        <v>489</v>
      </c>
      <c r="K529" s="849" t="s">
        <v>488</v>
      </c>
      <c r="L529" s="915" t="s">
        <v>489</v>
      </c>
      <c r="M529" s="849" t="s">
        <v>488</v>
      </c>
      <c r="N529" s="915" t="s">
        <v>489</v>
      </c>
      <c r="O529" s="849" t="s">
        <v>488</v>
      </c>
      <c r="P529" s="915" t="s">
        <v>489</v>
      </c>
      <c r="Q529" s="849" t="s">
        <v>488</v>
      </c>
      <c r="R529" s="915" t="s">
        <v>489</v>
      </c>
      <c r="S529" s="849" t="s">
        <v>488</v>
      </c>
      <c r="T529" s="915" t="s">
        <v>489</v>
      </c>
      <c r="U529" s="849" t="s">
        <v>488</v>
      </c>
      <c r="V529" s="849" t="s">
        <v>679</v>
      </c>
      <c r="W529" s="849" t="s">
        <v>680</v>
      </c>
      <c r="X529" s="917" t="s">
        <v>1</v>
      </c>
    </row>
    <row r="530" spans="1:24" ht="15.75" thickTop="1" x14ac:dyDescent="0.25">
      <c r="A530" s="214" t="str">
        <f>SADT!A9</f>
        <v>M.A.P.A.</v>
      </c>
      <c r="B530" s="926">
        <f>SADT!B9</f>
        <v>170</v>
      </c>
      <c r="C530" s="92">
        <f>SADT!C9</f>
        <v>172</v>
      </c>
      <c r="D530" s="92">
        <f>SADT!D9</f>
        <v>170</v>
      </c>
      <c r="E530" s="92">
        <f>SADT!E9</f>
        <v>166</v>
      </c>
      <c r="F530" s="92" t="str">
        <f>SADT!F9</f>
        <v>s/ meta</v>
      </c>
      <c r="G530" s="92">
        <f>SADT!G9</f>
        <v>199</v>
      </c>
      <c r="H530" s="92" t="str">
        <f>SADT!H9</f>
        <v>s/ meta</v>
      </c>
      <c r="I530" s="92">
        <f>SADT!I9</f>
        <v>209</v>
      </c>
      <c r="J530" s="92" t="str">
        <f>SADT!J9</f>
        <v>s/ meta</v>
      </c>
      <c r="K530" s="92">
        <f>SADT!K9</f>
        <v>230</v>
      </c>
      <c r="L530" s="92" t="str">
        <f>SADT!L9</f>
        <v>s/ meta</v>
      </c>
      <c r="M530" s="92">
        <f>SADT!M9</f>
        <v>210</v>
      </c>
      <c r="N530" s="92" t="str">
        <f>SADT!N9</f>
        <v>s/ meta</v>
      </c>
      <c r="O530" s="92">
        <f>SADT!O9</f>
        <v>281</v>
      </c>
      <c r="P530" s="92" t="str">
        <f>SADT!P9</f>
        <v>s/ meta</v>
      </c>
      <c r="Q530" s="92">
        <f>SADT!Q9</f>
        <v>226</v>
      </c>
      <c r="R530" s="92" t="str">
        <f>SADT!R9</f>
        <v>s/ meta</v>
      </c>
      <c r="S530" s="92">
        <f>SADT!S9</f>
        <v>222</v>
      </c>
      <c r="T530" s="92" t="str">
        <f>SADT!T9</f>
        <v>s/ meta</v>
      </c>
      <c r="U530" s="92">
        <f>SADT!U9</f>
        <v>211</v>
      </c>
      <c r="V530" s="92">
        <f>SADT!V9</f>
        <v>340</v>
      </c>
      <c r="W530" s="92">
        <f>SADT!W9</f>
        <v>2126</v>
      </c>
      <c r="X530" s="922">
        <f>SADT!X9</f>
        <v>6.2529411764705882</v>
      </c>
    </row>
    <row r="531" spans="1:24" x14ac:dyDescent="0.25">
      <c r="A531" s="214" t="str">
        <f>SADT!A10</f>
        <v>Holter</v>
      </c>
      <c r="B531" s="926">
        <f>SADT!B10</f>
        <v>160</v>
      </c>
      <c r="C531" s="92">
        <f>SADT!C10</f>
        <v>162</v>
      </c>
      <c r="D531" s="92">
        <f>SADT!D10</f>
        <v>160</v>
      </c>
      <c r="E531" s="92">
        <f>SADT!E10</f>
        <v>92</v>
      </c>
      <c r="F531" s="92" t="str">
        <f>SADT!F10</f>
        <v>s/ meta</v>
      </c>
      <c r="G531" s="92">
        <f>SADT!G10</f>
        <v>118</v>
      </c>
      <c r="H531" s="92" t="str">
        <f>SADT!H10</f>
        <v>s/ meta</v>
      </c>
      <c r="I531" s="92">
        <f>SADT!I10</f>
        <v>156</v>
      </c>
      <c r="J531" s="92" t="str">
        <f>SADT!J10</f>
        <v>s/ meta</v>
      </c>
      <c r="K531" s="92">
        <f>SADT!K10</f>
        <v>177</v>
      </c>
      <c r="L531" s="92" t="str">
        <f>SADT!L10</f>
        <v>s/ meta</v>
      </c>
      <c r="M531" s="92">
        <f>SADT!M10</f>
        <v>103</v>
      </c>
      <c r="N531" s="92" t="str">
        <f>SADT!N10</f>
        <v>s/ meta</v>
      </c>
      <c r="O531" s="92">
        <f>SADT!O10</f>
        <v>503</v>
      </c>
      <c r="P531" s="92" t="str">
        <f>SADT!P10</f>
        <v>s/ meta</v>
      </c>
      <c r="Q531" s="92">
        <f>SADT!Q10</f>
        <v>179</v>
      </c>
      <c r="R531" s="92" t="str">
        <f>SADT!R10</f>
        <v>s/ meta</v>
      </c>
      <c r="S531" s="92">
        <f>SADT!S10</f>
        <v>188</v>
      </c>
      <c r="T531" s="92" t="str">
        <f>SADT!T10</f>
        <v>s/ meta</v>
      </c>
      <c r="U531" s="92">
        <f>SADT!U10</f>
        <v>195</v>
      </c>
      <c r="V531" s="92">
        <f>SADT!V10</f>
        <v>320</v>
      </c>
      <c r="W531" s="92">
        <f>SADT!W10</f>
        <v>1873</v>
      </c>
      <c r="X531" s="922">
        <f>SADT!X10</f>
        <v>5.8531250000000004</v>
      </c>
    </row>
    <row r="532" spans="1:24" x14ac:dyDescent="0.25">
      <c r="A532" s="214" t="str">
        <f>SADT!A11</f>
        <v>Teste Ergométrico</v>
      </c>
      <c r="B532" s="926">
        <f>SADT!B11</f>
        <v>210</v>
      </c>
      <c r="C532" s="92">
        <f>SADT!C11</f>
        <v>225</v>
      </c>
      <c r="D532" s="92">
        <f>SADT!D11</f>
        <v>210</v>
      </c>
      <c r="E532" s="92">
        <f>SADT!E11</f>
        <v>62</v>
      </c>
      <c r="F532" s="92" t="str">
        <f>SADT!F11</f>
        <v>s/ meta</v>
      </c>
      <c r="G532" s="92">
        <f>SADT!G11</f>
        <v>189</v>
      </c>
      <c r="H532" s="92" t="str">
        <f>SADT!H11</f>
        <v>s/ meta</v>
      </c>
      <c r="I532" s="92">
        <f>SADT!I11</f>
        <v>192</v>
      </c>
      <c r="J532" s="92" t="str">
        <f>SADT!J11</f>
        <v>s/ meta</v>
      </c>
      <c r="K532" s="92">
        <f>SADT!K11</f>
        <v>217</v>
      </c>
      <c r="L532" s="92" t="str">
        <f>SADT!L11</f>
        <v>s/ meta</v>
      </c>
      <c r="M532" s="92">
        <f>SADT!M11</f>
        <v>215</v>
      </c>
      <c r="N532" s="92" t="str">
        <f>SADT!N11</f>
        <v>s/ meta</v>
      </c>
      <c r="O532" s="92">
        <f>SADT!O11</f>
        <v>205</v>
      </c>
      <c r="P532" s="92" t="str">
        <f>SADT!P11</f>
        <v>s/ meta</v>
      </c>
      <c r="Q532" s="92">
        <f>SADT!Q11</f>
        <v>221</v>
      </c>
      <c r="R532" s="92" t="str">
        <f>SADT!R11</f>
        <v>s/ meta</v>
      </c>
      <c r="S532" s="92">
        <f>SADT!S11</f>
        <v>252</v>
      </c>
      <c r="T532" s="92" t="str">
        <f>SADT!T11</f>
        <v>s/ meta</v>
      </c>
      <c r="U532" s="92">
        <f>SADT!U11</f>
        <v>220</v>
      </c>
      <c r="V532" s="92">
        <f>SADT!V11</f>
        <v>420</v>
      </c>
      <c r="W532" s="92">
        <f>SADT!W11</f>
        <v>1998</v>
      </c>
      <c r="X532" s="922">
        <f>SADT!X11</f>
        <v>4.7571428571428571</v>
      </c>
    </row>
    <row r="533" spans="1:24" x14ac:dyDescent="0.25">
      <c r="A533" s="214" t="str">
        <f>SADT!A12</f>
        <v xml:space="preserve">Ultrassonografia Geral </v>
      </c>
      <c r="B533" s="926">
        <f>SADT!B12</f>
        <v>350</v>
      </c>
      <c r="C533" s="92">
        <f>SADT!C12</f>
        <v>220</v>
      </c>
      <c r="D533" s="92">
        <f>SADT!D12</f>
        <v>350</v>
      </c>
      <c r="E533" s="92">
        <f>SADT!E12</f>
        <v>193</v>
      </c>
      <c r="F533" s="92" t="str">
        <f>SADT!F12</f>
        <v>s/ meta</v>
      </c>
      <c r="G533" s="92">
        <f>SADT!G12</f>
        <v>385</v>
      </c>
      <c r="H533" s="92" t="str">
        <f>SADT!H12</f>
        <v>s/ meta</v>
      </c>
      <c r="I533" s="92">
        <f>SADT!I12</f>
        <v>206</v>
      </c>
      <c r="J533" s="92" t="str">
        <f>SADT!J12</f>
        <v>s/ meta</v>
      </c>
      <c r="K533" s="92">
        <f>SADT!K12</f>
        <v>433</v>
      </c>
      <c r="L533" s="92" t="str">
        <f>SADT!L12</f>
        <v>s/ meta</v>
      </c>
      <c r="M533" s="92">
        <f>SADT!M12</f>
        <v>417</v>
      </c>
      <c r="N533" s="92" t="str">
        <f>SADT!N12</f>
        <v>s/ meta</v>
      </c>
      <c r="O533" s="92">
        <f>SADT!O12</f>
        <v>480</v>
      </c>
      <c r="P533" s="92" t="str">
        <f>SADT!P12</f>
        <v>s/ meta</v>
      </c>
      <c r="Q533" s="92">
        <f>SADT!Q12</f>
        <v>439</v>
      </c>
      <c r="R533" s="92" t="str">
        <f>SADT!R12</f>
        <v>s/ meta</v>
      </c>
      <c r="S533" s="92">
        <f>SADT!S12</f>
        <v>429</v>
      </c>
      <c r="T533" s="92" t="str">
        <f>SADT!T12</f>
        <v>s/ meta</v>
      </c>
      <c r="U533" s="92">
        <f>SADT!U12</f>
        <v>451</v>
      </c>
      <c r="V533" s="92">
        <f>SADT!V12</f>
        <v>700</v>
      </c>
      <c r="W533" s="92">
        <f>SADT!W12</f>
        <v>3653</v>
      </c>
      <c r="X533" s="922">
        <f>SADT!X12</f>
        <v>5.2185714285714289</v>
      </c>
    </row>
    <row r="534" spans="1:24" x14ac:dyDescent="0.25">
      <c r="A534" s="214" t="str">
        <f>SADT!A13</f>
        <v xml:space="preserve">Ultrassonogragia com Doppler Vascular </v>
      </c>
      <c r="B534" s="926">
        <f>SADT!B13</f>
        <v>220</v>
      </c>
      <c r="C534" s="92">
        <f>SADT!C13</f>
        <v>304</v>
      </c>
      <c r="D534" s="92">
        <f>SADT!D13</f>
        <v>220</v>
      </c>
      <c r="E534" s="92">
        <f>SADT!E13</f>
        <v>290</v>
      </c>
      <c r="F534" s="92" t="str">
        <f>SADT!F13</f>
        <v>s/ meta</v>
      </c>
      <c r="G534" s="92">
        <f>SADT!G13</f>
        <v>364</v>
      </c>
      <c r="H534" s="92" t="str">
        <f>SADT!H13</f>
        <v>s/ meta</v>
      </c>
      <c r="I534" s="92">
        <f>SADT!I13</f>
        <v>325</v>
      </c>
      <c r="J534" s="92" t="str">
        <f>SADT!J13</f>
        <v>s/ meta</v>
      </c>
      <c r="K534" s="92">
        <f>SADT!K13</f>
        <v>238</v>
      </c>
      <c r="L534" s="92" t="str">
        <f>SADT!L13</f>
        <v>s/ meta</v>
      </c>
      <c r="M534" s="92">
        <f>SADT!M13</f>
        <v>92</v>
      </c>
      <c r="N534" s="92" t="str">
        <f>SADT!N13</f>
        <v>s/ meta</v>
      </c>
      <c r="O534" s="92">
        <f>SADT!O13</f>
        <v>209</v>
      </c>
      <c r="P534" s="92" t="str">
        <f>SADT!P13</f>
        <v>s/ meta</v>
      </c>
      <c r="Q534" s="92">
        <f>SADT!Q13</f>
        <v>268</v>
      </c>
      <c r="R534" s="92" t="str">
        <f>SADT!R13</f>
        <v>s/ meta</v>
      </c>
      <c r="S534" s="92">
        <f>SADT!S13</f>
        <v>126</v>
      </c>
      <c r="T534" s="92" t="str">
        <f>SADT!T13</f>
        <v>s/ meta</v>
      </c>
      <c r="U534" s="92">
        <f>SADT!U13</f>
        <v>192</v>
      </c>
      <c r="V534" s="92">
        <f>SADT!V13</f>
        <v>440</v>
      </c>
      <c r="W534" s="92">
        <f>SADT!W13</f>
        <v>2408</v>
      </c>
      <c r="X534" s="922">
        <f>SADT!X13</f>
        <v>5.4727272727272727</v>
      </c>
    </row>
    <row r="535" spans="1:24" x14ac:dyDescent="0.25">
      <c r="A535" s="214" t="str">
        <f>SADT!A14</f>
        <v xml:space="preserve">Ecocardiografia </v>
      </c>
      <c r="B535" s="926">
        <f>SADT!B14</f>
        <v>220</v>
      </c>
      <c r="C535" s="92">
        <f>SADT!C14</f>
        <v>356</v>
      </c>
      <c r="D535" s="92">
        <f>SADT!D14</f>
        <v>220</v>
      </c>
      <c r="E535" s="92">
        <f>SADT!E14</f>
        <v>309</v>
      </c>
      <c r="F535" s="92" t="str">
        <f>SADT!F14</f>
        <v>s/ meta</v>
      </c>
      <c r="G535" s="92">
        <f>SADT!G14</f>
        <v>321</v>
      </c>
      <c r="H535" s="92" t="str">
        <f>SADT!H14</f>
        <v>s/ meta</v>
      </c>
      <c r="I535" s="92">
        <f>SADT!I14</f>
        <v>202</v>
      </c>
      <c r="J535" s="92" t="str">
        <f>SADT!J14</f>
        <v>s/ meta</v>
      </c>
      <c r="K535" s="92">
        <f>SADT!K14</f>
        <v>362</v>
      </c>
      <c r="L535" s="92" t="str">
        <f>SADT!L14</f>
        <v>s/ meta</v>
      </c>
      <c r="M535" s="92">
        <f>SADT!M14</f>
        <v>278</v>
      </c>
      <c r="N535" s="92" t="str">
        <f>SADT!N14</f>
        <v>s/ meta</v>
      </c>
      <c r="O535" s="92">
        <f>SADT!O14</f>
        <v>335</v>
      </c>
      <c r="P535" s="92" t="str">
        <f>SADT!P14</f>
        <v>s/ meta</v>
      </c>
      <c r="Q535" s="92">
        <f>SADT!Q14</f>
        <v>287</v>
      </c>
      <c r="R535" s="92" t="str">
        <f>SADT!R14</f>
        <v>s/ meta</v>
      </c>
      <c r="S535" s="92">
        <f>SADT!S14</f>
        <v>320</v>
      </c>
      <c r="T535" s="92" t="str">
        <f>SADT!T14</f>
        <v>s/ meta</v>
      </c>
      <c r="U535" s="92">
        <f>SADT!U14</f>
        <v>171</v>
      </c>
      <c r="V535" s="92">
        <f>SADT!V14</f>
        <v>440</v>
      </c>
      <c r="W535" s="92">
        <f>SADT!W14</f>
        <v>2941</v>
      </c>
      <c r="X535" s="922">
        <f>SADT!X14</f>
        <v>6.6840909090909095</v>
      </c>
    </row>
    <row r="536" spans="1:24" ht="15.75" thickBot="1" x14ac:dyDescent="0.3">
      <c r="A536" s="214" t="str">
        <f>SADT!A15</f>
        <v xml:space="preserve">RAIO-X </v>
      </c>
      <c r="B536" s="926" t="str">
        <f>SADT!B15</f>
        <v>s/ meta</v>
      </c>
      <c r="C536" s="92">
        <f>SADT!C15</f>
        <v>495</v>
      </c>
      <c r="D536" s="92" t="str">
        <f>SADT!D15</f>
        <v>s/ meta</v>
      </c>
      <c r="E536" s="92">
        <f>SADT!E15</f>
        <v>512</v>
      </c>
      <c r="F536" s="92" t="str">
        <f>SADT!F15</f>
        <v>s/ meta</v>
      </c>
      <c r="G536" s="92">
        <f>SADT!G15</f>
        <v>477</v>
      </c>
      <c r="H536" s="92" t="str">
        <f>SADT!H15</f>
        <v>s/ meta</v>
      </c>
      <c r="I536" s="92">
        <f>SADT!I15</f>
        <v>439</v>
      </c>
      <c r="J536" s="92" t="str">
        <f>SADT!J15</f>
        <v>s/ meta</v>
      </c>
      <c r="K536" s="92">
        <f>SADT!K15</f>
        <v>564</v>
      </c>
      <c r="L536" s="92" t="str">
        <f>SADT!L15</f>
        <v>s/ meta</v>
      </c>
      <c r="M536" s="92">
        <f>SADT!M15</f>
        <v>518</v>
      </c>
      <c r="N536" s="92" t="str">
        <f>SADT!N15</f>
        <v>s/ meta</v>
      </c>
      <c r="O536" s="92">
        <f>SADT!O15</f>
        <v>493</v>
      </c>
      <c r="P536" s="92" t="str">
        <f>SADT!P15</f>
        <v>s/ meta</v>
      </c>
      <c r="Q536" s="92">
        <f>SADT!Q15</f>
        <v>531</v>
      </c>
      <c r="R536" s="92" t="str">
        <f>SADT!R15</f>
        <v>s/ meta</v>
      </c>
      <c r="S536" s="92">
        <f>SADT!S15</f>
        <v>650</v>
      </c>
      <c r="T536" s="92" t="str">
        <f>SADT!T15</f>
        <v>s/ meta</v>
      </c>
      <c r="U536" s="92">
        <f>SADT!U15</f>
        <v>541</v>
      </c>
      <c r="V536" s="92" t="str">
        <f>SADT!V15</f>
        <v>s/ meta</v>
      </c>
      <c r="W536" s="92">
        <f>SADT!W15</f>
        <v>5220</v>
      </c>
      <c r="X536" s="922" t="str">
        <f>SADT!X15</f>
        <v>-</v>
      </c>
    </row>
    <row r="537" spans="1:24" ht="15.75" thickBot="1" x14ac:dyDescent="0.3">
      <c r="A537" s="845" t="str">
        <f>SADT!A16</f>
        <v xml:space="preserve">TOTAL </v>
      </c>
      <c r="B537" s="943">
        <f>SADT!B16</f>
        <v>1330</v>
      </c>
      <c r="C537" s="847">
        <f>SADT!C16</f>
        <v>1934</v>
      </c>
      <c r="D537" s="847">
        <f>SADT!D16</f>
        <v>1330</v>
      </c>
      <c r="E537" s="847">
        <f>SADT!E16</f>
        <v>1624</v>
      </c>
      <c r="F537" s="847">
        <f>SADT!F16</f>
        <v>0</v>
      </c>
      <c r="G537" s="847">
        <f>SADT!G16</f>
        <v>2053</v>
      </c>
      <c r="H537" s="847">
        <f>SADT!H16</f>
        <v>0</v>
      </c>
      <c r="I537" s="847">
        <f>SADT!I16</f>
        <v>1729</v>
      </c>
      <c r="J537" s="847">
        <f>SADT!J16</f>
        <v>0</v>
      </c>
      <c r="K537" s="847">
        <f>SADT!K16</f>
        <v>2221</v>
      </c>
      <c r="L537" s="847">
        <f>SADT!L16</f>
        <v>0</v>
      </c>
      <c r="M537" s="847">
        <f>SADT!M16</f>
        <v>1833</v>
      </c>
      <c r="N537" s="847">
        <f>SADT!N16</f>
        <v>0</v>
      </c>
      <c r="O537" s="847">
        <f>SADT!O16</f>
        <v>2506</v>
      </c>
      <c r="P537" s="847">
        <f>SADT!P16</f>
        <v>0</v>
      </c>
      <c r="Q537" s="847">
        <f>SADT!Q16</f>
        <v>2151</v>
      </c>
      <c r="R537" s="847">
        <f>SADT!R16</f>
        <v>0</v>
      </c>
      <c r="S537" s="847">
        <f>SADT!S16</f>
        <v>2187</v>
      </c>
      <c r="T537" s="847">
        <f>SADT!T16</f>
        <v>0</v>
      </c>
      <c r="U537" s="847">
        <f>SADT!U16</f>
        <v>1981</v>
      </c>
      <c r="V537" s="847">
        <f>SADT!V16</f>
        <v>2660</v>
      </c>
      <c r="W537" s="847">
        <f>SADT!W16</f>
        <v>20219</v>
      </c>
      <c r="X537" s="923">
        <f>SADT!X16</f>
        <v>7.6011278195488723</v>
      </c>
    </row>
    <row r="539" spans="1:24" ht="15.75" x14ac:dyDescent="0.25">
      <c r="A539" s="927" t="s">
        <v>671</v>
      </c>
      <c r="B539" s="937"/>
      <c r="C539" s="928"/>
      <c r="D539" s="929"/>
      <c r="E539" s="929"/>
      <c r="F539" s="929"/>
      <c r="G539" s="929"/>
      <c r="H539" s="929"/>
      <c r="I539" s="929"/>
      <c r="J539" s="929"/>
      <c r="K539" s="929"/>
      <c r="L539" s="929"/>
      <c r="M539" s="929"/>
      <c r="N539" s="929"/>
      <c r="O539" s="929"/>
      <c r="P539" s="929"/>
      <c r="Q539" s="929"/>
      <c r="R539" s="929"/>
      <c r="S539" s="929"/>
      <c r="T539" s="929"/>
      <c r="U539" s="929"/>
      <c r="V539" s="928"/>
      <c r="W539" s="928"/>
      <c r="X539" s="928"/>
    </row>
    <row r="540" spans="1:24" x14ac:dyDescent="0.25">
      <c r="A540" s="914"/>
      <c r="B540" s="976" t="s">
        <v>486</v>
      </c>
      <c r="C540" s="976"/>
      <c r="D540" s="976" t="s">
        <v>681</v>
      </c>
      <c r="E540" s="976"/>
      <c r="F540" s="976" t="s">
        <v>682</v>
      </c>
      <c r="G540" s="976"/>
      <c r="H540" s="976" t="s">
        <v>683</v>
      </c>
      <c r="I540" s="976"/>
      <c r="J540" s="976" t="s">
        <v>686</v>
      </c>
      <c r="K540" s="976"/>
      <c r="L540" s="976" t="s">
        <v>687</v>
      </c>
      <c r="M540" s="976"/>
      <c r="N540" s="976" t="s">
        <v>689</v>
      </c>
      <c r="O540" s="976"/>
      <c r="P540" s="976" t="s">
        <v>690</v>
      </c>
      <c r="Q540" s="976"/>
      <c r="R540" s="976" t="s">
        <v>691</v>
      </c>
      <c r="S540" s="976"/>
      <c r="T540" s="976" t="s">
        <v>692</v>
      </c>
      <c r="U540" s="976"/>
      <c r="V540" s="989" t="s">
        <v>487</v>
      </c>
      <c r="W540" s="989"/>
      <c r="X540" s="989"/>
    </row>
    <row r="541" spans="1:24" ht="15.75" thickBot="1" x14ac:dyDescent="0.3">
      <c r="A541" s="843" t="s">
        <v>14</v>
      </c>
      <c r="B541" s="931" t="s">
        <v>489</v>
      </c>
      <c r="C541" s="849" t="s">
        <v>488</v>
      </c>
      <c r="D541" s="915" t="s">
        <v>489</v>
      </c>
      <c r="E541" s="849" t="s">
        <v>488</v>
      </c>
      <c r="F541" s="915" t="s">
        <v>489</v>
      </c>
      <c r="G541" s="849" t="s">
        <v>488</v>
      </c>
      <c r="H541" s="915" t="s">
        <v>489</v>
      </c>
      <c r="I541" s="849" t="s">
        <v>488</v>
      </c>
      <c r="J541" s="915" t="s">
        <v>489</v>
      </c>
      <c r="K541" s="849" t="s">
        <v>488</v>
      </c>
      <c r="L541" s="915" t="s">
        <v>489</v>
      </c>
      <c r="M541" s="849" t="s">
        <v>488</v>
      </c>
      <c r="N541" s="915" t="s">
        <v>489</v>
      </c>
      <c r="O541" s="849" t="s">
        <v>488</v>
      </c>
      <c r="P541" s="915" t="s">
        <v>489</v>
      </c>
      <c r="Q541" s="849" t="s">
        <v>488</v>
      </c>
      <c r="R541" s="915" t="s">
        <v>489</v>
      </c>
      <c r="S541" s="849" t="s">
        <v>488</v>
      </c>
      <c r="T541" s="915" t="s">
        <v>489</v>
      </c>
      <c r="U541" s="849" t="s">
        <v>488</v>
      </c>
      <c r="V541" s="849" t="s">
        <v>679</v>
      </c>
      <c r="W541" s="849" t="s">
        <v>680</v>
      </c>
      <c r="X541" s="917" t="s">
        <v>1</v>
      </c>
    </row>
    <row r="542" spans="1:24" ht="15.75" thickTop="1" x14ac:dyDescent="0.25">
      <c r="A542" s="214" t="str">
        <f>SADT!A21</f>
        <v xml:space="preserve">RAIO-X </v>
      </c>
      <c r="B542" s="926" t="str">
        <f>SADT!B21</f>
        <v>s/ meta</v>
      </c>
      <c r="C542" s="92">
        <f>SADT!C21</f>
        <v>919</v>
      </c>
      <c r="D542" s="92" t="str">
        <f>SADT!D21</f>
        <v>s/ meta</v>
      </c>
      <c r="E542" s="92">
        <f>SADT!E21</f>
        <v>898</v>
      </c>
      <c r="F542" s="92" t="str">
        <f>SADT!F21</f>
        <v>s/ meta</v>
      </c>
      <c r="G542" s="92">
        <f>SADT!G21</f>
        <v>706</v>
      </c>
      <c r="H542" s="92" t="str">
        <f>SADT!H21</f>
        <v>s/ meta</v>
      </c>
      <c r="I542" s="92">
        <f>SADT!I21</f>
        <v>860</v>
      </c>
      <c r="J542" s="92" t="str">
        <f>SADT!J21</f>
        <v>s/ meta</v>
      </c>
      <c r="K542" s="92">
        <f>SADT!K21</f>
        <v>838</v>
      </c>
      <c r="L542" s="92" t="str">
        <f>SADT!L21</f>
        <v>s/ meta</v>
      </c>
      <c r="M542" s="92">
        <f>SADT!M21</f>
        <v>604</v>
      </c>
      <c r="N542" s="92" t="str">
        <f>SADT!N21</f>
        <v>s/ meta</v>
      </c>
      <c r="O542" s="92">
        <f>SADT!O21</f>
        <v>874</v>
      </c>
      <c r="P542" s="92" t="str">
        <f>SADT!P21</f>
        <v>s/ meta</v>
      </c>
      <c r="Q542" s="92">
        <f>SADT!Q21</f>
        <v>848</v>
      </c>
      <c r="R542" s="92" t="str">
        <f>SADT!R21</f>
        <v>s/ meta</v>
      </c>
      <c r="S542" s="92">
        <f>SADT!S21</f>
        <v>950</v>
      </c>
      <c r="T542" s="92" t="str">
        <f>SADT!T21</f>
        <v>s/ meta</v>
      </c>
      <c r="U542" s="92">
        <f>SADT!U21</f>
        <v>811</v>
      </c>
      <c r="V542" s="92" t="str">
        <f>SADT!V21</f>
        <v>s/ meta</v>
      </c>
      <c r="W542" s="92">
        <f>SADT!W21</f>
        <v>8308</v>
      </c>
      <c r="X542" s="922" t="str">
        <f>SADT!X21</f>
        <v>-</v>
      </c>
    </row>
    <row r="543" spans="1:24" x14ac:dyDescent="0.25">
      <c r="A543" s="214" t="str">
        <f>SADT!A22</f>
        <v>Ultrassonografia Geral</v>
      </c>
      <c r="B543" s="926">
        <f>SADT!B22</f>
        <v>420</v>
      </c>
      <c r="C543" s="92">
        <f>SADT!C22</f>
        <v>430</v>
      </c>
      <c r="D543" s="92">
        <f>SADT!D22</f>
        <v>420</v>
      </c>
      <c r="E543" s="92">
        <f>SADT!E22</f>
        <v>439</v>
      </c>
      <c r="F543" s="92" t="str">
        <f>SADT!F22</f>
        <v>s/ meta</v>
      </c>
      <c r="G543" s="92">
        <f>SADT!G22</f>
        <v>312</v>
      </c>
      <c r="H543" s="92" t="str">
        <f>SADT!H22</f>
        <v>s/ meta</v>
      </c>
      <c r="I543" s="92">
        <f>SADT!I22</f>
        <v>433</v>
      </c>
      <c r="J543" s="92" t="str">
        <f>SADT!J22</f>
        <v>s/ meta</v>
      </c>
      <c r="K543" s="92">
        <f>SADT!K22</f>
        <v>516</v>
      </c>
      <c r="L543" s="92" t="str">
        <f>SADT!L22</f>
        <v>s/ meta</v>
      </c>
      <c r="M543" s="92">
        <f>SADT!M22</f>
        <v>499</v>
      </c>
      <c r="N543" s="92" t="str">
        <f>SADT!N22</f>
        <v>s/ meta</v>
      </c>
      <c r="O543" s="92">
        <f>SADT!O22</f>
        <v>454</v>
      </c>
      <c r="P543" s="92" t="str">
        <f>SADT!P22</f>
        <v>s/ meta</v>
      </c>
      <c r="Q543" s="92">
        <f>SADT!Q22</f>
        <v>444</v>
      </c>
      <c r="R543" s="92" t="str">
        <f>SADT!R22</f>
        <v>s/ meta</v>
      </c>
      <c r="S543" s="92">
        <f>SADT!S22</f>
        <v>543</v>
      </c>
      <c r="T543" s="92" t="str">
        <f>SADT!T22</f>
        <v>s/ meta</v>
      </c>
      <c r="U543" s="92">
        <f>SADT!U22</f>
        <v>514</v>
      </c>
      <c r="V543" s="92">
        <f>SADT!V22</f>
        <v>840</v>
      </c>
      <c r="W543" s="92">
        <f>SADT!W22</f>
        <v>4584</v>
      </c>
      <c r="X543" s="922">
        <f>SADT!X22</f>
        <v>5.4571428571428573</v>
      </c>
    </row>
    <row r="544" spans="1:24" x14ac:dyDescent="0.25">
      <c r="A544" s="214" t="str">
        <f>SADT!A23</f>
        <v>Ultrassonografia Doppler Vascular</v>
      </c>
      <c r="B544" s="926">
        <f>SADT!B23</f>
        <v>44</v>
      </c>
      <c r="C544" s="92">
        <f>SADT!C23</f>
        <v>47</v>
      </c>
      <c r="D544" s="92">
        <f>SADT!D23</f>
        <v>44</v>
      </c>
      <c r="E544" s="92">
        <f>SADT!E23</f>
        <v>66</v>
      </c>
      <c r="F544" s="92" t="str">
        <f>SADT!F23</f>
        <v>s/ meta</v>
      </c>
      <c r="G544" s="92">
        <f>SADT!G23</f>
        <v>50</v>
      </c>
      <c r="H544" s="92" t="str">
        <f>SADT!H23</f>
        <v>s/ meta</v>
      </c>
      <c r="I544" s="92">
        <f>SADT!I23</f>
        <v>69</v>
      </c>
      <c r="J544" s="92" t="str">
        <f>SADT!J23</f>
        <v>s/ meta</v>
      </c>
      <c r="K544" s="92">
        <f>SADT!K23</f>
        <v>98</v>
      </c>
      <c r="L544" s="92" t="str">
        <f>SADT!L23</f>
        <v>s/ meta</v>
      </c>
      <c r="M544" s="92">
        <f>SADT!M23</f>
        <v>87</v>
      </c>
      <c r="N544" s="92" t="str">
        <f>SADT!N23</f>
        <v>s/ meta</v>
      </c>
      <c r="O544" s="92">
        <f>SADT!O23</f>
        <v>79</v>
      </c>
      <c r="P544" s="92" t="str">
        <f>SADT!P23</f>
        <v>s/ meta</v>
      </c>
      <c r="Q544" s="92">
        <f>SADT!Q23</f>
        <v>41</v>
      </c>
      <c r="R544" s="92" t="str">
        <f>SADT!R23</f>
        <v>s/ meta</v>
      </c>
      <c r="S544" s="92">
        <f>SADT!S23</f>
        <v>84</v>
      </c>
      <c r="T544" s="92" t="str">
        <f>SADT!T23</f>
        <v>s/ meta</v>
      </c>
      <c r="U544" s="92">
        <f>SADT!U23</f>
        <v>52</v>
      </c>
      <c r="V544" s="92">
        <f>SADT!V23</f>
        <v>88</v>
      </c>
      <c r="W544" s="92">
        <f>SADT!W23</f>
        <v>673</v>
      </c>
      <c r="X544" s="922">
        <f>SADT!X23</f>
        <v>7.6477272727272725</v>
      </c>
    </row>
    <row r="545" spans="1:24" x14ac:dyDescent="0.25">
      <c r="A545" s="214" t="str">
        <f>SADT!A24</f>
        <v>Ultrassonografia Obstétrico</v>
      </c>
      <c r="B545" s="926">
        <f>SADT!B24</f>
        <v>80</v>
      </c>
      <c r="C545" s="92">
        <f>SADT!C24</f>
        <v>52</v>
      </c>
      <c r="D545" s="92">
        <f>SADT!D24</f>
        <v>80</v>
      </c>
      <c r="E545" s="92">
        <f>SADT!E24</f>
        <v>129</v>
      </c>
      <c r="F545" s="92" t="str">
        <f>SADT!F24</f>
        <v>s/ meta</v>
      </c>
      <c r="G545" s="92">
        <f>SADT!G24</f>
        <v>12</v>
      </c>
      <c r="H545" s="92" t="str">
        <f>SADT!H24</f>
        <v>s/ meta</v>
      </c>
      <c r="I545" s="92">
        <f>SADT!I24</f>
        <v>181</v>
      </c>
      <c r="J545" s="92" t="str">
        <f>SADT!J24</f>
        <v>s/ meta</v>
      </c>
      <c r="K545" s="92">
        <f>SADT!K24</f>
        <v>101</v>
      </c>
      <c r="L545" s="92" t="str">
        <f>SADT!L24</f>
        <v>s/ meta</v>
      </c>
      <c r="M545" s="92">
        <f>SADT!M24</f>
        <v>96</v>
      </c>
      <c r="N545" s="92" t="str">
        <f>SADT!N24</f>
        <v>s/ meta</v>
      </c>
      <c r="O545" s="92">
        <f>SADT!O24</f>
        <v>138</v>
      </c>
      <c r="P545" s="92" t="str">
        <f>SADT!P24</f>
        <v>s/ meta</v>
      </c>
      <c r="Q545" s="92">
        <f>SADT!Q24</f>
        <v>140</v>
      </c>
      <c r="R545" s="92" t="str">
        <f>SADT!R24</f>
        <v>s/ meta</v>
      </c>
      <c r="S545" s="92">
        <f>SADT!S24</f>
        <v>134</v>
      </c>
      <c r="T545" s="92" t="str">
        <f>SADT!T24</f>
        <v>s/ meta</v>
      </c>
      <c r="U545" s="92">
        <f>SADT!U24</f>
        <v>92</v>
      </c>
      <c r="V545" s="92">
        <f>SADT!V24</f>
        <v>160</v>
      </c>
      <c r="W545" s="92">
        <f>SADT!W24</f>
        <v>1075</v>
      </c>
      <c r="X545" s="922">
        <f>SADT!X24</f>
        <v>6.71875</v>
      </c>
    </row>
    <row r="546" spans="1:24" ht="24" x14ac:dyDescent="0.25">
      <c r="A546" s="216" t="str">
        <f>SADT!A25</f>
        <v>Ultrassonografia Obstétrico (com ou sem Doppler  + Morfológico)</v>
      </c>
      <c r="B546" s="926">
        <f>SADT!B25</f>
        <v>48</v>
      </c>
      <c r="C546" s="92">
        <f>SADT!C25</f>
        <v>93</v>
      </c>
      <c r="D546" s="92">
        <f>SADT!D25</f>
        <v>48</v>
      </c>
      <c r="E546" s="92">
        <f>SADT!E25</f>
        <v>83</v>
      </c>
      <c r="F546" s="92" t="str">
        <f>SADT!F25</f>
        <v>s/ meta</v>
      </c>
      <c r="G546" s="92">
        <f>SADT!G25</f>
        <v>63</v>
      </c>
      <c r="H546" s="92" t="str">
        <f>SADT!H25</f>
        <v>s/ meta</v>
      </c>
      <c r="I546" s="92">
        <f>SADT!I25</f>
        <v>125</v>
      </c>
      <c r="J546" s="92" t="str">
        <f>SADT!J25</f>
        <v>s/ meta</v>
      </c>
      <c r="K546" s="92">
        <f>SADT!K25</f>
        <v>86</v>
      </c>
      <c r="L546" s="92" t="str">
        <f>SADT!L25</f>
        <v>s/ meta</v>
      </c>
      <c r="M546" s="92">
        <f>SADT!M25</f>
        <v>85</v>
      </c>
      <c r="N546" s="92" t="str">
        <f>SADT!N25</f>
        <v>s/ meta</v>
      </c>
      <c r="O546" s="92">
        <f>SADT!O25</f>
        <v>106</v>
      </c>
      <c r="P546" s="92" t="str">
        <f>SADT!P25</f>
        <v>s/ meta</v>
      </c>
      <c r="Q546" s="92">
        <f>SADT!Q25</f>
        <v>91</v>
      </c>
      <c r="R546" s="92" t="str">
        <f>SADT!R25</f>
        <v>s/ meta</v>
      </c>
      <c r="S546" s="92">
        <f>SADT!S25</f>
        <v>92</v>
      </c>
      <c r="T546" s="92" t="str">
        <f>SADT!T25</f>
        <v>s/ meta</v>
      </c>
      <c r="U546" s="92">
        <f>SADT!U25</f>
        <v>86</v>
      </c>
      <c r="V546" s="92">
        <f>SADT!V25</f>
        <v>96</v>
      </c>
      <c r="W546" s="92">
        <f>SADT!W25</f>
        <v>910</v>
      </c>
      <c r="X546" s="922">
        <f>SADT!X25</f>
        <v>9.4791666666666661</v>
      </c>
    </row>
    <row r="547" spans="1:24" x14ac:dyDescent="0.25">
      <c r="A547" s="214" t="str">
        <f>SADT!A26</f>
        <v>Eletroencefalograma</v>
      </c>
      <c r="B547" s="926">
        <f>SADT!B26</f>
        <v>75</v>
      </c>
      <c r="C547" s="92">
        <f>SADT!C26</f>
        <v>77</v>
      </c>
      <c r="D547" s="92">
        <f>SADT!D26</f>
        <v>75</v>
      </c>
      <c r="E547" s="92">
        <f>SADT!E26</f>
        <v>62</v>
      </c>
      <c r="F547" s="92" t="str">
        <f>SADT!F26</f>
        <v>s/ meta</v>
      </c>
      <c r="G547" s="92">
        <f>SADT!G26</f>
        <v>66</v>
      </c>
      <c r="H547" s="92" t="str">
        <f>SADT!H26</f>
        <v>s/ meta</v>
      </c>
      <c r="I547" s="92">
        <f>SADT!I26</f>
        <v>69</v>
      </c>
      <c r="J547" s="92" t="str">
        <f>SADT!J26</f>
        <v>s/ meta</v>
      </c>
      <c r="K547" s="92">
        <f>SADT!K26</f>
        <v>52</v>
      </c>
      <c r="L547" s="92" t="str">
        <f>SADT!L26</f>
        <v>s/ meta</v>
      </c>
      <c r="M547" s="92">
        <f>SADT!M26</f>
        <v>0</v>
      </c>
      <c r="N547" s="92" t="str">
        <f>SADT!N26</f>
        <v>s/ meta</v>
      </c>
      <c r="O547" s="92">
        <f>SADT!O26</f>
        <v>0</v>
      </c>
      <c r="P547" s="92" t="str">
        <f>SADT!P26</f>
        <v>s/ meta</v>
      </c>
      <c r="Q547" s="92">
        <f>SADT!Q26</f>
        <v>0</v>
      </c>
      <c r="R547" s="92" t="str">
        <f>SADT!R26</f>
        <v>s/ meta</v>
      </c>
      <c r="S547" s="92">
        <f>SADT!S26</f>
        <v>82</v>
      </c>
      <c r="T547" s="92" t="str">
        <f>SADT!T26</f>
        <v>s/ meta</v>
      </c>
      <c r="U547" s="92">
        <f>SADT!U26</f>
        <v>110</v>
      </c>
      <c r="V547" s="92">
        <f>SADT!V26</f>
        <v>150</v>
      </c>
      <c r="W547" s="92">
        <f>SADT!W26</f>
        <v>518</v>
      </c>
      <c r="X547" s="922">
        <f>SADT!X26</f>
        <v>3.4533333333333331</v>
      </c>
    </row>
    <row r="548" spans="1:24" ht="15.75" thickBot="1" x14ac:dyDescent="0.3">
      <c r="A548" s="214" t="str">
        <f>SADT!A27</f>
        <v>Nº de Colposcopia</v>
      </c>
      <c r="B548" s="926">
        <f>SADT!B27</f>
        <v>58</v>
      </c>
      <c r="C548" s="92">
        <f>SADT!C27</f>
        <v>47</v>
      </c>
      <c r="D548" s="92">
        <f>SADT!D27</f>
        <v>58</v>
      </c>
      <c r="E548" s="92">
        <f>SADT!E27</f>
        <v>37</v>
      </c>
      <c r="F548" s="92" t="str">
        <f>SADT!F27</f>
        <v>s/ meta</v>
      </c>
      <c r="G548" s="92">
        <f>SADT!G27</f>
        <v>38</v>
      </c>
      <c r="H548" s="92" t="str">
        <f>SADT!H27</f>
        <v>s/ meta</v>
      </c>
      <c r="I548" s="92">
        <f>SADT!I27</f>
        <v>47</v>
      </c>
      <c r="J548" s="92" t="str">
        <f>SADT!J27</f>
        <v>s/ meta</v>
      </c>
      <c r="K548" s="92">
        <f>SADT!K27</f>
        <v>53</v>
      </c>
      <c r="L548" s="92" t="str">
        <f>SADT!L27</f>
        <v>s/ meta</v>
      </c>
      <c r="M548" s="92">
        <f>SADT!M27</f>
        <v>26</v>
      </c>
      <c r="N548" s="92" t="str">
        <f>SADT!N27</f>
        <v>s/ meta</v>
      </c>
      <c r="O548" s="92">
        <f>SADT!O27</f>
        <v>55</v>
      </c>
      <c r="P548" s="92" t="str">
        <f>SADT!P27</f>
        <v>s/ meta</v>
      </c>
      <c r="Q548" s="92">
        <f>SADT!Q27</f>
        <v>46</v>
      </c>
      <c r="R548" s="92" t="str">
        <f>SADT!R27</f>
        <v>s/ meta</v>
      </c>
      <c r="S548" s="92">
        <f>SADT!S27</f>
        <v>49</v>
      </c>
      <c r="T548" s="92" t="str">
        <f>SADT!T27</f>
        <v>s/ meta</v>
      </c>
      <c r="U548" s="92">
        <f>SADT!U27</f>
        <v>49</v>
      </c>
      <c r="V548" s="92">
        <f>SADT!V27</f>
        <v>116</v>
      </c>
      <c r="W548" s="92">
        <f>SADT!W27</f>
        <v>447</v>
      </c>
      <c r="X548" s="922">
        <f>SADT!X27</f>
        <v>3.853448275862069</v>
      </c>
    </row>
    <row r="549" spans="1:24" ht="15.75" thickBot="1" x14ac:dyDescent="0.3">
      <c r="A549" s="845" t="str">
        <f>SADT!A28</f>
        <v xml:space="preserve">TOTAL </v>
      </c>
      <c r="B549" s="943">
        <f>SADT!B28</f>
        <v>725</v>
      </c>
      <c r="C549" s="847">
        <f>SADT!C28</f>
        <v>1665</v>
      </c>
      <c r="D549" s="847">
        <f>SADT!D28</f>
        <v>725</v>
      </c>
      <c r="E549" s="847">
        <f>SADT!E28</f>
        <v>1714</v>
      </c>
      <c r="F549" s="847">
        <f>SADT!F28</f>
        <v>0</v>
      </c>
      <c r="G549" s="847">
        <f>SADT!G28</f>
        <v>1247</v>
      </c>
      <c r="H549" s="847">
        <f>SADT!H28</f>
        <v>0</v>
      </c>
      <c r="I549" s="847">
        <f>SADT!I28</f>
        <v>1784</v>
      </c>
      <c r="J549" s="847">
        <f>SADT!J28</f>
        <v>0</v>
      </c>
      <c r="K549" s="847">
        <f>SADT!K28</f>
        <v>1744</v>
      </c>
      <c r="L549" s="847">
        <f>SADT!L28</f>
        <v>0</v>
      </c>
      <c r="M549" s="847">
        <f>SADT!M28</f>
        <v>1397</v>
      </c>
      <c r="N549" s="847">
        <f>SADT!N28</f>
        <v>0</v>
      </c>
      <c r="O549" s="847">
        <f>SADT!O28</f>
        <v>1706</v>
      </c>
      <c r="P549" s="847">
        <f>SADT!P28</f>
        <v>0</v>
      </c>
      <c r="Q549" s="847">
        <f>SADT!Q28</f>
        <v>1610</v>
      </c>
      <c r="R549" s="847">
        <f>SADT!R28</f>
        <v>0</v>
      </c>
      <c r="S549" s="847">
        <f>SADT!S28</f>
        <v>1934</v>
      </c>
      <c r="T549" s="847">
        <f>SADT!T28</f>
        <v>0</v>
      </c>
      <c r="U549" s="847">
        <f>SADT!U28</f>
        <v>1714</v>
      </c>
      <c r="V549" s="847">
        <f>SADT!V28</f>
        <v>1450</v>
      </c>
      <c r="W549" s="847">
        <f>SADT!W28</f>
        <v>16515</v>
      </c>
      <c r="X549" s="923">
        <f>SADT!X28</f>
        <v>11.389655172413793</v>
      </c>
    </row>
  </sheetData>
  <mergeCells count="278">
    <mergeCell ref="L443:M443"/>
    <mergeCell ref="L463:M463"/>
    <mergeCell ref="L471:M471"/>
    <mergeCell ref="L480:M480"/>
    <mergeCell ref="L488:M488"/>
    <mergeCell ref="L528:M528"/>
    <mergeCell ref="L540:M540"/>
    <mergeCell ref="L248:M248"/>
    <mergeCell ref="L260:M260"/>
    <mergeCell ref="L285:M285"/>
    <mergeCell ref="L312:M312"/>
    <mergeCell ref="L334:M334"/>
    <mergeCell ref="L359:M359"/>
    <mergeCell ref="L373:M373"/>
    <mergeCell ref="L402:M402"/>
    <mergeCell ref="L430:M430"/>
    <mergeCell ref="L5:M5"/>
    <mergeCell ref="L37:M37"/>
    <mergeCell ref="L79:M79"/>
    <mergeCell ref="L121:M121"/>
    <mergeCell ref="L148:M148"/>
    <mergeCell ref="L176:M176"/>
    <mergeCell ref="L182:M182"/>
    <mergeCell ref="L213:M213"/>
    <mergeCell ref="L219:M219"/>
    <mergeCell ref="J528:K528"/>
    <mergeCell ref="J540:K540"/>
    <mergeCell ref="J248:K248"/>
    <mergeCell ref="J260:K260"/>
    <mergeCell ref="J285:K285"/>
    <mergeCell ref="J312:K312"/>
    <mergeCell ref="J334:K334"/>
    <mergeCell ref="J359:K359"/>
    <mergeCell ref="J373:K373"/>
    <mergeCell ref="J402:K402"/>
    <mergeCell ref="J430:K430"/>
    <mergeCell ref="J5:K5"/>
    <mergeCell ref="J37:K37"/>
    <mergeCell ref="J79:K79"/>
    <mergeCell ref="J121:K121"/>
    <mergeCell ref="J148:K148"/>
    <mergeCell ref="J176:K176"/>
    <mergeCell ref="J182:K182"/>
    <mergeCell ref="J213:K213"/>
    <mergeCell ref="J219:K219"/>
    <mergeCell ref="F79:G79"/>
    <mergeCell ref="F121:G121"/>
    <mergeCell ref="F148:G148"/>
    <mergeCell ref="F176:G176"/>
    <mergeCell ref="F182:G182"/>
    <mergeCell ref="F213:G213"/>
    <mergeCell ref="F219:G219"/>
    <mergeCell ref="F528:G528"/>
    <mergeCell ref="F540:G540"/>
    <mergeCell ref="F359:G359"/>
    <mergeCell ref="F373:G373"/>
    <mergeCell ref="F402:G402"/>
    <mergeCell ref="F430:G430"/>
    <mergeCell ref="F443:G443"/>
    <mergeCell ref="F463:G463"/>
    <mergeCell ref="F471:G471"/>
    <mergeCell ref="F480:G480"/>
    <mergeCell ref="F488:G488"/>
    <mergeCell ref="B213:C213"/>
    <mergeCell ref="V213:X213"/>
    <mergeCell ref="D176:E176"/>
    <mergeCell ref="D182:E182"/>
    <mergeCell ref="D213:E213"/>
    <mergeCell ref="D540:E540"/>
    <mergeCell ref="D430:E430"/>
    <mergeCell ref="D443:E443"/>
    <mergeCell ref="D463:E463"/>
    <mergeCell ref="D471:E471"/>
    <mergeCell ref="D480:E480"/>
    <mergeCell ref="D219:E219"/>
    <mergeCell ref="D248:E248"/>
    <mergeCell ref="D260:E260"/>
    <mergeCell ref="D285:E285"/>
    <mergeCell ref="D312:E312"/>
    <mergeCell ref="B540:C540"/>
    <mergeCell ref="V540:X540"/>
    <mergeCell ref="B430:C430"/>
    <mergeCell ref="V430:X430"/>
    <mergeCell ref="B443:C443"/>
    <mergeCell ref="V443:X443"/>
    <mergeCell ref="B463:C463"/>
    <mergeCell ref="V463:X463"/>
    <mergeCell ref="B471:C471"/>
    <mergeCell ref="V471:X471"/>
    <mergeCell ref="B528:C528"/>
    <mergeCell ref="V528:X528"/>
    <mergeCell ref="D488:E488"/>
    <mergeCell ref="D528:E528"/>
    <mergeCell ref="V373:X373"/>
    <mergeCell ref="B402:C402"/>
    <mergeCell ref="V402:X402"/>
    <mergeCell ref="B480:C480"/>
    <mergeCell ref="V480:X480"/>
    <mergeCell ref="B488:C488"/>
    <mergeCell ref="V488:X488"/>
    <mergeCell ref="H443:I443"/>
    <mergeCell ref="H463:I463"/>
    <mergeCell ref="H471:I471"/>
    <mergeCell ref="H480:I480"/>
    <mergeCell ref="H488:I488"/>
    <mergeCell ref="H528:I528"/>
    <mergeCell ref="J443:K443"/>
    <mergeCell ref="J463:K463"/>
    <mergeCell ref="J471:K471"/>
    <mergeCell ref="J480:K480"/>
    <mergeCell ref="J488:K488"/>
    <mergeCell ref="D359:E359"/>
    <mergeCell ref="D373:E373"/>
    <mergeCell ref="D402:E402"/>
    <mergeCell ref="B359:C359"/>
    <mergeCell ref="V359:X359"/>
    <mergeCell ref="B373:C373"/>
    <mergeCell ref="B219:C219"/>
    <mergeCell ref="V219:X219"/>
    <mergeCell ref="B248:C248"/>
    <mergeCell ref="V248:X248"/>
    <mergeCell ref="B260:C260"/>
    <mergeCell ref="V260:X260"/>
    <mergeCell ref="F248:G248"/>
    <mergeCell ref="F260:G260"/>
    <mergeCell ref="F285:G285"/>
    <mergeCell ref="F312:G312"/>
    <mergeCell ref="F334:G334"/>
    <mergeCell ref="B285:C285"/>
    <mergeCell ref="V285:X285"/>
    <mergeCell ref="B312:C312"/>
    <mergeCell ref="V312:X312"/>
    <mergeCell ref="B334:C334"/>
    <mergeCell ref="V334:X334"/>
    <mergeCell ref="D334:E334"/>
    <mergeCell ref="B121:C121"/>
    <mergeCell ref="V121:X121"/>
    <mergeCell ref="B148:C148"/>
    <mergeCell ref="V148:X148"/>
    <mergeCell ref="B176:C176"/>
    <mergeCell ref="V176:X176"/>
    <mergeCell ref="B182:C182"/>
    <mergeCell ref="A1:X1"/>
    <mergeCell ref="A2:X2"/>
    <mergeCell ref="A4:X4"/>
    <mergeCell ref="B5:C5"/>
    <mergeCell ref="V5:X5"/>
    <mergeCell ref="B37:C37"/>
    <mergeCell ref="V37:X37"/>
    <mergeCell ref="B79:C79"/>
    <mergeCell ref="V79:X79"/>
    <mergeCell ref="D5:E5"/>
    <mergeCell ref="D37:E37"/>
    <mergeCell ref="D79:E79"/>
    <mergeCell ref="D121:E121"/>
    <mergeCell ref="D148:E148"/>
    <mergeCell ref="V182:X182"/>
    <mergeCell ref="F5:G5"/>
    <mergeCell ref="F37:G37"/>
    <mergeCell ref="H5:I5"/>
    <mergeCell ref="H37:I37"/>
    <mergeCell ref="H79:I79"/>
    <mergeCell ref="H121:I121"/>
    <mergeCell ref="H148:I148"/>
    <mergeCell ref="H176:I176"/>
    <mergeCell ref="H182:I182"/>
    <mergeCell ref="H213:I213"/>
    <mergeCell ref="H219:I219"/>
    <mergeCell ref="H540:I540"/>
    <mergeCell ref="H248:I248"/>
    <mergeCell ref="H260:I260"/>
    <mergeCell ref="H285:I285"/>
    <mergeCell ref="H312:I312"/>
    <mergeCell ref="H334:I334"/>
    <mergeCell ref="H359:I359"/>
    <mergeCell ref="H373:I373"/>
    <mergeCell ref="H402:I402"/>
    <mergeCell ref="H430:I430"/>
    <mergeCell ref="N5:O5"/>
    <mergeCell ref="N37:O37"/>
    <mergeCell ref="N79:O79"/>
    <mergeCell ref="N121:O121"/>
    <mergeCell ref="N148:O148"/>
    <mergeCell ref="N176:O176"/>
    <mergeCell ref="N182:O182"/>
    <mergeCell ref="N213:O213"/>
    <mergeCell ref="N219:O219"/>
    <mergeCell ref="N443:O443"/>
    <mergeCell ref="N463:O463"/>
    <mergeCell ref="N471:O471"/>
    <mergeCell ref="N480:O480"/>
    <mergeCell ref="N488:O488"/>
    <mergeCell ref="N528:O528"/>
    <mergeCell ref="N540:O540"/>
    <mergeCell ref="N248:O248"/>
    <mergeCell ref="N260:O260"/>
    <mergeCell ref="N285:O285"/>
    <mergeCell ref="N312:O312"/>
    <mergeCell ref="N334:O334"/>
    <mergeCell ref="N359:O359"/>
    <mergeCell ref="N373:O373"/>
    <mergeCell ref="N402:O402"/>
    <mergeCell ref="N430:O430"/>
    <mergeCell ref="P5:Q5"/>
    <mergeCell ref="P37:Q37"/>
    <mergeCell ref="P79:Q79"/>
    <mergeCell ref="P121:Q121"/>
    <mergeCell ref="P148:Q148"/>
    <mergeCell ref="P176:Q176"/>
    <mergeCell ref="P182:Q182"/>
    <mergeCell ref="P213:Q213"/>
    <mergeCell ref="P219:Q219"/>
    <mergeCell ref="P443:Q443"/>
    <mergeCell ref="P463:Q463"/>
    <mergeCell ref="P471:Q471"/>
    <mergeCell ref="P480:Q480"/>
    <mergeCell ref="P488:Q488"/>
    <mergeCell ref="P528:Q528"/>
    <mergeCell ref="P540:Q540"/>
    <mergeCell ref="P248:Q248"/>
    <mergeCell ref="P260:Q260"/>
    <mergeCell ref="P285:Q285"/>
    <mergeCell ref="P312:Q312"/>
    <mergeCell ref="P334:Q334"/>
    <mergeCell ref="P359:Q359"/>
    <mergeCell ref="P373:Q373"/>
    <mergeCell ref="P402:Q402"/>
    <mergeCell ref="P430:Q430"/>
    <mergeCell ref="R5:S5"/>
    <mergeCell ref="R37:S37"/>
    <mergeCell ref="R79:S79"/>
    <mergeCell ref="R121:S121"/>
    <mergeCell ref="R148:S148"/>
    <mergeCell ref="R176:S176"/>
    <mergeCell ref="R182:S182"/>
    <mergeCell ref="R213:S213"/>
    <mergeCell ref="R219:S219"/>
    <mergeCell ref="R443:S443"/>
    <mergeCell ref="R463:S463"/>
    <mergeCell ref="R471:S471"/>
    <mergeCell ref="R480:S480"/>
    <mergeCell ref="R488:S488"/>
    <mergeCell ref="R528:S528"/>
    <mergeCell ref="R540:S540"/>
    <mergeCell ref="R248:S248"/>
    <mergeCell ref="R260:S260"/>
    <mergeCell ref="R285:S285"/>
    <mergeCell ref="R312:S312"/>
    <mergeCell ref="R334:S334"/>
    <mergeCell ref="R359:S359"/>
    <mergeCell ref="R373:S373"/>
    <mergeCell ref="R402:S402"/>
    <mergeCell ref="R430:S430"/>
    <mergeCell ref="T5:U5"/>
    <mergeCell ref="T37:U37"/>
    <mergeCell ref="T79:U79"/>
    <mergeCell ref="T121:U121"/>
    <mergeCell ref="T148:U148"/>
    <mergeCell ref="T176:U176"/>
    <mergeCell ref="T182:U182"/>
    <mergeCell ref="T213:U213"/>
    <mergeCell ref="T219:U219"/>
    <mergeCell ref="T443:U443"/>
    <mergeCell ref="T463:U463"/>
    <mergeCell ref="T471:U471"/>
    <mergeCell ref="T480:U480"/>
    <mergeCell ref="T488:U488"/>
    <mergeCell ref="T528:U528"/>
    <mergeCell ref="T540:U540"/>
    <mergeCell ref="T248:U248"/>
    <mergeCell ref="T260:U260"/>
    <mergeCell ref="T285:U285"/>
    <mergeCell ref="T312:U312"/>
    <mergeCell ref="T334:U334"/>
    <mergeCell ref="T359:U359"/>
    <mergeCell ref="T373:U373"/>
    <mergeCell ref="T402:U402"/>
    <mergeCell ref="T430:U430"/>
  </mergeCells>
  <phoneticPr fontId="51" type="noConversion"/>
  <pageMargins left="0.23622047244094491" right="0.23622047244094491" top="0.35433070866141736" bottom="0.27559055118110237" header="0.23622047244094491" footer="0.15748031496062992"/>
  <pageSetup paperSize="9" scale="44" fitToHeight="0" orientation="portrait" horizontalDpi="4294967295" verticalDpi="4294967295" r:id="rId1"/>
  <rowBreaks count="7" manualBreakCount="7">
    <brk id="70" max="7" man="1"/>
    <brk id="140" max="7" man="1"/>
    <brk id="179" max="7" man="1"/>
    <brk id="245" max="7" man="1"/>
    <brk id="310" max="7" man="1"/>
    <brk id="427" max="16" man="1"/>
    <brk id="485" max="1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R17"/>
  <sheetViews>
    <sheetView showGridLines="0" workbookViewId="0"/>
  </sheetViews>
  <sheetFormatPr defaultColWidth="8.85546875" defaultRowHeight="15" x14ac:dyDescent="0.25"/>
  <cols>
    <col min="1" max="1" width="38" customWidth="1"/>
    <col min="3" max="8" width="8.42578125" customWidth="1"/>
    <col min="9" max="9" width="9.42578125" customWidth="1"/>
    <col min="10" max="16" width="8.42578125" customWidth="1"/>
    <col min="17" max="17" width="9.42578125" customWidth="1"/>
    <col min="18" max="18" width="8.42578125" customWidth="1"/>
  </cols>
  <sheetData>
    <row r="2" spans="1:18" ht="18" x14ac:dyDescent="0.35">
      <c r="A2" s="968" t="s">
        <v>374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1"/>
      <c r="O2" s="1"/>
    </row>
    <row r="3" spans="1:18" ht="18" x14ac:dyDescent="0.35">
      <c r="A3" s="968" t="s">
        <v>0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1"/>
      <c r="O3" s="1"/>
    </row>
    <row r="5" spans="1:18" ht="15.75" hidden="1" x14ac:dyDescent="0.25">
      <c r="A5" s="993" t="s">
        <v>397</v>
      </c>
      <c r="B5" s="994"/>
      <c r="C5" s="994"/>
      <c r="D5" s="994"/>
      <c r="E5" s="994"/>
      <c r="F5" s="994"/>
      <c r="G5" s="994"/>
      <c r="H5" s="994"/>
      <c r="I5" s="994"/>
      <c r="J5" s="994"/>
      <c r="K5" s="994"/>
      <c r="L5" s="994"/>
      <c r="M5" s="994"/>
      <c r="N5" s="994"/>
      <c r="O5" s="994"/>
      <c r="P5" s="994"/>
      <c r="Q5" s="994"/>
      <c r="R5" s="994"/>
    </row>
    <row r="6" spans="1:18" ht="24.75" hidden="1" thickBot="1" x14ac:dyDescent="0.3">
      <c r="A6" s="13" t="s">
        <v>14</v>
      </c>
      <c r="B6" s="11" t="s">
        <v>15</v>
      </c>
      <c r="C6" s="13" t="s">
        <v>2</v>
      </c>
      <c r="D6" s="14" t="s">
        <v>1</v>
      </c>
      <c r="E6" s="13" t="s">
        <v>3</v>
      </c>
      <c r="F6" s="14" t="s">
        <v>1</v>
      </c>
      <c r="G6" s="13" t="s">
        <v>4</v>
      </c>
      <c r="H6" s="14" t="s">
        <v>1</v>
      </c>
      <c r="I6" s="86" t="s">
        <v>193</v>
      </c>
      <c r="J6" s="12" t="s">
        <v>192</v>
      </c>
      <c r="K6" s="13" t="s">
        <v>5</v>
      </c>
      <c r="L6" s="14" t="s">
        <v>1</v>
      </c>
      <c r="M6" s="13" t="s">
        <v>190</v>
      </c>
      <c r="N6" s="14" t="s">
        <v>1</v>
      </c>
      <c r="O6" s="13" t="s">
        <v>191</v>
      </c>
      <c r="P6" s="14" t="s">
        <v>1</v>
      </c>
      <c r="Q6" s="86" t="s">
        <v>193</v>
      </c>
      <c r="R6" s="12" t="s">
        <v>192</v>
      </c>
    </row>
    <row r="7" spans="1:18" hidden="1" x14ac:dyDescent="0.25">
      <c r="A7" s="8" t="s">
        <v>162</v>
      </c>
      <c r="B7" s="9">
        <v>8</v>
      </c>
      <c r="C7" s="10">
        <v>0</v>
      </c>
      <c r="D7" s="18">
        <f>((C7/$B$7))-1</f>
        <v>-1</v>
      </c>
      <c r="E7" s="10"/>
      <c r="F7" s="18">
        <f>((E7/$B$7))-1</f>
        <v>-1</v>
      </c>
      <c r="G7" s="10"/>
      <c r="H7" s="18">
        <f>((G7/$B$7))-1</f>
        <v>-1</v>
      </c>
      <c r="I7" s="68">
        <f>SUM(C7,E7,G7)</f>
        <v>0</v>
      </c>
      <c r="J7" s="102">
        <f>I7/($B7*3)</f>
        <v>0</v>
      </c>
      <c r="K7" s="10"/>
      <c r="L7" s="18">
        <f>((K7/$B$7))-1</f>
        <v>-1</v>
      </c>
      <c r="M7" s="10"/>
      <c r="N7" s="18">
        <f t="shared" ref="N7" si="0">((M7/$B$7))-1</f>
        <v>-1</v>
      </c>
      <c r="O7" s="10"/>
      <c r="P7" s="18">
        <f t="shared" ref="P7" si="1">((O7/$B$7))-1</f>
        <v>-1</v>
      </c>
      <c r="Q7" s="68">
        <f>SUM(K7,M7,O7)</f>
        <v>0</v>
      </c>
      <c r="R7" s="102">
        <f>Q7/($B7*3)</f>
        <v>0</v>
      </c>
    </row>
    <row r="8" spans="1:18" hidden="1" x14ac:dyDescent="0.25">
      <c r="A8" s="8" t="s">
        <v>61</v>
      </c>
      <c r="B8" s="4">
        <v>12</v>
      </c>
      <c r="C8" s="3">
        <v>0</v>
      </c>
      <c r="D8" s="19">
        <f>((C8/$B$8))-1</f>
        <v>-1</v>
      </c>
      <c r="E8" s="3"/>
      <c r="F8" s="19">
        <f>((E8/$B$8))-1</f>
        <v>-1</v>
      </c>
      <c r="G8" s="3"/>
      <c r="H8" s="19">
        <f>((G8/$B$8))-1</f>
        <v>-1</v>
      </c>
      <c r="I8" s="69">
        <f>SUM(C8,E8,G8)</f>
        <v>0</v>
      </c>
      <c r="J8" s="172">
        <f>I8/($B8*3)</f>
        <v>0</v>
      </c>
      <c r="K8" s="3"/>
      <c r="L8" s="19">
        <f>((K8/$B$8))-1</f>
        <v>-1</v>
      </c>
      <c r="M8" s="3"/>
      <c r="N8" s="19">
        <f t="shared" ref="N8" si="2">((M8/$B$8))-1</f>
        <v>-1</v>
      </c>
      <c r="O8" s="3"/>
      <c r="P8" s="19">
        <f t="shared" ref="P8" si="3">((O8/$B$8))-1</f>
        <v>-1</v>
      </c>
      <c r="Q8" s="69">
        <f>SUM(K8,M8,O8)</f>
        <v>0</v>
      </c>
      <c r="R8" s="172">
        <f>Q8/($B8*3)</f>
        <v>0</v>
      </c>
    </row>
    <row r="9" spans="1:18" ht="15.75" hidden="1" thickBot="1" x14ac:dyDescent="0.3">
      <c r="A9" s="15" t="s">
        <v>62</v>
      </c>
      <c r="B9" s="16">
        <v>12</v>
      </c>
      <c r="C9" s="17">
        <v>0</v>
      </c>
      <c r="D9" s="20">
        <f>((C9/$B$9))-1</f>
        <v>-1</v>
      </c>
      <c r="E9" s="17"/>
      <c r="F9" s="20">
        <f>((E9/$B$9))-1</f>
        <v>-1</v>
      </c>
      <c r="G9" s="17"/>
      <c r="H9" s="20">
        <f>((G9/$B$9))-1</f>
        <v>-1</v>
      </c>
      <c r="I9" s="70">
        <f>SUM(C9,E9,G9)</f>
        <v>0</v>
      </c>
      <c r="J9" s="173">
        <f>I9/($B9*3)</f>
        <v>0</v>
      </c>
      <c r="K9" s="17"/>
      <c r="L9" s="20">
        <f>((K9/$B$9))-1</f>
        <v>-1</v>
      </c>
      <c r="M9" s="17"/>
      <c r="N9" s="20">
        <f t="shared" ref="N9" si="4">((M9/$B$9))-1</f>
        <v>-1</v>
      </c>
      <c r="O9" s="17"/>
      <c r="P9" s="20">
        <f t="shared" ref="P9" si="5">((O9/$B$9))-1</f>
        <v>-1</v>
      </c>
      <c r="Q9" s="70">
        <f>SUM(K9,M9,O9)</f>
        <v>0</v>
      </c>
      <c r="R9" s="173">
        <f>Q9/($B9*3)</f>
        <v>0</v>
      </c>
    </row>
    <row r="10" spans="1:18" ht="15.75" hidden="1" thickBot="1" x14ac:dyDescent="0.3">
      <c r="A10" s="5" t="s">
        <v>7</v>
      </c>
      <c r="B10" s="6">
        <f>SUM(B7:B9)</f>
        <v>32</v>
      </c>
      <c r="C10" s="7">
        <f>SUM(C7:C9)</f>
        <v>0</v>
      </c>
      <c r="D10" s="21">
        <f>((C10/$B$10))-1</f>
        <v>-1</v>
      </c>
      <c r="E10" s="7">
        <f>SUM(E7:E9)</f>
        <v>0</v>
      </c>
      <c r="F10" s="21">
        <f>((E10/$B$10))-1</f>
        <v>-1</v>
      </c>
      <c r="G10" s="7">
        <f>SUM(G7:G9)</f>
        <v>0</v>
      </c>
      <c r="H10" s="21">
        <f>((G10/$B$10))-1</f>
        <v>-1</v>
      </c>
      <c r="I10" s="71">
        <f>SUM(C10,E10,G10)</f>
        <v>0</v>
      </c>
      <c r="J10" s="72">
        <f>I10/($B10*3)</f>
        <v>0</v>
      </c>
      <c r="K10" s="7">
        <f>SUM(K7:K9)</f>
        <v>0</v>
      </c>
      <c r="L10" s="21">
        <f>((K10/$B$10))-1</f>
        <v>-1</v>
      </c>
      <c r="M10" s="7">
        <f t="shared" ref="M10" si="6">SUM(M7:M9)</f>
        <v>0</v>
      </c>
      <c r="N10" s="21">
        <f t="shared" ref="N10" si="7">((M10/$B$10))-1</f>
        <v>-1</v>
      </c>
      <c r="O10" s="7">
        <f t="shared" ref="O10" si="8">SUM(O7:O9)</f>
        <v>0</v>
      </c>
      <c r="P10" s="21">
        <f t="shared" ref="P10" si="9">((O10/$B$10))-1</f>
        <v>-1</v>
      </c>
      <c r="Q10" s="71">
        <f>SUM(K10,M10,O10)</f>
        <v>0</v>
      </c>
      <c r="R10" s="72">
        <f>Q10/($B10*3)</f>
        <v>0</v>
      </c>
    </row>
    <row r="11" spans="1:18" hidden="1" x14ac:dyDescent="0.25"/>
    <row r="12" spans="1:18" hidden="1" x14ac:dyDescent="0.25"/>
    <row r="13" spans="1:18" ht="15.75" x14ac:dyDescent="0.25">
      <c r="A13" s="993" t="s">
        <v>397</v>
      </c>
      <c r="B13" s="994"/>
      <c r="C13" s="994"/>
      <c r="D13" s="994"/>
      <c r="E13" s="994"/>
      <c r="F13" s="994"/>
      <c r="G13" s="994"/>
      <c r="H13" s="994"/>
      <c r="I13" s="994"/>
      <c r="J13" s="994"/>
      <c r="K13" s="994"/>
      <c r="L13" s="994"/>
      <c r="M13" s="994"/>
      <c r="N13" s="994"/>
      <c r="O13" s="994"/>
      <c r="P13" s="994"/>
      <c r="Q13" s="994"/>
      <c r="R13" s="994"/>
    </row>
    <row r="14" spans="1:18" ht="23.25" thickBot="1" x14ac:dyDescent="0.3">
      <c r="A14" s="74" t="s">
        <v>14</v>
      </c>
      <c r="B14" s="62" t="s">
        <v>194</v>
      </c>
      <c r="C14" s="74" t="e">
        <f>'UBS Izolina Mazzei'!C52</f>
        <v>#REF!</v>
      </c>
      <c r="D14" s="75" t="e">
        <f>'UBS Izolina Mazzei'!#REF!</f>
        <v>#REF!</v>
      </c>
      <c r="E14" s="74" t="e">
        <f>'UBS Izolina Mazzei'!#REF!</f>
        <v>#REF!</v>
      </c>
      <c r="F14" s="75" t="e">
        <f>'UBS Izolina Mazzei'!#REF!</f>
        <v>#REF!</v>
      </c>
      <c r="G14" s="74" t="e">
        <f>'UBS Izolina Mazzei'!#REF!</f>
        <v>#REF!</v>
      </c>
      <c r="H14" s="75" t="e">
        <f>'UBS Izolina Mazzei'!#REF!</f>
        <v>#REF!</v>
      </c>
      <c r="I14" s="86" t="e">
        <f>'UBS Izolina Mazzei'!#REF!</f>
        <v>#REF!</v>
      </c>
      <c r="J14" s="12" t="e">
        <f>'UBS Izolina Mazzei'!#REF!</f>
        <v>#REF!</v>
      </c>
      <c r="K14" s="74" t="e">
        <f>'UBS Izolina Mazzei'!#REF!</f>
        <v>#REF!</v>
      </c>
      <c r="L14" s="75" t="e">
        <f>'UBS Izolina Mazzei'!#REF!</f>
        <v>#REF!</v>
      </c>
      <c r="M14" s="13" t="e">
        <f>'UBS Izolina Mazzei'!#REF!</f>
        <v>#REF!</v>
      </c>
      <c r="N14" s="14" t="e">
        <f>'UBS Izolina Mazzei'!#REF!</f>
        <v>#REF!</v>
      </c>
      <c r="O14" s="13" t="e">
        <f>'UBS Izolina Mazzei'!#REF!</f>
        <v>#REF!</v>
      </c>
      <c r="P14" s="14" t="e">
        <f>'UBS Izolina Mazzei'!#REF!</f>
        <v>#REF!</v>
      </c>
      <c r="Q14" s="86" t="e">
        <f>'UBS Izolina Mazzei'!#REF!</f>
        <v>#REF!</v>
      </c>
      <c r="R14" s="12" t="e">
        <f>'UBS Izolina Mazzei'!#REF!</f>
        <v>#REF!</v>
      </c>
    </row>
    <row r="15" spans="1:18" ht="15.75" thickTop="1" x14ac:dyDescent="0.25">
      <c r="A15" s="8" t="s">
        <v>182</v>
      </c>
      <c r="B15" s="9">
        <v>20</v>
      </c>
      <c r="C15" s="10">
        <v>17</v>
      </c>
      <c r="D15" s="18">
        <f t="shared" ref="D15:D17" si="10">C15/$B15</f>
        <v>0.85</v>
      </c>
      <c r="E15" s="10"/>
      <c r="F15" s="18">
        <f t="shared" ref="F15:F17" si="11">E15/$B15</f>
        <v>0</v>
      </c>
      <c r="G15" s="10"/>
      <c r="H15" s="18">
        <f t="shared" ref="H15:H17" si="12">G15/$B15</f>
        <v>0</v>
      </c>
      <c r="I15" s="68">
        <f>SUM(C15,E15,G15)</f>
        <v>17</v>
      </c>
      <c r="J15" s="102">
        <f>I15/($B15*3)</f>
        <v>0.28333333333333333</v>
      </c>
      <c r="K15" s="10"/>
      <c r="L15" s="18">
        <f t="shared" ref="L15:L17" si="13">K15/$B15</f>
        <v>0</v>
      </c>
      <c r="M15" s="10"/>
      <c r="N15" s="18">
        <f t="shared" ref="N15:N17" si="14">M15/$B15</f>
        <v>0</v>
      </c>
      <c r="O15" s="10"/>
      <c r="P15" s="18">
        <f t="shared" ref="P15:P17" si="15">O15/$B15</f>
        <v>0</v>
      </c>
      <c r="Q15" s="68">
        <f>SUM(K15,M15,O15)</f>
        <v>0</v>
      </c>
      <c r="R15" s="102">
        <f>Q15/($B15*3)</f>
        <v>0</v>
      </c>
    </row>
    <row r="16" spans="1:18" ht="15.75" thickBot="1" x14ac:dyDescent="0.3">
      <c r="A16" s="15" t="s">
        <v>177</v>
      </c>
      <c r="B16" s="16">
        <v>12</v>
      </c>
      <c r="C16" s="17">
        <v>4</v>
      </c>
      <c r="D16" s="20">
        <f t="shared" si="10"/>
        <v>0.33333333333333331</v>
      </c>
      <c r="E16" s="17"/>
      <c r="F16" s="20">
        <f t="shared" si="11"/>
        <v>0</v>
      </c>
      <c r="G16" s="10"/>
      <c r="H16" s="20">
        <f t="shared" si="12"/>
        <v>0</v>
      </c>
      <c r="I16" s="70">
        <f>SUM(C16,E16,G16)</f>
        <v>4</v>
      </c>
      <c r="J16" s="173">
        <f>I16/($B16*3)</f>
        <v>0.1111111111111111</v>
      </c>
      <c r="K16" s="17"/>
      <c r="L16" s="20">
        <f t="shared" si="13"/>
        <v>0</v>
      </c>
      <c r="M16" s="17"/>
      <c r="N16" s="20">
        <f t="shared" si="14"/>
        <v>0</v>
      </c>
      <c r="O16" s="17"/>
      <c r="P16" s="20">
        <f t="shared" si="15"/>
        <v>0</v>
      </c>
      <c r="Q16" s="70">
        <f>SUM(K16,M16,O16)</f>
        <v>0</v>
      </c>
      <c r="R16" s="173">
        <f>Q16/($B16*3)</f>
        <v>0</v>
      </c>
    </row>
    <row r="17" spans="1:18" ht="15.75" thickBot="1" x14ac:dyDescent="0.3">
      <c r="A17" s="5" t="s">
        <v>7</v>
      </c>
      <c r="B17" s="6">
        <f>SUM(B15:B16)</f>
        <v>32</v>
      </c>
      <c r="C17" s="7">
        <f>SUM(C15:C16)</f>
        <v>21</v>
      </c>
      <c r="D17" s="21">
        <f t="shared" si="10"/>
        <v>0.65625</v>
      </c>
      <c r="E17" s="7">
        <f>SUM(E15:E16)</f>
        <v>0</v>
      </c>
      <c r="F17" s="21">
        <f t="shared" si="11"/>
        <v>0</v>
      </c>
      <c r="G17" s="7">
        <f>SUM(G15:G16)</f>
        <v>0</v>
      </c>
      <c r="H17" s="21">
        <f t="shared" si="12"/>
        <v>0</v>
      </c>
      <c r="I17" s="71">
        <f>SUM(C17,E17,G17)</f>
        <v>21</v>
      </c>
      <c r="J17" s="72">
        <f>I17/($B17*3)</f>
        <v>0.21875</v>
      </c>
      <c r="K17" s="7">
        <f>SUM(K15:K16)</f>
        <v>0</v>
      </c>
      <c r="L17" s="21">
        <f t="shared" si="13"/>
        <v>0</v>
      </c>
      <c r="M17" s="7">
        <f t="shared" ref="M17" si="16">SUM(M15:M16)</f>
        <v>0</v>
      </c>
      <c r="N17" s="21">
        <f t="shared" si="14"/>
        <v>0</v>
      </c>
      <c r="O17" s="7">
        <f t="shared" ref="O17" si="17">SUM(O15:O16)</f>
        <v>0</v>
      </c>
      <c r="P17" s="21">
        <f t="shared" si="15"/>
        <v>0</v>
      </c>
      <c r="Q17" s="71">
        <f>SUM(K17,M17,O17)</f>
        <v>0</v>
      </c>
      <c r="R17" s="72">
        <f>Q17/($B17*3)</f>
        <v>0</v>
      </c>
    </row>
  </sheetData>
  <mergeCells count="4">
    <mergeCell ref="A2:M2"/>
    <mergeCell ref="A3:M3"/>
    <mergeCell ref="A5:R5"/>
    <mergeCell ref="A13:R13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40.7109375" customWidth="1"/>
    <col min="3" max="8" width="8" customWidth="1"/>
    <col min="9" max="9" width="9.85546875" customWidth="1"/>
    <col min="10" max="16" width="8" customWidth="1"/>
    <col min="17" max="17" width="9.85546875" customWidth="1"/>
    <col min="18" max="18" width="8" customWidth="1"/>
  </cols>
  <sheetData>
    <row r="2" spans="1:18" ht="18" x14ac:dyDescent="0.35">
      <c r="A2" s="968" t="s">
        <v>374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1"/>
      <c r="O2" s="1"/>
    </row>
    <row r="3" spans="1:18" ht="18" x14ac:dyDescent="0.35">
      <c r="A3" s="968" t="s">
        <v>0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1"/>
      <c r="O3" s="1"/>
    </row>
    <row r="5" spans="1:18" ht="15.75" x14ac:dyDescent="0.25">
      <c r="A5" s="993" t="s">
        <v>398</v>
      </c>
      <c r="B5" s="994"/>
      <c r="C5" s="994"/>
      <c r="D5" s="994"/>
      <c r="E5" s="994"/>
      <c r="F5" s="994"/>
      <c r="G5" s="994"/>
      <c r="H5" s="994"/>
      <c r="I5" s="994"/>
      <c r="J5" s="994"/>
      <c r="K5" s="994"/>
      <c r="L5" s="994"/>
      <c r="M5" s="994"/>
      <c r="N5" s="994"/>
      <c r="O5" s="994"/>
      <c r="P5" s="994"/>
      <c r="Q5" s="994"/>
      <c r="R5" s="994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10">
        <v>13</v>
      </c>
      <c r="D7" s="18">
        <f t="shared" ref="D7:D9" si="0">C7/$B7</f>
        <v>0.72222222222222221</v>
      </c>
      <c r="E7" s="10"/>
      <c r="F7" s="18">
        <f t="shared" ref="F7:F9" si="1">E7/$B7</f>
        <v>0</v>
      </c>
      <c r="G7" s="65"/>
      <c r="H7" s="18">
        <f t="shared" ref="H7:H9" si="2">G7/$B7</f>
        <v>0</v>
      </c>
      <c r="I7" s="68">
        <f>SUM(C7,E7,G7)</f>
        <v>13</v>
      </c>
      <c r="J7" s="102">
        <f>I7/($B7*3)</f>
        <v>0.24074074074074073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6</v>
      </c>
      <c r="D8" s="20">
        <f t="shared" si="0"/>
        <v>0.5</v>
      </c>
      <c r="E8" s="17"/>
      <c r="F8" s="20">
        <f t="shared" si="1"/>
        <v>0</v>
      </c>
      <c r="G8" s="65"/>
      <c r="H8" s="20">
        <f t="shared" si="2"/>
        <v>0</v>
      </c>
      <c r="I8" s="70">
        <f>SUM(C8,E8,G8)</f>
        <v>6</v>
      </c>
      <c r="J8" s="173">
        <f>I8/($B8*3)</f>
        <v>0.16666666666666666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19</v>
      </c>
      <c r="D9" s="21">
        <f t="shared" si="0"/>
        <v>0.6333333333333333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19</v>
      </c>
      <c r="J9" s="72">
        <f>I9/($B9*3)</f>
        <v>0.21111111111111111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38.140625" customWidth="1"/>
    <col min="3" max="8" width="8.42578125" customWidth="1"/>
    <col min="9" max="9" width="9.28515625" customWidth="1"/>
    <col min="10" max="16" width="8.42578125" customWidth="1"/>
    <col min="17" max="17" width="9.28515625" customWidth="1"/>
    <col min="18" max="18" width="8.42578125" customWidth="1"/>
  </cols>
  <sheetData>
    <row r="2" spans="1:18" ht="18" x14ac:dyDescent="0.35">
      <c r="A2" s="968" t="s">
        <v>392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1"/>
      <c r="O2" s="1"/>
    </row>
    <row r="3" spans="1:18" ht="18" x14ac:dyDescent="0.35">
      <c r="A3" s="968" t="s">
        <v>184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1"/>
      <c r="O3" s="1"/>
    </row>
    <row r="5" spans="1:18" ht="15.75" x14ac:dyDescent="0.25">
      <c r="A5" s="993" t="s">
        <v>399</v>
      </c>
      <c r="B5" s="994"/>
      <c r="C5" s="994"/>
      <c r="D5" s="994"/>
      <c r="E5" s="994"/>
      <c r="F5" s="994"/>
      <c r="G5" s="994"/>
      <c r="H5" s="994"/>
      <c r="I5" s="994"/>
      <c r="J5" s="994"/>
      <c r="K5" s="994"/>
      <c r="L5" s="994"/>
      <c r="M5" s="994"/>
      <c r="N5" s="994"/>
      <c r="O5" s="994"/>
      <c r="P5" s="994"/>
      <c r="Q5" s="994"/>
      <c r="R5" s="994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687">
        <v>16</v>
      </c>
      <c r="D7" s="18">
        <f t="shared" ref="D7:D9" si="0">C7/$B7</f>
        <v>0.88888888888888884</v>
      </c>
      <c r="E7" s="691"/>
      <c r="F7" s="18">
        <f t="shared" ref="F7:F9" si="1">E7/$B7</f>
        <v>0</v>
      </c>
      <c r="G7" s="687"/>
      <c r="H7" s="18">
        <f t="shared" ref="H7:H9" si="2">G7/$B7</f>
        <v>0</v>
      </c>
      <c r="I7" s="68">
        <f>SUM(C7,E7,G7)</f>
        <v>16</v>
      </c>
      <c r="J7" s="102">
        <f>I7/($B7*3)</f>
        <v>0.29629629629629628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9</v>
      </c>
      <c r="D8" s="20">
        <f t="shared" si="0"/>
        <v>0.75</v>
      </c>
      <c r="E8" s="17"/>
      <c r="F8" s="20">
        <f t="shared" si="1"/>
        <v>0</v>
      </c>
      <c r="G8" s="10"/>
      <c r="H8" s="20">
        <f t="shared" si="2"/>
        <v>0</v>
      </c>
      <c r="I8" s="70">
        <f>SUM(C8,E8,G8)</f>
        <v>9</v>
      </c>
      <c r="J8" s="173">
        <f>I8/($B8*3)</f>
        <v>0.25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25</v>
      </c>
      <c r="D9" s="21">
        <f t="shared" si="0"/>
        <v>0.83333333333333337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25</v>
      </c>
      <c r="J9" s="72">
        <f>I9/($B9*3)</f>
        <v>0.27777777777777779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4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X250"/>
  <sheetViews>
    <sheetView showGridLines="0" tabSelected="1" zoomScaleNormal="100" zoomScaleSheetLayoutView="9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50.5703125" customWidth="1"/>
    <col min="2" max="21" width="9.28515625" customWidth="1"/>
    <col min="22" max="22" width="8.7109375" customWidth="1"/>
    <col min="23" max="23" width="8" customWidth="1"/>
    <col min="24" max="24" width="10.4257812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626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8" customHeight="1" x14ac:dyDescent="0.25">
      <c r="A9" s="808" t="s">
        <v>463</v>
      </c>
      <c r="B9" s="864">
        <v>6000</v>
      </c>
      <c r="C9" s="830">
        <v>6289</v>
      </c>
      <c r="D9" s="864">
        <v>6000</v>
      </c>
      <c r="E9" s="830">
        <v>6380</v>
      </c>
      <c r="F9" s="864">
        <v>6000</v>
      </c>
      <c r="G9" s="830">
        <v>5199</v>
      </c>
      <c r="H9" s="864">
        <v>6000</v>
      </c>
      <c r="I9" s="830">
        <v>5026</v>
      </c>
      <c r="J9" s="864">
        <v>6000</v>
      </c>
      <c r="K9" s="830">
        <v>5104</v>
      </c>
      <c r="L9" s="864">
        <v>6000</v>
      </c>
      <c r="M9" s="830">
        <v>5009</v>
      </c>
      <c r="N9" s="864">
        <v>6000</v>
      </c>
      <c r="O9" s="830">
        <v>4791</v>
      </c>
      <c r="P9" s="864">
        <v>6000</v>
      </c>
      <c r="Q9" s="830">
        <v>4662</v>
      </c>
      <c r="R9" s="864">
        <v>6000</v>
      </c>
      <c r="S9" s="830">
        <v>5064</v>
      </c>
      <c r="T9" s="864">
        <v>6000</v>
      </c>
      <c r="U9" s="830">
        <v>5026</v>
      </c>
      <c r="V9" s="836">
        <f>B9+D9+F9+H9+J9+L9+N9+P9+R9+T9</f>
        <v>60000</v>
      </c>
      <c r="W9" s="836">
        <f>C9+E9+G9+I9+K9+M9+O9+Q9+S9+U9</f>
        <v>52550</v>
      </c>
      <c r="X9" s="824">
        <f>IF(V9=0,"-",W9/V9)</f>
        <v>0.87583333333333335</v>
      </c>
    </row>
    <row r="10" spans="1:24" ht="18" customHeight="1" x14ac:dyDescent="0.25">
      <c r="A10" s="808" t="s">
        <v>461</v>
      </c>
      <c r="B10" s="822">
        <v>2080</v>
      </c>
      <c r="C10" s="823">
        <v>1716</v>
      </c>
      <c r="D10" s="822">
        <v>2080</v>
      </c>
      <c r="E10" s="823">
        <v>1367</v>
      </c>
      <c r="F10" s="822">
        <v>2080</v>
      </c>
      <c r="G10" s="823">
        <v>1589</v>
      </c>
      <c r="H10" s="822">
        <v>2080</v>
      </c>
      <c r="I10" s="823">
        <v>1793</v>
      </c>
      <c r="J10" s="822">
        <v>2080</v>
      </c>
      <c r="K10" s="823">
        <v>1890</v>
      </c>
      <c r="L10" s="822">
        <v>2080</v>
      </c>
      <c r="M10" s="823">
        <v>1530</v>
      </c>
      <c r="N10" s="822">
        <v>2080</v>
      </c>
      <c r="O10" s="823">
        <v>1696</v>
      </c>
      <c r="P10" s="822">
        <v>2080</v>
      </c>
      <c r="Q10" s="823">
        <v>1726</v>
      </c>
      <c r="R10" s="822">
        <v>2080</v>
      </c>
      <c r="S10" s="823">
        <v>1947</v>
      </c>
      <c r="T10" s="822">
        <v>2080</v>
      </c>
      <c r="U10" s="823">
        <v>1406</v>
      </c>
      <c r="V10" s="836">
        <f t="shared" ref="V10:V45" si="0">B10+D10+F10+H10+J10+L10+N10+P10+R10+T10</f>
        <v>20800</v>
      </c>
      <c r="W10" s="836">
        <f t="shared" ref="W10:W45" si="1">C10+E10+G10+I10+K10+M10+O10+Q10+S10+U10</f>
        <v>16660</v>
      </c>
      <c r="X10" s="824">
        <f t="shared" ref="X10:X45" si="2">IF(V10=0,"-",W10/V10)</f>
        <v>0.8009615384615385</v>
      </c>
    </row>
    <row r="11" spans="1:24" ht="18" customHeight="1" x14ac:dyDescent="0.25">
      <c r="A11" s="808" t="s">
        <v>565</v>
      </c>
      <c r="B11" s="822">
        <v>80</v>
      </c>
      <c r="C11" s="823">
        <v>44</v>
      </c>
      <c r="D11" s="822">
        <v>80</v>
      </c>
      <c r="E11" s="823">
        <v>46</v>
      </c>
      <c r="F11" s="822">
        <v>80</v>
      </c>
      <c r="G11" s="823">
        <v>55</v>
      </c>
      <c r="H11" s="822">
        <v>80</v>
      </c>
      <c r="I11" s="823">
        <v>92</v>
      </c>
      <c r="J11" s="822">
        <v>80</v>
      </c>
      <c r="K11" s="823">
        <v>73</v>
      </c>
      <c r="L11" s="822">
        <v>80</v>
      </c>
      <c r="M11" s="823">
        <v>69</v>
      </c>
      <c r="N11" s="822">
        <v>80</v>
      </c>
      <c r="O11" s="823">
        <v>77</v>
      </c>
      <c r="P11" s="822">
        <v>80</v>
      </c>
      <c r="Q11" s="823">
        <v>76</v>
      </c>
      <c r="R11" s="822">
        <v>80</v>
      </c>
      <c r="S11" s="823">
        <v>61</v>
      </c>
      <c r="T11" s="822">
        <v>80</v>
      </c>
      <c r="U11" s="823">
        <v>15</v>
      </c>
      <c r="V11" s="836">
        <f t="shared" si="0"/>
        <v>800</v>
      </c>
      <c r="W11" s="836">
        <f t="shared" si="1"/>
        <v>608</v>
      </c>
      <c r="X11" s="824">
        <f t="shared" si="2"/>
        <v>0.76</v>
      </c>
    </row>
    <row r="12" spans="1:24" ht="18" customHeight="1" x14ac:dyDescent="0.25">
      <c r="A12" s="808" t="s">
        <v>464</v>
      </c>
      <c r="B12" s="822">
        <v>900</v>
      </c>
      <c r="C12" s="823">
        <v>813</v>
      </c>
      <c r="D12" s="822">
        <v>900</v>
      </c>
      <c r="E12" s="823">
        <v>983</v>
      </c>
      <c r="F12" s="822">
        <v>900</v>
      </c>
      <c r="G12" s="823">
        <v>808</v>
      </c>
      <c r="H12" s="822">
        <v>900</v>
      </c>
      <c r="I12" s="823">
        <v>987</v>
      </c>
      <c r="J12" s="822">
        <v>900</v>
      </c>
      <c r="K12" s="823">
        <v>841</v>
      </c>
      <c r="L12" s="822">
        <v>900</v>
      </c>
      <c r="M12" s="823">
        <v>750</v>
      </c>
      <c r="N12" s="822">
        <v>900</v>
      </c>
      <c r="O12" s="823">
        <v>842</v>
      </c>
      <c r="P12" s="822">
        <v>900</v>
      </c>
      <c r="Q12" s="823">
        <v>911</v>
      </c>
      <c r="R12" s="822">
        <v>900</v>
      </c>
      <c r="S12" s="823">
        <v>1051</v>
      </c>
      <c r="T12" s="822">
        <v>900</v>
      </c>
      <c r="U12" s="823">
        <v>861</v>
      </c>
      <c r="V12" s="836">
        <f t="shared" si="0"/>
        <v>9000</v>
      </c>
      <c r="W12" s="836">
        <f t="shared" si="1"/>
        <v>8847</v>
      </c>
      <c r="X12" s="824">
        <f t="shared" si="2"/>
        <v>0.98299999999999998</v>
      </c>
    </row>
    <row r="13" spans="1:24" ht="18" customHeight="1" x14ac:dyDescent="0.25">
      <c r="A13" s="808" t="s">
        <v>564</v>
      </c>
      <c r="B13" s="822">
        <v>80</v>
      </c>
      <c r="C13" s="823">
        <v>90</v>
      </c>
      <c r="D13" s="822">
        <v>80</v>
      </c>
      <c r="E13" s="823">
        <v>90</v>
      </c>
      <c r="F13" s="822">
        <v>80</v>
      </c>
      <c r="G13" s="823">
        <v>93</v>
      </c>
      <c r="H13" s="822">
        <v>80</v>
      </c>
      <c r="I13" s="823">
        <v>85</v>
      </c>
      <c r="J13" s="822">
        <v>80</v>
      </c>
      <c r="K13" s="823">
        <v>91</v>
      </c>
      <c r="L13" s="822">
        <v>80</v>
      </c>
      <c r="M13" s="823">
        <v>102</v>
      </c>
      <c r="N13" s="822">
        <v>80</v>
      </c>
      <c r="O13" s="823">
        <v>93</v>
      </c>
      <c r="P13" s="822">
        <v>80</v>
      </c>
      <c r="Q13" s="823">
        <v>70</v>
      </c>
      <c r="R13" s="822">
        <v>80</v>
      </c>
      <c r="S13" s="823">
        <v>55</v>
      </c>
      <c r="T13" s="822">
        <v>80</v>
      </c>
      <c r="U13" s="823">
        <v>55</v>
      </c>
      <c r="V13" s="836">
        <f t="shared" si="0"/>
        <v>800</v>
      </c>
      <c r="W13" s="836">
        <f t="shared" si="1"/>
        <v>824</v>
      </c>
      <c r="X13" s="824">
        <f t="shared" si="2"/>
        <v>1.03</v>
      </c>
    </row>
    <row r="14" spans="1:24" ht="18" customHeight="1" x14ac:dyDescent="0.25">
      <c r="A14" s="808" t="s">
        <v>676</v>
      </c>
      <c r="B14" s="822">
        <v>384</v>
      </c>
      <c r="C14" s="823">
        <v>362</v>
      </c>
      <c r="D14" s="822">
        <v>384</v>
      </c>
      <c r="E14" s="823">
        <v>275</v>
      </c>
      <c r="F14" s="822">
        <v>384</v>
      </c>
      <c r="G14" s="823">
        <v>296</v>
      </c>
      <c r="H14" s="822">
        <v>384</v>
      </c>
      <c r="I14" s="823">
        <v>322</v>
      </c>
      <c r="J14" s="822">
        <v>384</v>
      </c>
      <c r="K14" s="823">
        <v>306</v>
      </c>
      <c r="L14" s="822">
        <v>384</v>
      </c>
      <c r="M14" s="823">
        <v>278</v>
      </c>
      <c r="N14" s="822">
        <v>384</v>
      </c>
      <c r="O14" s="823">
        <v>232</v>
      </c>
      <c r="P14" s="822">
        <v>384</v>
      </c>
      <c r="Q14" s="823">
        <v>330</v>
      </c>
      <c r="R14" s="822">
        <v>384</v>
      </c>
      <c r="S14" s="823">
        <v>305</v>
      </c>
      <c r="T14" s="822">
        <v>384</v>
      </c>
      <c r="U14" s="823">
        <v>228</v>
      </c>
      <c r="V14" s="836">
        <f t="shared" si="0"/>
        <v>3840</v>
      </c>
      <c r="W14" s="836">
        <f t="shared" si="1"/>
        <v>2934</v>
      </c>
      <c r="X14" s="824">
        <f t="shared" si="2"/>
        <v>0.76406249999999998</v>
      </c>
    </row>
    <row r="15" spans="1:24" ht="18" customHeight="1" x14ac:dyDescent="0.25">
      <c r="A15" s="808" t="s">
        <v>675</v>
      </c>
      <c r="B15" s="822">
        <v>58</v>
      </c>
      <c r="C15" s="823">
        <v>153</v>
      </c>
      <c r="D15" s="822">
        <v>58</v>
      </c>
      <c r="E15" s="823">
        <v>74</v>
      </c>
      <c r="F15" s="822">
        <v>58</v>
      </c>
      <c r="G15" s="823">
        <v>72</v>
      </c>
      <c r="H15" s="822">
        <v>58</v>
      </c>
      <c r="I15" s="823">
        <v>65</v>
      </c>
      <c r="J15" s="822">
        <v>58</v>
      </c>
      <c r="K15" s="823">
        <v>68</v>
      </c>
      <c r="L15" s="822">
        <v>58</v>
      </c>
      <c r="M15" s="823">
        <v>56</v>
      </c>
      <c r="N15" s="822">
        <v>58</v>
      </c>
      <c r="O15" s="823">
        <v>39</v>
      </c>
      <c r="P15" s="822">
        <v>58</v>
      </c>
      <c r="Q15" s="823">
        <v>79</v>
      </c>
      <c r="R15" s="822">
        <v>58</v>
      </c>
      <c r="S15" s="823">
        <v>73</v>
      </c>
      <c r="T15" s="822">
        <v>58</v>
      </c>
      <c r="U15" s="823">
        <v>53</v>
      </c>
      <c r="V15" s="836">
        <f t="shared" si="0"/>
        <v>580</v>
      </c>
      <c r="W15" s="836">
        <f t="shared" si="1"/>
        <v>732</v>
      </c>
      <c r="X15" s="824">
        <f t="shared" si="2"/>
        <v>1.2620689655172415</v>
      </c>
    </row>
    <row r="16" spans="1:24" ht="18" customHeight="1" x14ac:dyDescent="0.25">
      <c r="A16" s="808" t="s">
        <v>504</v>
      </c>
      <c r="B16" s="858">
        <v>16</v>
      </c>
      <c r="C16" s="852">
        <v>15</v>
      </c>
      <c r="D16" s="858">
        <v>16</v>
      </c>
      <c r="E16" s="852">
        <v>11</v>
      </c>
      <c r="F16" s="858">
        <v>16</v>
      </c>
      <c r="G16" s="852">
        <v>14</v>
      </c>
      <c r="H16" s="858">
        <v>16</v>
      </c>
      <c r="I16" s="852">
        <v>11</v>
      </c>
      <c r="J16" s="858">
        <v>16</v>
      </c>
      <c r="K16" s="852">
        <v>10</v>
      </c>
      <c r="L16" s="858">
        <v>16</v>
      </c>
      <c r="M16" s="852">
        <v>14</v>
      </c>
      <c r="N16" s="858">
        <v>16</v>
      </c>
      <c r="O16" s="852">
        <v>4</v>
      </c>
      <c r="P16" s="858">
        <v>16</v>
      </c>
      <c r="Q16" s="852">
        <v>8</v>
      </c>
      <c r="R16" s="858">
        <v>16</v>
      </c>
      <c r="S16" s="852">
        <v>11</v>
      </c>
      <c r="T16" s="858">
        <v>16</v>
      </c>
      <c r="U16" s="852">
        <v>4</v>
      </c>
      <c r="V16" s="836">
        <f t="shared" si="0"/>
        <v>160</v>
      </c>
      <c r="W16" s="836">
        <f t="shared" si="1"/>
        <v>102</v>
      </c>
      <c r="X16" s="824">
        <f t="shared" si="2"/>
        <v>0.63749999999999996</v>
      </c>
    </row>
    <row r="17" spans="1:24" ht="18" customHeight="1" x14ac:dyDescent="0.25">
      <c r="A17" s="808" t="s">
        <v>673</v>
      </c>
      <c r="B17" s="822">
        <v>174</v>
      </c>
      <c r="C17" s="823">
        <v>136</v>
      </c>
      <c r="D17" s="822">
        <v>174</v>
      </c>
      <c r="E17" s="823">
        <v>156</v>
      </c>
      <c r="F17" s="822">
        <v>174</v>
      </c>
      <c r="G17" s="823">
        <v>164</v>
      </c>
      <c r="H17" s="822">
        <v>174</v>
      </c>
      <c r="I17" s="823">
        <v>170</v>
      </c>
      <c r="J17" s="822">
        <v>174</v>
      </c>
      <c r="K17" s="823">
        <v>135</v>
      </c>
      <c r="L17" s="822">
        <v>174</v>
      </c>
      <c r="M17" s="823">
        <v>98</v>
      </c>
      <c r="N17" s="822">
        <v>174</v>
      </c>
      <c r="O17" s="823">
        <v>160</v>
      </c>
      <c r="P17" s="822">
        <v>174</v>
      </c>
      <c r="Q17" s="823">
        <v>158</v>
      </c>
      <c r="R17" s="822">
        <v>174</v>
      </c>
      <c r="S17" s="823">
        <v>139</v>
      </c>
      <c r="T17" s="822">
        <v>174</v>
      </c>
      <c r="U17" s="823">
        <v>217</v>
      </c>
      <c r="V17" s="836">
        <f t="shared" si="0"/>
        <v>1740</v>
      </c>
      <c r="W17" s="836">
        <f t="shared" si="1"/>
        <v>1533</v>
      </c>
      <c r="X17" s="824">
        <f t="shared" si="2"/>
        <v>0.88103448275862073</v>
      </c>
    </row>
    <row r="18" spans="1:24" ht="18" customHeight="1" x14ac:dyDescent="0.25">
      <c r="A18" s="808" t="s">
        <v>585</v>
      </c>
      <c r="B18" s="822">
        <v>26</v>
      </c>
      <c r="C18" s="823">
        <v>23</v>
      </c>
      <c r="D18" s="822">
        <v>26</v>
      </c>
      <c r="E18" s="823">
        <v>17</v>
      </c>
      <c r="F18" s="822">
        <v>26</v>
      </c>
      <c r="G18" s="823">
        <v>43</v>
      </c>
      <c r="H18" s="822">
        <v>26</v>
      </c>
      <c r="I18" s="823">
        <v>25</v>
      </c>
      <c r="J18" s="822">
        <v>26</v>
      </c>
      <c r="K18" s="823">
        <v>17</v>
      </c>
      <c r="L18" s="822">
        <v>26</v>
      </c>
      <c r="M18" s="823">
        <v>10</v>
      </c>
      <c r="N18" s="822">
        <v>26</v>
      </c>
      <c r="O18" s="823">
        <v>21</v>
      </c>
      <c r="P18" s="822">
        <v>26</v>
      </c>
      <c r="Q18" s="823">
        <v>20</v>
      </c>
      <c r="R18" s="822">
        <v>26</v>
      </c>
      <c r="S18" s="823">
        <v>42</v>
      </c>
      <c r="T18" s="822">
        <v>26</v>
      </c>
      <c r="U18" s="823">
        <v>45</v>
      </c>
      <c r="V18" s="836">
        <f t="shared" si="0"/>
        <v>260</v>
      </c>
      <c r="W18" s="836">
        <f t="shared" si="1"/>
        <v>263</v>
      </c>
      <c r="X18" s="824">
        <f t="shared" si="2"/>
        <v>1.0115384615384615</v>
      </c>
    </row>
    <row r="19" spans="1:24" ht="18" customHeight="1" x14ac:dyDescent="0.25">
      <c r="A19" s="808" t="s">
        <v>503</v>
      </c>
      <c r="B19" s="858">
        <v>8</v>
      </c>
      <c r="C19" s="852">
        <v>2</v>
      </c>
      <c r="D19" s="858">
        <v>8</v>
      </c>
      <c r="E19" s="852">
        <v>3</v>
      </c>
      <c r="F19" s="858">
        <v>8</v>
      </c>
      <c r="G19" s="852">
        <v>6</v>
      </c>
      <c r="H19" s="858">
        <v>8</v>
      </c>
      <c r="I19" s="852">
        <v>11</v>
      </c>
      <c r="J19" s="858">
        <v>8</v>
      </c>
      <c r="K19" s="852">
        <v>6</v>
      </c>
      <c r="L19" s="858">
        <v>8</v>
      </c>
      <c r="M19" s="852">
        <v>1</v>
      </c>
      <c r="N19" s="858">
        <v>8</v>
      </c>
      <c r="O19" s="852">
        <v>3</v>
      </c>
      <c r="P19" s="858">
        <v>8</v>
      </c>
      <c r="Q19" s="852">
        <v>4</v>
      </c>
      <c r="R19" s="858">
        <v>8</v>
      </c>
      <c r="S19" s="852">
        <v>7</v>
      </c>
      <c r="T19" s="858">
        <v>8</v>
      </c>
      <c r="U19" s="852">
        <v>3</v>
      </c>
      <c r="V19" s="836">
        <f t="shared" si="0"/>
        <v>80</v>
      </c>
      <c r="W19" s="836">
        <f t="shared" si="1"/>
        <v>46</v>
      </c>
      <c r="X19" s="824">
        <f t="shared" si="2"/>
        <v>0.57499999999999996</v>
      </c>
    </row>
    <row r="20" spans="1:24" ht="18" customHeight="1" x14ac:dyDescent="0.25">
      <c r="A20" s="808" t="s">
        <v>568</v>
      </c>
      <c r="B20" s="822">
        <v>528</v>
      </c>
      <c r="C20" s="823">
        <v>380</v>
      </c>
      <c r="D20" s="822">
        <v>528</v>
      </c>
      <c r="E20" s="823">
        <v>437</v>
      </c>
      <c r="F20" s="822">
        <v>528</v>
      </c>
      <c r="G20" s="823">
        <v>358</v>
      </c>
      <c r="H20" s="822">
        <v>528</v>
      </c>
      <c r="I20" s="823">
        <v>284</v>
      </c>
      <c r="J20" s="822">
        <v>528</v>
      </c>
      <c r="K20" s="823">
        <v>410</v>
      </c>
      <c r="L20" s="822">
        <v>528</v>
      </c>
      <c r="M20" s="823">
        <v>415</v>
      </c>
      <c r="N20" s="822">
        <v>528</v>
      </c>
      <c r="O20" s="823">
        <v>479</v>
      </c>
      <c r="P20" s="822">
        <v>528</v>
      </c>
      <c r="Q20" s="823">
        <v>584</v>
      </c>
      <c r="R20" s="822">
        <v>528</v>
      </c>
      <c r="S20" s="823">
        <v>502</v>
      </c>
      <c r="T20" s="822">
        <v>528</v>
      </c>
      <c r="U20" s="823">
        <v>536</v>
      </c>
      <c r="V20" s="836">
        <f t="shared" si="0"/>
        <v>5280</v>
      </c>
      <c r="W20" s="836">
        <f t="shared" si="1"/>
        <v>4385</v>
      </c>
      <c r="X20" s="824">
        <f t="shared" si="2"/>
        <v>0.8304924242424242</v>
      </c>
    </row>
    <row r="21" spans="1:24" ht="18" customHeight="1" x14ac:dyDescent="0.25">
      <c r="A21" s="808" t="s">
        <v>477</v>
      </c>
      <c r="B21" s="822">
        <v>264</v>
      </c>
      <c r="C21" s="823">
        <v>225</v>
      </c>
      <c r="D21" s="822">
        <v>264</v>
      </c>
      <c r="E21" s="823">
        <v>184</v>
      </c>
      <c r="F21" s="822">
        <v>264</v>
      </c>
      <c r="G21" s="823">
        <v>119</v>
      </c>
      <c r="H21" s="822">
        <v>264</v>
      </c>
      <c r="I21" s="823">
        <v>126</v>
      </c>
      <c r="J21" s="822">
        <v>264</v>
      </c>
      <c r="K21" s="823">
        <v>166</v>
      </c>
      <c r="L21" s="822">
        <v>264</v>
      </c>
      <c r="M21" s="823">
        <v>223</v>
      </c>
      <c r="N21" s="822">
        <v>264</v>
      </c>
      <c r="O21" s="823">
        <v>239</v>
      </c>
      <c r="P21" s="822">
        <v>264</v>
      </c>
      <c r="Q21" s="823">
        <v>141</v>
      </c>
      <c r="R21" s="822">
        <v>264</v>
      </c>
      <c r="S21" s="823">
        <v>203</v>
      </c>
      <c r="T21" s="822">
        <v>264</v>
      </c>
      <c r="U21" s="823">
        <v>198</v>
      </c>
      <c r="V21" s="836">
        <f t="shared" si="0"/>
        <v>2640</v>
      </c>
      <c r="W21" s="836">
        <f t="shared" si="1"/>
        <v>1824</v>
      </c>
      <c r="X21" s="824">
        <f t="shared" si="2"/>
        <v>0.69090909090909092</v>
      </c>
    </row>
    <row r="22" spans="1:24" ht="18" customHeight="1" x14ac:dyDescent="0.25">
      <c r="A22" s="808" t="s">
        <v>493</v>
      </c>
      <c r="B22" s="822">
        <v>160</v>
      </c>
      <c r="C22" s="823">
        <v>0</v>
      </c>
      <c r="D22" s="822">
        <v>160</v>
      </c>
      <c r="E22" s="823">
        <v>0</v>
      </c>
      <c r="F22" s="822">
        <v>160</v>
      </c>
      <c r="G22" s="823">
        <v>0</v>
      </c>
      <c r="H22" s="822">
        <v>160</v>
      </c>
      <c r="I22" s="823">
        <v>0</v>
      </c>
      <c r="J22" s="822">
        <v>160</v>
      </c>
      <c r="K22" s="823">
        <v>0</v>
      </c>
      <c r="L22" s="822">
        <v>160</v>
      </c>
      <c r="M22" s="823">
        <v>0</v>
      </c>
      <c r="N22" s="822">
        <v>160</v>
      </c>
      <c r="O22" s="823">
        <v>0</v>
      </c>
      <c r="P22" s="822">
        <v>160</v>
      </c>
      <c r="Q22" s="823">
        <v>0</v>
      </c>
      <c r="R22" s="822">
        <v>160</v>
      </c>
      <c r="S22" s="823">
        <v>0</v>
      </c>
      <c r="T22" s="822">
        <v>160</v>
      </c>
      <c r="U22" s="823">
        <v>0</v>
      </c>
      <c r="V22" s="836">
        <f t="shared" si="0"/>
        <v>1600</v>
      </c>
      <c r="W22" s="836">
        <f t="shared" si="1"/>
        <v>0</v>
      </c>
      <c r="X22" s="824">
        <f t="shared" si="2"/>
        <v>0</v>
      </c>
    </row>
    <row r="23" spans="1:24" s="645" customFormat="1" ht="18" customHeight="1" x14ac:dyDescent="0.2">
      <c r="A23" s="808" t="s">
        <v>591</v>
      </c>
      <c r="B23" s="858">
        <v>110</v>
      </c>
      <c r="C23" s="852">
        <v>164</v>
      </c>
      <c r="D23" s="858">
        <v>110</v>
      </c>
      <c r="E23" s="852">
        <v>152</v>
      </c>
      <c r="F23" s="858">
        <v>110</v>
      </c>
      <c r="G23" s="852">
        <v>81</v>
      </c>
      <c r="H23" s="858">
        <v>110</v>
      </c>
      <c r="I23" s="852">
        <v>105</v>
      </c>
      <c r="J23" s="858">
        <v>110</v>
      </c>
      <c r="K23" s="852">
        <v>138</v>
      </c>
      <c r="L23" s="858">
        <v>110</v>
      </c>
      <c r="M23" s="852">
        <v>77</v>
      </c>
      <c r="N23" s="858">
        <v>110</v>
      </c>
      <c r="O23" s="852">
        <v>54</v>
      </c>
      <c r="P23" s="858">
        <v>110</v>
      </c>
      <c r="Q23" s="852">
        <v>0</v>
      </c>
      <c r="R23" s="858">
        <v>110</v>
      </c>
      <c r="S23" s="852">
        <v>0</v>
      </c>
      <c r="T23" s="858">
        <v>110</v>
      </c>
      <c r="U23" s="852">
        <v>0</v>
      </c>
      <c r="V23" s="836">
        <f t="shared" si="0"/>
        <v>1100</v>
      </c>
      <c r="W23" s="836">
        <f t="shared" si="1"/>
        <v>771</v>
      </c>
      <c r="X23" s="824">
        <f t="shared" si="2"/>
        <v>0.70090909090909093</v>
      </c>
    </row>
    <row r="24" spans="1:24" s="645" customFormat="1" ht="18" customHeight="1" x14ac:dyDescent="0.2">
      <c r="A24" s="808" t="s">
        <v>592</v>
      </c>
      <c r="B24" s="858">
        <v>4</v>
      </c>
      <c r="C24" s="852">
        <v>0</v>
      </c>
      <c r="D24" s="858">
        <v>4</v>
      </c>
      <c r="E24" s="852">
        <v>0</v>
      </c>
      <c r="F24" s="858">
        <v>4</v>
      </c>
      <c r="G24" s="852">
        <v>0</v>
      </c>
      <c r="H24" s="858">
        <v>4</v>
      </c>
      <c r="I24" s="852">
        <v>0</v>
      </c>
      <c r="J24" s="858">
        <v>4</v>
      </c>
      <c r="K24" s="852">
        <v>0</v>
      </c>
      <c r="L24" s="858">
        <v>4</v>
      </c>
      <c r="M24" s="852">
        <v>0</v>
      </c>
      <c r="N24" s="858">
        <v>4</v>
      </c>
      <c r="O24" s="852">
        <v>0</v>
      </c>
      <c r="P24" s="858">
        <v>4</v>
      </c>
      <c r="Q24" s="852">
        <v>0</v>
      </c>
      <c r="R24" s="858">
        <v>4</v>
      </c>
      <c r="S24" s="852">
        <v>0</v>
      </c>
      <c r="T24" s="858">
        <v>4</v>
      </c>
      <c r="U24" s="852">
        <v>0</v>
      </c>
      <c r="V24" s="836">
        <f t="shared" si="0"/>
        <v>40</v>
      </c>
      <c r="W24" s="836">
        <f t="shared" si="1"/>
        <v>0</v>
      </c>
      <c r="X24" s="824">
        <f t="shared" si="2"/>
        <v>0</v>
      </c>
    </row>
    <row r="25" spans="1:24" ht="18" customHeight="1" x14ac:dyDescent="0.25">
      <c r="A25" s="808" t="s">
        <v>479</v>
      </c>
      <c r="B25" s="822">
        <v>528</v>
      </c>
      <c r="C25" s="823">
        <v>484</v>
      </c>
      <c r="D25" s="822">
        <v>528</v>
      </c>
      <c r="E25" s="823">
        <v>370</v>
      </c>
      <c r="F25" s="822">
        <v>528</v>
      </c>
      <c r="G25" s="823">
        <v>443</v>
      </c>
      <c r="H25" s="822">
        <v>528</v>
      </c>
      <c r="I25" s="823">
        <v>185</v>
      </c>
      <c r="J25" s="822">
        <v>528</v>
      </c>
      <c r="K25" s="823">
        <v>388</v>
      </c>
      <c r="L25" s="822">
        <v>528</v>
      </c>
      <c r="M25" s="823">
        <v>406</v>
      </c>
      <c r="N25" s="822">
        <v>528</v>
      </c>
      <c r="O25" s="823">
        <v>433</v>
      </c>
      <c r="P25" s="822">
        <v>528</v>
      </c>
      <c r="Q25" s="823">
        <v>362</v>
      </c>
      <c r="R25" s="822">
        <v>528</v>
      </c>
      <c r="S25" s="823">
        <v>410</v>
      </c>
      <c r="T25" s="822">
        <v>528</v>
      </c>
      <c r="U25" s="823">
        <v>294</v>
      </c>
      <c r="V25" s="836">
        <f t="shared" si="0"/>
        <v>5280</v>
      </c>
      <c r="W25" s="836">
        <f t="shared" si="1"/>
        <v>3775</v>
      </c>
      <c r="X25" s="824">
        <f t="shared" si="2"/>
        <v>0.71496212121212122</v>
      </c>
    </row>
    <row r="26" spans="1:24" s="645" customFormat="1" ht="18" customHeight="1" x14ac:dyDescent="0.2">
      <c r="A26" s="808" t="s">
        <v>593</v>
      </c>
      <c r="B26" s="858">
        <v>120</v>
      </c>
      <c r="C26" s="852">
        <v>139</v>
      </c>
      <c r="D26" s="858">
        <v>120</v>
      </c>
      <c r="E26" s="852">
        <v>129</v>
      </c>
      <c r="F26" s="858">
        <v>120</v>
      </c>
      <c r="G26" s="852">
        <v>85</v>
      </c>
      <c r="H26" s="858">
        <v>120</v>
      </c>
      <c r="I26" s="852">
        <v>116</v>
      </c>
      <c r="J26" s="858">
        <v>120</v>
      </c>
      <c r="K26" s="852">
        <v>83</v>
      </c>
      <c r="L26" s="858">
        <v>120</v>
      </c>
      <c r="M26" s="852">
        <v>88</v>
      </c>
      <c r="N26" s="858">
        <v>120</v>
      </c>
      <c r="O26" s="852">
        <v>113</v>
      </c>
      <c r="P26" s="858">
        <v>120</v>
      </c>
      <c r="Q26" s="852">
        <v>99</v>
      </c>
      <c r="R26" s="858">
        <v>120</v>
      </c>
      <c r="S26" s="852">
        <v>58</v>
      </c>
      <c r="T26" s="858">
        <v>120</v>
      </c>
      <c r="U26" s="852">
        <v>0</v>
      </c>
      <c r="V26" s="836">
        <f t="shared" si="0"/>
        <v>1200</v>
      </c>
      <c r="W26" s="836">
        <f t="shared" si="1"/>
        <v>910</v>
      </c>
      <c r="X26" s="824">
        <f t="shared" si="2"/>
        <v>0.7583333333333333</v>
      </c>
    </row>
    <row r="27" spans="1:24" s="645" customFormat="1" ht="18" customHeight="1" x14ac:dyDescent="0.2">
      <c r="A27" s="808" t="s">
        <v>594</v>
      </c>
      <c r="B27" s="858">
        <v>4</v>
      </c>
      <c r="C27" s="852">
        <v>7</v>
      </c>
      <c r="D27" s="858">
        <v>4</v>
      </c>
      <c r="E27" s="852">
        <v>8</v>
      </c>
      <c r="F27" s="858">
        <v>4</v>
      </c>
      <c r="G27" s="852">
        <v>4</v>
      </c>
      <c r="H27" s="858">
        <v>4</v>
      </c>
      <c r="I27" s="852">
        <v>7</v>
      </c>
      <c r="J27" s="858">
        <v>4</v>
      </c>
      <c r="K27" s="852">
        <v>5</v>
      </c>
      <c r="L27" s="858">
        <v>4</v>
      </c>
      <c r="M27" s="852">
        <v>3</v>
      </c>
      <c r="N27" s="858">
        <v>4</v>
      </c>
      <c r="O27" s="852">
        <v>4</v>
      </c>
      <c r="P27" s="858">
        <v>4</v>
      </c>
      <c r="Q27" s="852">
        <v>3</v>
      </c>
      <c r="R27" s="858">
        <v>4</v>
      </c>
      <c r="S27" s="852">
        <v>0</v>
      </c>
      <c r="T27" s="858">
        <v>4</v>
      </c>
      <c r="U27" s="852">
        <v>0</v>
      </c>
      <c r="V27" s="836">
        <f t="shared" si="0"/>
        <v>40</v>
      </c>
      <c r="W27" s="836">
        <f t="shared" si="1"/>
        <v>41</v>
      </c>
      <c r="X27" s="824">
        <f t="shared" si="2"/>
        <v>1.0249999999999999</v>
      </c>
    </row>
    <row r="28" spans="1:24" s="645" customFormat="1" ht="18" customHeight="1" x14ac:dyDescent="0.2">
      <c r="A28" s="857" t="s">
        <v>505</v>
      </c>
      <c r="B28" s="858">
        <v>540</v>
      </c>
      <c r="C28" s="852">
        <v>880</v>
      </c>
      <c r="D28" s="858">
        <v>540</v>
      </c>
      <c r="E28" s="852">
        <v>763</v>
      </c>
      <c r="F28" s="858">
        <v>540</v>
      </c>
      <c r="G28" s="852">
        <v>1028</v>
      </c>
      <c r="H28" s="858">
        <v>540</v>
      </c>
      <c r="I28" s="852">
        <v>883</v>
      </c>
      <c r="J28" s="858">
        <v>540</v>
      </c>
      <c r="K28" s="852">
        <v>997</v>
      </c>
      <c r="L28" s="858">
        <v>540</v>
      </c>
      <c r="M28" s="852">
        <v>713</v>
      </c>
      <c r="N28" s="858">
        <v>540</v>
      </c>
      <c r="O28" s="852">
        <v>873</v>
      </c>
      <c r="P28" s="858">
        <v>540</v>
      </c>
      <c r="Q28" s="852">
        <v>705</v>
      </c>
      <c r="R28" s="858">
        <v>540</v>
      </c>
      <c r="S28" s="852">
        <v>786</v>
      </c>
      <c r="T28" s="858">
        <v>540</v>
      </c>
      <c r="U28" s="852">
        <v>994</v>
      </c>
      <c r="V28" s="836">
        <f t="shared" si="0"/>
        <v>5400</v>
      </c>
      <c r="W28" s="836">
        <f t="shared" si="1"/>
        <v>8622</v>
      </c>
      <c r="X28" s="824">
        <f t="shared" si="2"/>
        <v>1.5966666666666667</v>
      </c>
    </row>
    <row r="29" spans="1:24" s="645" customFormat="1" ht="18" customHeight="1" x14ac:dyDescent="0.2">
      <c r="A29" s="857" t="s">
        <v>506</v>
      </c>
      <c r="B29" s="858">
        <v>30</v>
      </c>
      <c r="C29" s="852">
        <v>30</v>
      </c>
      <c r="D29" s="858">
        <v>30</v>
      </c>
      <c r="E29" s="852">
        <v>29</v>
      </c>
      <c r="F29" s="858">
        <v>30</v>
      </c>
      <c r="G29" s="852">
        <v>41</v>
      </c>
      <c r="H29" s="858">
        <v>30</v>
      </c>
      <c r="I29" s="852">
        <v>36</v>
      </c>
      <c r="J29" s="858">
        <v>30</v>
      </c>
      <c r="K29" s="852">
        <v>34</v>
      </c>
      <c r="L29" s="858">
        <v>30</v>
      </c>
      <c r="M29" s="852">
        <v>40</v>
      </c>
      <c r="N29" s="858">
        <v>30</v>
      </c>
      <c r="O29" s="852">
        <v>31</v>
      </c>
      <c r="P29" s="858">
        <v>30</v>
      </c>
      <c r="Q29" s="852">
        <v>29</v>
      </c>
      <c r="R29" s="858">
        <v>30</v>
      </c>
      <c r="S29" s="852">
        <v>20</v>
      </c>
      <c r="T29" s="858">
        <v>30</v>
      </c>
      <c r="U29" s="852">
        <v>32</v>
      </c>
      <c r="V29" s="836">
        <f t="shared" si="0"/>
        <v>300</v>
      </c>
      <c r="W29" s="836">
        <f t="shared" si="1"/>
        <v>322</v>
      </c>
      <c r="X29" s="824">
        <f t="shared" si="2"/>
        <v>1.0733333333333333</v>
      </c>
    </row>
    <row r="30" spans="1:24" s="645" customFormat="1" ht="18" customHeight="1" x14ac:dyDescent="0.2">
      <c r="A30" s="857" t="s">
        <v>507</v>
      </c>
      <c r="B30" s="858">
        <v>122</v>
      </c>
      <c r="C30" s="852">
        <v>0</v>
      </c>
      <c r="D30" s="858">
        <v>122</v>
      </c>
      <c r="E30" s="852">
        <v>181</v>
      </c>
      <c r="F30" s="858">
        <v>122</v>
      </c>
      <c r="G30" s="852">
        <v>156</v>
      </c>
      <c r="H30" s="858">
        <v>122</v>
      </c>
      <c r="I30" s="852">
        <v>165</v>
      </c>
      <c r="J30" s="858">
        <v>122</v>
      </c>
      <c r="K30" s="852">
        <v>113</v>
      </c>
      <c r="L30" s="858">
        <v>122</v>
      </c>
      <c r="M30" s="852">
        <v>362</v>
      </c>
      <c r="N30" s="858">
        <v>122</v>
      </c>
      <c r="O30" s="852">
        <v>167</v>
      </c>
      <c r="P30" s="858">
        <v>122</v>
      </c>
      <c r="Q30" s="852">
        <v>137</v>
      </c>
      <c r="R30" s="858">
        <v>122</v>
      </c>
      <c r="S30" s="852">
        <v>145</v>
      </c>
      <c r="T30" s="858">
        <v>122</v>
      </c>
      <c r="U30" s="852">
        <v>119</v>
      </c>
      <c r="V30" s="836">
        <f t="shared" si="0"/>
        <v>1220</v>
      </c>
      <c r="W30" s="836">
        <f t="shared" si="1"/>
        <v>1545</v>
      </c>
      <c r="X30" s="824">
        <f t="shared" si="2"/>
        <v>1.2663934426229508</v>
      </c>
    </row>
    <row r="31" spans="1:24" s="645" customFormat="1" ht="18" customHeight="1" x14ac:dyDescent="0.2">
      <c r="A31" s="857" t="s">
        <v>508</v>
      </c>
      <c r="B31" s="858">
        <v>30</v>
      </c>
      <c r="C31" s="852">
        <v>0</v>
      </c>
      <c r="D31" s="858">
        <v>30</v>
      </c>
      <c r="E31" s="852">
        <v>16</v>
      </c>
      <c r="F31" s="858">
        <v>30</v>
      </c>
      <c r="G31" s="852">
        <v>19</v>
      </c>
      <c r="H31" s="858">
        <v>30</v>
      </c>
      <c r="I31" s="852">
        <v>51</v>
      </c>
      <c r="J31" s="858">
        <v>30</v>
      </c>
      <c r="K31" s="852">
        <v>67</v>
      </c>
      <c r="L31" s="858">
        <v>30</v>
      </c>
      <c r="M31" s="852">
        <v>34</v>
      </c>
      <c r="N31" s="858">
        <v>30</v>
      </c>
      <c r="O31" s="852">
        <v>72</v>
      </c>
      <c r="P31" s="858">
        <v>30</v>
      </c>
      <c r="Q31" s="852">
        <v>34</v>
      </c>
      <c r="R31" s="858">
        <v>30</v>
      </c>
      <c r="S31" s="852">
        <v>56</v>
      </c>
      <c r="T31" s="858">
        <v>30</v>
      </c>
      <c r="U31" s="852">
        <v>43</v>
      </c>
      <c r="V31" s="836">
        <f t="shared" si="0"/>
        <v>300</v>
      </c>
      <c r="W31" s="836">
        <f t="shared" si="1"/>
        <v>392</v>
      </c>
      <c r="X31" s="824">
        <f t="shared" si="2"/>
        <v>1.3066666666666666</v>
      </c>
    </row>
    <row r="32" spans="1:24" s="645" customFormat="1" ht="18" customHeight="1" x14ac:dyDescent="0.2">
      <c r="A32" s="857" t="s">
        <v>575</v>
      </c>
      <c r="B32" s="858">
        <v>60</v>
      </c>
      <c r="C32" s="852">
        <v>67</v>
      </c>
      <c r="D32" s="858">
        <v>60</v>
      </c>
      <c r="E32" s="852">
        <v>127</v>
      </c>
      <c r="F32" s="858">
        <v>60</v>
      </c>
      <c r="G32" s="852">
        <v>128</v>
      </c>
      <c r="H32" s="858">
        <v>60</v>
      </c>
      <c r="I32" s="852">
        <v>27</v>
      </c>
      <c r="J32" s="858">
        <v>60</v>
      </c>
      <c r="K32" s="852">
        <v>103</v>
      </c>
      <c r="L32" s="858">
        <v>60</v>
      </c>
      <c r="M32" s="852">
        <v>110</v>
      </c>
      <c r="N32" s="858">
        <v>60</v>
      </c>
      <c r="O32" s="852">
        <v>97</v>
      </c>
      <c r="P32" s="858">
        <v>60</v>
      </c>
      <c r="Q32" s="852">
        <v>80</v>
      </c>
      <c r="R32" s="858">
        <v>60</v>
      </c>
      <c r="S32" s="852">
        <v>86</v>
      </c>
      <c r="T32" s="858">
        <v>60</v>
      </c>
      <c r="U32" s="852">
        <v>21</v>
      </c>
      <c r="V32" s="836">
        <f t="shared" si="0"/>
        <v>600</v>
      </c>
      <c r="W32" s="836">
        <f t="shared" si="1"/>
        <v>846</v>
      </c>
      <c r="X32" s="824">
        <f t="shared" si="2"/>
        <v>1.41</v>
      </c>
    </row>
    <row r="33" spans="1:24" s="645" customFormat="1" ht="18" customHeight="1" x14ac:dyDescent="0.2">
      <c r="A33" s="857" t="s">
        <v>512</v>
      </c>
      <c r="B33" s="858">
        <v>40</v>
      </c>
      <c r="C33" s="852">
        <v>50</v>
      </c>
      <c r="D33" s="858">
        <v>40</v>
      </c>
      <c r="E33" s="852">
        <v>76</v>
      </c>
      <c r="F33" s="858">
        <v>40</v>
      </c>
      <c r="G33" s="852">
        <v>69</v>
      </c>
      <c r="H33" s="858">
        <v>40</v>
      </c>
      <c r="I33" s="852">
        <v>26</v>
      </c>
      <c r="J33" s="858">
        <v>40</v>
      </c>
      <c r="K33" s="852">
        <v>76</v>
      </c>
      <c r="L33" s="858">
        <v>40</v>
      </c>
      <c r="M33" s="852">
        <v>70</v>
      </c>
      <c r="N33" s="858">
        <v>40</v>
      </c>
      <c r="O33" s="852">
        <v>71</v>
      </c>
      <c r="P33" s="858">
        <v>40</v>
      </c>
      <c r="Q33" s="852">
        <v>63</v>
      </c>
      <c r="R33" s="858">
        <v>40</v>
      </c>
      <c r="S33" s="852">
        <v>82</v>
      </c>
      <c r="T33" s="858">
        <v>40</v>
      </c>
      <c r="U33" s="852">
        <v>44</v>
      </c>
      <c r="V33" s="836">
        <f t="shared" si="0"/>
        <v>400</v>
      </c>
      <c r="W33" s="836">
        <f t="shared" si="1"/>
        <v>627</v>
      </c>
      <c r="X33" s="824">
        <f t="shared" si="2"/>
        <v>1.5674999999999999</v>
      </c>
    </row>
    <row r="34" spans="1:24" ht="18" customHeight="1" x14ac:dyDescent="0.25">
      <c r="A34" s="857" t="s">
        <v>535</v>
      </c>
      <c r="B34" s="822">
        <v>46</v>
      </c>
      <c r="C34" s="823">
        <v>51</v>
      </c>
      <c r="D34" s="822">
        <v>46</v>
      </c>
      <c r="E34" s="823">
        <v>39</v>
      </c>
      <c r="F34" s="822">
        <v>46</v>
      </c>
      <c r="G34" s="823">
        <v>33</v>
      </c>
      <c r="H34" s="822">
        <v>46</v>
      </c>
      <c r="I34" s="823">
        <v>20</v>
      </c>
      <c r="J34" s="822">
        <v>46</v>
      </c>
      <c r="K34" s="823">
        <v>31</v>
      </c>
      <c r="L34" s="822">
        <v>46</v>
      </c>
      <c r="M34" s="823">
        <v>15</v>
      </c>
      <c r="N34" s="822">
        <v>46</v>
      </c>
      <c r="O34" s="823">
        <v>23</v>
      </c>
      <c r="P34" s="822">
        <v>46</v>
      </c>
      <c r="Q34" s="823">
        <v>9</v>
      </c>
      <c r="R34" s="822">
        <v>46</v>
      </c>
      <c r="S34" s="823">
        <v>34</v>
      </c>
      <c r="T34" s="822">
        <v>46</v>
      </c>
      <c r="U34" s="823">
        <v>25</v>
      </c>
      <c r="V34" s="836">
        <f t="shared" si="0"/>
        <v>460</v>
      </c>
      <c r="W34" s="836">
        <f t="shared" si="1"/>
        <v>280</v>
      </c>
      <c r="X34" s="824">
        <f t="shared" si="2"/>
        <v>0.60869565217391308</v>
      </c>
    </row>
    <row r="35" spans="1:24" ht="18" customHeight="1" x14ac:dyDescent="0.25">
      <c r="A35" s="857" t="s">
        <v>574</v>
      </c>
      <c r="B35" s="822">
        <v>30</v>
      </c>
      <c r="C35" s="823">
        <v>57</v>
      </c>
      <c r="D35" s="822">
        <v>30</v>
      </c>
      <c r="E35" s="823">
        <v>72</v>
      </c>
      <c r="F35" s="822">
        <v>30</v>
      </c>
      <c r="G35" s="823">
        <v>61</v>
      </c>
      <c r="H35" s="822">
        <v>30</v>
      </c>
      <c r="I35" s="823">
        <v>69</v>
      </c>
      <c r="J35" s="822">
        <v>30</v>
      </c>
      <c r="K35" s="823">
        <v>65</v>
      </c>
      <c r="L35" s="822">
        <v>30</v>
      </c>
      <c r="M35" s="823">
        <v>47</v>
      </c>
      <c r="N35" s="822">
        <v>30</v>
      </c>
      <c r="O35" s="823">
        <v>66</v>
      </c>
      <c r="P35" s="822">
        <v>30</v>
      </c>
      <c r="Q35" s="823">
        <v>27</v>
      </c>
      <c r="R35" s="822">
        <v>30</v>
      </c>
      <c r="S35" s="823">
        <v>71</v>
      </c>
      <c r="T35" s="822">
        <v>30</v>
      </c>
      <c r="U35" s="823">
        <v>27</v>
      </c>
      <c r="V35" s="836">
        <f t="shared" si="0"/>
        <v>300</v>
      </c>
      <c r="W35" s="836">
        <f t="shared" si="1"/>
        <v>562</v>
      </c>
      <c r="X35" s="824">
        <f t="shared" si="2"/>
        <v>1.8733333333333333</v>
      </c>
    </row>
    <row r="36" spans="1:24" ht="18" customHeight="1" x14ac:dyDescent="0.25">
      <c r="A36" s="808" t="s">
        <v>573</v>
      </c>
      <c r="B36" s="822">
        <v>60</v>
      </c>
      <c r="C36" s="823">
        <v>112</v>
      </c>
      <c r="D36" s="822">
        <v>60</v>
      </c>
      <c r="E36" s="823">
        <v>196</v>
      </c>
      <c r="F36" s="822">
        <v>60</v>
      </c>
      <c r="G36" s="823">
        <v>197</v>
      </c>
      <c r="H36" s="822">
        <v>60</v>
      </c>
      <c r="I36" s="823">
        <v>151</v>
      </c>
      <c r="J36" s="822">
        <v>60</v>
      </c>
      <c r="K36" s="823">
        <v>176</v>
      </c>
      <c r="L36" s="822">
        <v>60</v>
      </c>
      <c r="M36" s="823">
        <v>129</v>
      </c>
      <c r="N36" s="822">
        <v>60</v>
      </c>
      <c r="O36" s="823">
        <v>38</v>
      </c>
      <c r="P36" s="822">
        <v>60</v>
      </c>
      <c r="Q36" s="823">
        <v>139</v>
      </c>
      <c r="R36" s="822">
        <v>60</v>
      </c>
      <c r="S36" s="823">
        <v>153</v>
      </c>
      <c r="T36" s="822">
        <v>60</v>
      </c>
      <c r="U36" s="823">
        <v>122</v>
      </c>
      <c r="V36" s="836">
        <f t="shared" si="0"/>
        <v>600</v>
      </c>
      <c r="W36" s="836">
        <f t="shared" si="1"/>
        <v>1413</v>
      </c>
      <c r="X36" s="824">
        <f t="shared" si="2"/>
        <v>2.355</v>
      </c>
    </row>
    <row r="37" spans="1:24" ht="18" customHeight="1" x14ac:dyDescent="0.25">
      <c r="A37" s="808" t="s">
        <v>576</v>
      </c>
      <c r="B37" s="822">
        <v>40</v>
      </c>
      <c r="C37" s="823">
        <v>32</v>
      </c>
      <c r="D37" s="822">
        <v>40</v>
      </c>
      <c r="E37" s="823">
        <v>41</v>
      </c>
      <c r="F37" s="822">
        <v>40</v>
      </c>
      <c r="G37" s="823">
        <v>54</v>
      </c>
      <c r="H37" s="822">
        <v>40</v>
      </c>
      <c r="I37" s="823">
        <v>63</v>
      </c>
      <c r="J37" s="822">
        <v>40</v>
      </c>
      <c r="K37" s="823">
        <v>54</v>
      </c>
      <c r="L37" s="822">
        <v>40</v>
      </c>
      <c r="M37" s="823">
        <v>46</v>
      </c>
      <c r="N37" s="822">
        <v>40</v>
      </c>
      <c r="O37" s="823">
        <v>4</v>
      </c>
      <c r="P37" s="822">
        <v>40</v>
      </c>
      <c r="Q37" s="823">
        <v>40</v>
      </c>
      <c r="R37" s="822">
        <v>40</v>
      </c>
      <c r="S37" s="823">
        <v>46</v>
      </c>
      <c r="T37" s="822">
        <v>40</v>
      </c>
      <c r="U37" s="823">
        <v>51</v>
      </c>
      <c r="V37" s="836">
        <f t="shared" si="0"/>
        <v>400</v>
      </c>
      <c r="W37" s="836">
        <f t="shared" si="1"/>
        <v>431</v>
      </c>
      <c r="X37" s="824">
        <f t="shared" si="2"/>
        <v>1.0774999999999999</v>
      </c>
    </row>
    <row r="38" spans="1:24" s="645" customFormat="1" ht="18" customHeight="1" x14ac:dyDescent="0.2">
      <c r="A38" s="857" t="s">
        <v>610</v>
      </c>
      <c r="B38" s="858">
        <f>92+60</f>
        <v>152</v>
      </c>
      <c r="C38" s="852">
        <v>160</v>
      </c>
      <c r="D38" s="858">
        <f>92+60</f>
        <v>152</v>
      </c>
      <c r="E38" s="852">
        <v>260</v>
      </c>
      <c r="F38" s="858">
        <f>92+60</f>
        <v>152</v>
      </c>
      <c r="G38" s="852">
        <v>254</v>
      </c>
      <c r="H38" s="858">
        <f>92+60</f>
        <v>152</v>
      </c>
      <c r="I38" s="852">
        <v>213</v>
      </c>
      <c r="J38" s="858">
        <f>92+60</f>
        <v>152</v>
      </c>
      <c r="K38" s="852">
        <v>191</v>
      </c>
      <c r="L38" s="858">
        <f>92+60</f>
        <v>152</v>
      </c>
      <c r="M38" s="852">
        <v>244</v>
      </c>
      <c r="N38" s="858">
        <f>92+60</f>
        <v>152</v>
      </c>
      <c r="O38" s="852">
        <v>240</v>
      </c>
      <c r="P38" s="858">
        <f>92+60</f>
        <v>152</v>
      </c>
      <c r="Q38" s="852">
        <v>247</v>
      </c>
      <c r="R38" s="858">
        <f>92+60</f>
        <v>152</v>
      </c>
      <c r="S38" s="852">
        <v>232</v>
      </c>
      <c r="T38" s="858">
        <f>92+60</f>
        <v>152</v>
      </c>
      <c r="U38" s="852">
        <v>141</v>
      </c>
      <c r="V38" s="836">
        <f t="shared" si="0"/>
        <v>1520</v>
      </c>
      <c r="W38" s="836">
        <f t="shared" si="1"/>
        <v>2182</v>
      </c>
      <c r="X38" s="824">
        <f t="shared" si="2"/>
        <v>1.4355263157894738</v>
      </c>
    </row>
    <row r="39" spans="1:24" s="645" customFormat="1" ht="18" customHeight="1" x14ac:dyDescent="0.2">
      <c r="A39" s="857" t="s">
        <v>588</v>
      </c>
      <c r="B39" s="858">
        <v>100</v>
      </c>
      <c r="C39" s="852">
        <v>117</v>
      </c>
      <c r="D39" s="858">
        <v>100</v>
      </c>
      <c r="E39" s="852">
        <v>141</v>
      </c>
      <c r="F39" s="858">
        <v>100</v>
      </c>
      <c r="G39" s="852">
        <v>156</v>
      </c>
      <c r="H39" s="858">
        <v>100</v>
      </c>
      <c r="I39" s="852">
        <v>124</v>
      </c>
      <c r="J39" s="858">
        <v>100</v>
      </c>
      <c r="K39" s="852">
        <v>126</v>
      </c>
      <c r="L39" s="858">
        <v>100</v>
      </c>
      <c r="M39" s="852">
        <v>140</v>
      </c>
      <c r="N39" s="858">
        <v>100</v>
      </c>
      <c r="O39" s="852">
        <v>140</v>
      </c>
      <c r="P39" s="858">
        <v>100</v>
      </c>
      <c r="Q39" s="852">
        <v>115</v>
      </c>
      <c r="R39" s="858">
        <v>100</v>
      </c>
      <c r="S39" s="852">
        <v>142</v>
      </c>
      <c r="T39" s="858">
        <v>100</v>
      </c>
      <c r="U39" s="852">
        <v>91</v>
      </c>
      <c r="V39" s="836">
        <f t="shared" si="0"/>
        <v>1000</v>
      </c>
      <c r="W39" s="836">
        <f t="shared" si="1"/>
        <v>1292</v>
      </c>
      <c r="X39" s="824">
        <f t="shared" si="2"/>
        <v>1.292</v>
      </c>
    </row>
    <row r="40" spans="1:24" s="645" customFormat="1" ht="18" customHeight="1" x14ac:dyDescent="0.2">
      <c r="A40" s="857" t="s">
        <v>516</v>
      </c>
      <c r="B40" s="858">
        <v>96</v>
      </c>
      <c r="C40" s="852">
        <v>71</v>
      </c>
      <c r="D40" s="858">
        <v>96</v>
      </c>
      <c r="E40" s="852">
        <v>85</v>
      </c>
      <c r="F40" s="858">
        <v>96</v>
      </c>
      <c r="G40" s="852">
        <v>48</v>
      </c>
      <c r="H40" s="858">
        <v>96</v>
      </c>
      <c r="I40" s="852">
        <v>33</v>
      </c>
      <c r="J40" s="858">
        <v>96</v>
      </c>
      <c r="K40" s="852">
        <v>57</v>
      </c>
      <c r="L40" s="858">
        <v>96</v>
      </c>
      <c r="M40" s="852">
        <v>72</v>
      </c>
      <c r="N40" s="858">
        <v>96</v>
      </c>
      <c r="O40" s="852">
        <v>58</v>
      </c>
      <c r="P40" s="858">
        <v>96</v>
      </c>
      <c r="Q40" s="852">
        <v>31</v>
      </c>
      <c r="R40" s="858">
        <v>96</v>
      </c>
      <c r="S40" s="852">
        <v>55</v>
      </c>
      <c r="T40" s="858">
        <v>96</v>
      </c>
      <c r="U40" s="852">
        <v>55</v>
      </c>
      <c r="V40" s="836">
        <f t="shared" si="0"/>
        <v>960</v>
      </c>
      <c r="W40" s="836">
        <f t="shared" si="1"/>
        <v>565</v>
      </c>
      <c r="X40" s="824">
        <f t="shared" si="2"/>
        <v>0.58854166666666663</v>
      </c>
    </row>
    <row r="41" spans="1:24" s="645" customFormat="1" ht="18" customHeight="1" x14ac:dyDescent="0.2">
      <c r="A41" s="857" t="s">
        <v>509</v>
      </c>
      <c r="B41" s="858">
        <v>16</v>
      </c>
      <c r="C41" s="852">
        <v>12</v>
      </c>
      <c r="D41" s="858">
        <v>16</v>
      </c>
      <c r="E41" s="852">
        <v>17</v>
      </c>
      <c r="F41" s="858">
        <v>16</v>
      </c>
      <c r="G41" s="852">
        <v>13</v>
      </c>
      <c r="H41" s="858">
        <v>16</v>
      </c>
      <c r="I41" s="852">
        <v>5</v>
      </c>
      <c r="J41" s="858">
        <v>16</v>
      </c>
      <c r="K41" s="852">
        <v>8</v>
      </c>
      <c r="L41" s="858">
        <v>16</v>
      </c>
      <c r="M41" s="852">
        <v>6</v>
      </c>
      <c r="N41" s="858">
        <v>16</v>
      </c>
      <c r="O41" s="852">
        <v>8</v>
      </c>
      <c r="P41" s="858">
        <v>16</v>
      </c>
      <c r="Q41" s="852">
        <v>4</v>
      </c>
      <c r="R41" s="858">
        <v>16</v>
      </c>
      <c r="S41" s="852">
        <v>15</v>
      </c>
      <c r="T41" s="858">
        <v>16</v>
      </c>
      <c r="U41" s="852">
        <v>10</v>
      </c>
      <c r="V41" s="836">
        <f t="shared" si="0"/>
        <v>160</v>
      </c>
      <c r="W41" s="836">
        <f t="shared" si="1"/>
        <v>98</v>
      </c>
      <c r="X41" s="824">
        <f t="shared" si="2"/>
        <v>0.61250000000000004</v>
      </c>
    </row>
    <row r="42" spans="1:24" s="645" customFormat="1" ht="18" customHeight="1" x14ac:dyDescent="0.2">
      <c r="A42" s="857" t="s">
        <v>590</v>
      </c>
      <c r="B42" s="858">
        <v>120</v>
      </c>
      <c r="C42" s="852">
        <v>131</v>
      </c>
      <c r="D42" s="858">
        <v>120</v>
      </c>
      <c r="E42" s="852">
        <v>110</v>
      </c>
      <c r="F42" s="858">
        <v>120</v>
      </c>
      <c r="G42" s="852">
        <v>113</v>
      </c>
      <c r="H42" s="858">
        <v>120</v>
      </c>
      <c r="I42" s="852">
        <v>106</v>
      </c>
      <c r="J42" s="858">
        <v>120</v>
      </c>
      <c r="K42" s="852">
        <v>84</v>
      </c>
      <c r="L42" s="858">
        <v>120</v>
      </c>
      <c r="M42" s="852">
        <v>100</v>
      </c>
      <c r="N42" s="858">
        <v>120</v>
      </c>
      <c r="O42" s="852">
        <v>92</v>
      </c>
      <c r="P42" s="858">
        <v>120</v>
      </c>
      <c r="Q42" s="852">
        <v>112</v>
      </c>
      <c r="R42" s="858">
        <v>120</v>
      </c>
      <c r="S42" s="852">
        <v>96</v>
      </c>
      <c r="T42" s="858">
        <v>120</v>
      </c>
      <c r="U42" s="852">
        <v>108</v>
      </c>
      <c r="V42" s="836">
        <f t="shared" si="0"/>
        <v>1200</v>
      </c>
      <c r="W42" s="836">
        <f t="shared" si="1"/>
        <v>1052</v>
      </c>
      <c r="X42" s="824">
        <f t="shared" si="2"/>
        <v>0.87666666666666671</v>
      </c>
    </row>
    <row r="43" spans="1:24" s="645" customFormat="1" ht="18" customHeight="1" x14ac:dyDescent="0.2">
      <c r="A43" s="857" t="s">
        <v>581</v>
      </c>
      <c r="B43" s="858">
        <v>320</v>
      </c>
      <c r="C43" s="852">
        <v>357</v>
      </c>
      <c r="D43" s="858">
        <v>320</v>
      </c>
      <c r="E43" s="852">
        <v>333</v>
      </c>
      <c r="F43" s="858">
        <v>320</v>
      </c>
      <c r="G43" s="852">
        <v>306</v>
      </c>
      <c r="H43" s="858">
        <v>320</v>
      </c>
      <c r="I43" s="852">
        <v>379</v>
      </c>
      <c r="J43" s="858">
        <v>320</v>
      </c>
      <c r="K43" s="852">
        <v>303</v>
      </c>
      <c r="L43" s="858">
        <v>320</v>
      </c>
      <c r="M43" s="852">
        <v>289</v>
      </c>
      <c r="N43" s="858">
        <v>320</v>
      </c>
      <c r="O43" s="852">
        <v>339</v>
      </c>
      <c r="P43" s="858">
        <v>320</v>
      </c>
      <c r="Q43" s="852">
        <v>331</v>
      </c>
      <c r="R43" s="858">
        <v>320</v>
      </c>
      <c r="S43" s="852">
        <v>364</v>
      </c>
      <c r="T43" s="858">
        <v>320</v>
      </c>
      <c r="U43" s="852">
        <v>306</v>
      </c>
      <c r="V43" s="836">
        <f t="shared" si="0"/>
        <v>3200</v>
      </c>
      <c r="W43" s="836">
        <f t="shared" si="1"/>
        <v>3307</v>
      </c>
      <c r="X43" s="824">
        <f t="shared" si="2"/>
        <v>1.0334375</v>
      </c>
    </row>
    <row r="44" spans="1:24" s="645" customFormat="1" ht="18" customHeight="1" x14ac:dyDescent="0.2">
      <c r="A44" s="857" t="s">
        <v>584</v>
      </c>
      <c r="B44" s="858">
        <v>35</v>
      </c>
      <c r="C44" s="852">
        <v>22</v>
      </c>
      <c r="D44" s="858">
        <v>35</v>
      </c>
      <c r="E44" s="852">
        <v>57</v>
      </c>
      <c r="F44" s="858">
        <v>35</v>
      </c>
      <c r="G44" s="852">
        <v>34</v>
      </c>
      <c r="H44" s="858">
        <v>35</v>
      </c>
      <c r="I44" s="852">
        <v>61</v>
      </c>
      <c r="J44" s="858">
        <v>35</v>
      </c>
      <c r="K44" s="852">
        <v>36</v>
      </c>
      <c r="L44" s="858">
        <v>35</v>
      </c>
      <c r="M44" s="852">
        <v>45</v>
      </c>
      <c r="N44" s="858">
        <v>35</v>
      </c>
      <c r="O44" s="852">
        <v>63</v>
      </c>
      <c r="P44" s="858">
        <v>35</v>
      </c>
      <c r="Q44" s="852">
        <v>51</v>
      </c>
      <c r="R44" s="858">
        <v>35</v>
      </c>
      <c r="S44" s="852">
        <v>56</v>
      </c>
      <c r="T44" s="858">
        <v>35</v>
      </c>
      <c r="U44" s="852">
        <v>31</v>
      </c>
      <c r="V44" s="836">
        <f t="shared" si="0"/>
        <v>350</v>
      </c>
      <c r="W44" s="836">
        <f t="shared" si="1"/>
        <v>456</v>
      </c>
      <c r="X44" s="824">
        <f t="shared" si="2"/>
        <v>1.3028571428571429</v>
      </c>
    </row>
    <row r="45" spans="1:24" s="645" customFormat="1" ht="18" customHeight="1" thickBot="1" x14ac:dyDescent="0.25">
      <c r="A45" s="866" t="s">
        <v>510</v>
      </c>
      <c r="B45" s="867">
        <v>50</v>
      </c>
      <c r="C45" s="868">
        <v>31</v>
      </c>
      <c r="D45" s="867">
        <v>50</v>
      </c>
      <c r="E45" s="868">
        <v>35</v>
      </c>
      <c r="F45" s="867">
        <v>50</v>
      </c>
      <c r="G45" s="868">
        <v>44</v>
      </c>
      <c r="H45" s="867">
        <v>50</v>
      </c>
      <c r="I45" s="868">
        <v>127</v>
      </c>
      <c r="J45" s="867">
        <v>50</v>
      </c>
      <c r="K45" s="868">
        <v>73</v>
      </c>
      <c r="L45" s="867">
        <v>50</v>
      </c>
      <c r="M45" s="868">
        <v>72</v>
      </c>
      <c r="N45" s="867">
        <v>50</v>
      </c>
      <c r="O45" s="868">
        <v>35</v>
      </c>
      <c r="P45" s="867">
        <v>50</v>
      </c>
      <c r="Q45" s="868">
        <v>68</v>
      </c>
      <c r="R45" s="867">
        <v>50</v>
      </c>
      <c r="S45" s="868">
        <v>86</v>
      </c>
      <c r="T45" s="867">
        <v>50</v>
      </c>
      <c r="U45" s="868">
        <v>76</v>
      </c>
      <c r="V45" s="869">
        <f t="shared" si="0"/>
        <v>500</v>
      </c>
      <c r="W45" s="869">
        <f t="shared" si="1"/>
        <v>647</v>
      </c>
      <c r="X45" s="870">
        <f t="shared" si="2"/>
        <v>1.294</v>
      </c>
    </row>
    <row r="46" spans="1:24" s="831" customFormat="1" ht="17.25" customHeight="1" x14ac:dyDescent="0.25">
      <c r="A46" s="863" t="s">
        <v>6</v>
      </c>
      <c r="B46" s="864">
        <f t="shared" ref="B46" si="3">SUM(B9:B45)</f>
        <v>13411</v>
      </c>
      <c r="C46" s="864">
        <f>SUM(C9:C45)</f>
        <v>13222</v>
      </c>
      <c r="D46" s="864">
        <f t="shared" ref="D46:F46" si="4">SUM(D9:D45)</f>
        <v>13411</v>
      </c>
      <c r="E46" s="864">
        <f>SUM(E9:E45)</f>
        <v>13260</v>
      </c>
      <c r="F46" s="864">
        <f t="shared" si="4"/>
        <v>13411</v>
      </c>
      <c r="G46" s="864">
        <f>SUM(G9:G45)</f>
        <v>12183</v>
      </c>
      <c r="H46" s="864">
        <f t="shared" ref="H46:J46" si="5">SUM(H9:H45)</f>
        <v>13411</v>
      </c>
      <c r="I46" s="864">
        <f>SUM(I9:I45)</f>
        <v>11949</v>
      </c>
      <c r="J46" s="864">
        <f t="shared" si="5"/>
        <v>13411</v>
      </c>
      <c r="K46" s="864">
        <f>SUM(K9:K45)</f>
        <v>12325</v>
      </c>
      <c r="L46" s="864">
        <f t="shared" ref="L46:N46" si="6">SUM(L9:L45)</f>
        <v>13411</v>
      </c>
      <c r="M46" s="864">
        <f>SUM(M9:M45)</f>
        <v>11663</v>
      </c>
      <c r="N46" s="864">
        <f t="shared" si="6"/>
        <v>13411</v>
      </c>
      <c r="O46" s="864">
        <f>SUM(O9:O45)</f>
        <v>11697</v>
      </c>
      <c r="P46" s="864">
        <f t="shared" ref="P46:R46" si="7">SUM(P9:P45)</f>
        <v>13411</v>
      </c>
      <c r="Q46" s="864">
        <f>SUM(Q9:Q45)</f>
        <v>11455</v>
      </c>
      <c r="R46" s="864">
        <f t="shared" si="7"/>
        <v>13411</v>
      </c>
      <c r="S46" s="864">
        <f>SUM(S9:S45)</f>
        <v>12453</v>
      </c>
      <c r="T46" s="864">
        <f t="shared" ref="T46" si="8">SUM(T9:T45)</f>
        <v>13411</v>
      </c>
      <c r="U46" s="864">
        <f>SUM(U9:U45)</f>
        <v>11237</v>
      </c>
      <c r="V46" s="864">
        <f>SUM(V9:V45)</f>
        <v>134110</v>
      </c>
      <c r="W46" s="864">
        <f>SUM(W9:W45)</f>
        <v>121444</v>
      </c>
      <c r="X46" s="865">
        <f>IF(V46=0,"-",W46/V46)</f>
        <v>0.90555514130191639</v>
      </c>
    </row>
    <row r="47" spans="1:24" x14ac:dyDescent="0.25">
      <c r="A47" s="942" t="str">
        <f>'Pque N Mundo I'!$A$37</f>
        <v>Nota: as metas apresentadas serão ajustadas na avaliação do CTA com os descontos de déficits de vagas e ausênsias legais.</v>
      </c>
      <c r="V47" s="833"/>
      <c r="W47" s="833"/>
    </row>
    <row r="48" spans="1:24" x14ac:dyDescent="0.25">
      <c r="A48" s="826" t="s">
        <v>678</v>
      </c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3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280"/>
  <sheetViews>
    <sheetView showGridLines="0" workbookViewId="0">
      <pane xSplit="1" topLeftCell="B1" activePane="topRight" state="frozen"/>
      <selection activeCell="A2" sqref="A2:R2"/>
      <selection pane="topRight" activeCell="A2" sqref="A2:R2"/>
    </sheetView>
  </sheetViews>
  <sheetFormatPr defaultColWidth="8.85546875" defaultRowHeight="15.75" x14ac:dyDescent="0.25"/>
  <cols>
    <col min="1" max="1" width="30.28515625" customWidth="1"/>
    <col min="2" max="2" width="9.140625" style="591"/>
    <col min="3" max="3" width="9.140625" customWidth="1"/>
    <col min="4" max="4" width="8.42578125" style="140" customWidth="1"/>
    <col min="5" max="5" width="9.140625" customWidth="1"/>
    <col min="6" max="6" width="10" style="140" customWidth="1"/>
    <col min="7" max="7" width="9.140625" customWidth="1"/>
    <col min="8" max="8" width="8.42578125" style="140" customWidth="1"/>
    <col min="9" max="9" width="10" customWidth="1"/>
    <col min="10" max="10" width="9" style="579" customWidth="1"/>
    <col min="11" max="11" width="10.140625" style="645" customWidth="1"/>
    <col min="12" max="12" width="8.42578125" style="579" customWidth="1"/>
    <col min="13" max="13" width="9.42578125" style="645" customWidth="1"/>
    <col min="14" max="14" width="8.42578125" style="579" customWidth="1"/>
    <col min="15" max="15" width="10" style="645" customWidth="1"/>
    <col min="16" max="16" width="8.42578125" style="579" customWidth="1"/>
    <col min="17" max="17" width="9.28515625" customWidth="1"/>
    <col min="18" max="18" width="8.42578125" style="579" customWidth="1"/>
  </cols>
  <sheetData>
    <row r="1" spans="1:34" ht="18" x14ac:dyDescent="0.35">
      <c r="A1" s="968" t="s">
        <v>459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</row>
    <row r="2" spans="1:34" ht="18" x14ac:dyDescent="0.35">
      <c r="A2" s="968" t="s">
        <v>184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</row>
    <row r="3" spans="1:34" ht="18" x14ac:dyDescent="0.35">
      <c r="A3" s="652"/>
      <c r="B3" s="580"/>
      <c r="C3" s="652"/>
      <c r="D3" s="652"/>
      <c r="E3" s="652"/>
      <c r="F3" s="652"/>
      <c r="G3" s="652"/>
      <c r="H3" s="652"/>
      <c r="I3" s="652"/>
      <c r="J3" s="597"/>
      <c r="K3" s="580"/>
      <c r="L3" s="597"/>
      <c r="M3" s="580"/>
      <c r="N3" s="597"/>
      <c r="O3" s="730"/>
      <c r="P3" s="597"/>
      <c r="Q3" s="652"/>
      <c r="R3" s="597"/>
    </row>
    <row r="4" spans="1:34" ht="18" x14ac:dyDescent="0.35">
      <c r="A4" s="995" t="s">
        <v>368</v>
      </c>
      <c r="B4" s="995"/>
      <c r="C4" s="995"/>
      <c r="D4" s="995"/>
      <c r="E4" s="995"/>
      <c r="F4" s="995"/>
      <c r="G4" s="995"/>
      <c r="H4" s="995"/>
      <c r="I4" s="995"/>
      <c r="J4" s="995"/>
      <c r="K4" s="995"/>
      <c r="L4" s="995"/>
      <c r="M4" s="995"/>
      <c r="N4" s="995"/>
      <c r="O4" s="995"/>
      <c r="P4" s="995"/>
      <c r="Q4" s="995"/>
      <c r="R4" s="995"/>
    </row>
    <row r="5" spans="1:34" ht="18" x14ac:dyDescent="0.35">
      <c r="A5" s="656"/>
      <c r="B5" s="581"/>
      <c r="C5" s="656"/>
      <c r="D5" s="656"/>
      <c r="E5" s="656"/>
      <c r="F5" s="656"/>
      <c r="G5" s="656"/>
      <c r="H5" s="656"/>
      <c r="I5" s="656"/>
      <c r="J5" s="598"/>
      <c r="K5" s="581"/>
      <c r="L5" s="598"/>
      <c r="M5" s="581"/>
      <c r="N5" s="598"/>
      <c r="O5" s="581"/>
      <c r="P5" s="598"/>
      <c r="Q5" s="656"/>
      <c r="R5" s="598"/>
    </row>
    <row r="6" spans="1:34" ht="15.75" customHeight="1" x14ac:dyDescent="0.25">
      <c r="A6" s="993" t="s">
        <v>437</v>
      </c>
      <c r="B6" s="994"/>
      <c r="C6" s="994"/>
      <c r="D6" s="994"/>
      <c r="E6" s="994"/>
      <c r="F6" s="994"/>
      <c r="G6" s="994"/>
      <c r="H6" s="994"/>
      <c r="I6" s="994"/>
      <c r="J6" s="994"/>
      <c r="K6" s="994"/>
      <c r="L6" s="994"/>
      <c r="M6" s="994"/>
      <c r="N6" s="994"/>
      <c r="O6" s="994"/>
      <c r="P6" s="994"/>
      <c r="Q6" s="994"/>
      <c r="R6" s="994"/>
      <c r="S6" s="994"/>
      <c r="T6" s="994"/>
      <c r="U6" s="994"/>
      <c r="V6" s="994"/>
      <c r="W6" s="994"/>
      <c r="X6" s="994"/>
      <c r="Y6" s="994"/>
      <c r="Z6" s="994"/>
      <c r="AA6" s="994"/>
      <c r="AB6" s="994"/>
      <c r="AC6" s="994"/>
      <c r="AD6" s="994"/>
      <c r="AE6" s="994"/>
      <c r="AF6" s="994"/>
      <c r="AG6" s="994"/>
      <c r="AH6" s="994"/>
    </row>
    <row r="7" spans="1:34" ht="41.25" customHeight="1" thickBot="1" x14ac:dyDescent="0.3">
      <c r="A7" s="13" t="s">
        <v>14</v>
      </c>
      <c r="B7" s="11" t="s">
        <v>164</v>
      </c>
      <c r="C7" s="13" t="s">
        <v>423</v>
      </c>
      <c r="D7" s="14" t="s">
        <v>1</v>
      </c>
      <c r="E7" s="13" t="s">
        <v>424</v>
      </c>
      <c r="F7" s="14" t="s">
        <v>1</v>
      </c>
      <c r="G7" s="13" t="s">
        <v>425</v>
      </c>
      <c r="H7" s="14" t="s">
        <v>1</v>
      </c>
      <c r="I7" s="86" t="s">
        <v>403</v>
      </c>
      <c r="J7" s="12" t="s">
        <v>192</v>
      </c>
      <c r="K7" s="13" t="s">
        <v>426</v>
      </c>
      <c r="L7" s="14" t="s">
        <v>1</v>
      </c>
      <c r="M7" s="13" t="s">
        <v>427</v>
      </c>
      <c r="N7" s="14" t="s">
        <v>1</v>
      </c>
      <c r="O7" s="13" t="s">
        <v>428</v>
      </c>
      <c r="P7" s="14" t="s">
        <v>1</v>
      </c>
      <c r="Q7" s="86" t="s">
        <v>403</v>
      </c>
      <c r="R7" s="12" t="s">
        <v>192</v>
      </c>
      <c r="S7" s="13" t="s">
        <v>429</v>
      </c>
      <c r="T7" s="14" t="s">
        <v>1</v>
      </c>
      <c r="U7" s="13" t="s">
        <v>430</v>
      </c>
      <c r="V7" s="14" t="s">
        <v>1</v>
      </c>
      <c r="W7" s="13" t="s">
        <v>431</v>
      </c>
      <c r="X7" s="14" t="s">
        <v>1</v>
      </c>
      <c r="Y7" s="86" t="s">
        <v>403</v>
      </c>
      <c r="Z7" s="12" t="s">
        <v>192</v>
      </c>
      <c r="AA7" s="13" t="s">
        <v>432</v>
      </c>
      <c r="AB7" s="14" t="s">
        <v>1</v>
      </c>
      <c r="AC7" s="13" t="s">
        <v>433</v>
      </c>
      <c r="AD7" s="14" t="s">
        <v>1</v>
      </c>
      <c r="AE7" s="13" t="s">
        <v>434</v>
      </c>
      <c r="AF7" s="14" t="s">
        <v>1</v>
      </c>
      <c r="AG7" s="86" t="s">
        <v>403</v>
      </c>
      <c r="AH7" s="12" t="s">
        <v>192</v>
      </c>
    </row>
    <row r="8" spans="1:34" ht="16.5" thickTop="1" thickBot="1" x14ac:dyDescent="0.3">
      <c r="A8" s="1007" t="s">
        <v>369</v>
      </c>
      <c r="B8" s="1008"/>
      <c r="C8" s="1008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</row>
    <row r="9" spans="1:34" x14ac:dyDescent="0.25">
      <c r="A9" s="749" t="str">
        <f t="shared" ref="A9:P9" si="0">A54</f>
        <v>UBS Parque NM I (Mista)</v>
      </c>
      <c r="B9" s="750">
        <f t="shared" si="0"/>
        <v>12584</v>
      </c>
      <c r="C9" s="751">
        <f t="shared" si="0"/>
        <v>10187</v>
      </c>
      <c r="D9" s="752">
        <f t="shared" si="0"/>
        <v>0.80952002542911639</v>
      </c>
      <c r="E9" s="753" t="e">
        <f t="shared" si="0"/>
        <v>#REF!</v>
      </c>
      <c r="F9" s="752" t="e">
        <f t="shared" si="0"/>
        <v>#REF!</v>
      </c>
      <c r="G9" s="753" t="e">
        <f t="shared" si="0"/>
        <v>#REF!</v>
      </c>
      <c r="H9" s="752" t="e">
        <f t="shared" si="0"/>
        <v>#REF!</v>
      </c>
      <c r="I9" s="754" t="e">
        <f>I54</f>
        <v>#REF!</v>
      </c>
      <c r="J9" s="755" t="e">
        <f t="shared" ref="J9" si="1">J54</f>
        <v>#REF!</v>
      </c>
      <c r="K9" s="756" t="e">
        <f t="shared" si="0"/>
        <v>#REF!</v>
      </c>
      <c r="L9" s="757" t="e">
        <f t="shared" si="0"/>
        <v>#REF!</v>
      </c>
      <c r="M9" s="756" t="e">
        <f t="shared" si="0"/>
        <v>#REF!</v>
      </c>
      <c r="N9" s="757" t="e">
        <f t="shared" si="0"/>
        <v>#REF!</v>
      </c>
      <c r="O9" s="756" t="e">
        <f t="shared" si="0"/>
        <v>#REF!</v>
      </c>
      <c r="P9" s="758" t="e">
        <f t="shared" si="0"/>
        <v>#REF!</v>
      </c>
      <c r="Q9" s="754" t="e">
        <f>Q54</f>
        <v>#REF!</v>
      </c>
      <c r="R9" s="755" t="e">
        <f>R54</f>
        <v>#REF!</v>
      </c>
      <c r="S9" s="756" t="e">
        <f t="shared" ref="S9:X9" si="2">S54</f>
        <v>#REF!</v>
      </c>
      <c r="T9" s="757" t="e">
        <f t="shared" si="2"/>
        <v>#REF!</v>
      </c>
      <c r="U9" s="756" t="e">
        <f t="shared" si="2"/>
        <v>#REF!</v>
      </c>
      <c r="V9" s="757" t="e">
        <f t="shared" si="2"/>
        <v>#REF!</v>
      </c>
      <c r="W9" s="756" t="e">
        <f t="shared" si="2"/>
        <v>#REF!</v>
      </c>
      <c r="X9" s="758" t="e">
        <f t="shared" si="2"/>
        <v>#REF!</v>
      </c>
      <c r="Y9" s="754" t="e">
        <f>Y54</f>
        <v>#REF!</v>
      </c>
      <c r="Z9" s="755" t="e">
        <f>Z54</f>
        <v>#REF!</v>
      </c>
      <c r="AA9" s="756" t="e">
        <f t="shared" ref="AA9:AF9" si="3">AA54</f>
        <v>#REF!</v>
      </c>
      <c r="AB9" s="757" t="e">
        <f t="shared" si="3"/>
        <v>#REF!</v>
      </c>
      <c r="AC9" s="756" t="e">
        <f t="shared" si="3"/>
        <v>#REF!</v>
      </c>
      <c r="AD9" s="757" t="e">
        <f t="shared" si="3"/>
        <v>#REF!</v>
      </c>
      <c r="AE9" s="756" t="e">
        <f t="shared" si="3"/>
        <v>#REF!</v>
      </c>
      <c r="AF9" s="758" t="e">
        <f t="shared" si="3"/>
        <v>#REF!</v>
      </c>
      <c r="AG9" s="754" t="e">
        <f>AG54</f>
        <v>#REF!</v>
      </c>
      <c r="AH9" s="755" t="e">
        <f>AH54</f>
        <v>#REF!</v>
      </c>
    </row>
    <row r="10" spans="1:34" x14ac:dyDescent="0.25">
      <c r="A10" s="577" t="str">
        <f t="shared" ref="A10:P10" si="4">A68</f>
        <v>UBS Parque NM II (Mista)</v>
      </c>
      <c r="B10" s="582">
        <f t="shared" si="4"/>
        <v>10942</v>
      </c>
      <c r="C10" s="568">
        <f t="shared" si="4"/>
        <v>10581</v>
      </c>
      <c r="D10" s="562">
        <f t="shared" si="4"/>
        <v>0.96700785962346925</v>
      </c>
      <c r="E10" s="561" t="e">
        <f t="shared" si="4"/>
        <v>#REF!</v>
      </c>
      <c r="F10" s="562" t="e">
        <f t="shared" si="4"/>
        <v>#REF!</v>
      </c>
      <c r="G10" s="561" t="e">
        <f t="shared" si="4"/>
        <v>#REF!</v>
      </c>
      <c r="H10" s="562" t="e">
        <f t="shared" si="4"/>
        <v>#REF!</v>
      </c>
      <c r="I10" s="566" t="e">
        <f t="shared" ref="I10:J10" si="5">I68</f>
        <v>#REF!</v>
      </c>
      <c r="J10" s="619" t="e">
        <f t="shared" si="5"/>
        <v>#REF!</v>
      </c>
      <c r="K10" s="635" t="e">
        <f t="shared" si="4"/>
        <v>#REF!</v>
      </c>
      <c r="L10" s="600" t="e">
        <f t="shared" si="4"/>
        <v>#REF!</v>
      </c>
      <c r="M10" s="635" t="e">
        <f t="shared" si="4"/>
        <v>#REF!</v>
      </c>
      <c r="N10" s="600" t="e">
        <f t="shared" si="4"/>
        <v>#REF!</v>
      </c>
      <c r="O10" s="635" t="e">
        <f t="shared" si="4"/>
        <v>#REF!</v>
      </c>
      <c r="P10" s="615" t="e">
        <f t="shared" si="4"/>
        <v>#REF!</v>
      </c>
      <c r="Q10" s="566" t="e">
        <f>Q68</f>
        <v>#REF!</v>
      </c>
      <c r="R10" s="619" t="e">
        <f>R68</f>
        <v>#REF!</v>
      </c>
      <c r="S10" s="635" t="e">
        <f t="shared" ref="S10:X10" si="6">S68</f>
        <v>#REF!</v>
      </c>
      <c r="T10" s="600" t="e">
        <f t="shared" si="6"/>
        <v>#REF!</v>
      </c>
      <c r="U10" s="635" t="e">
        <f t="shared" si="6"/>
        <v>#REF!</v>
      </c>
      <c r="V10" s="600" t="e">
        <f t="shared" si="6"/>
        <v>#REF!</v>
      </c>
      <c r="W10" s="635" t="e">
        <f t="shared" si="6"/>
        <v>#REF!</v>
      </c>
      <c r="X10" s="615" t="e">
        <f t="shared" si="6"/>
        <v>#REF!</v>
      </c>
      <c r="Y10" s="566" t="e">
        <f>Y68</f>
        <v>#REF!</v>
      </c>
      <c r="Z10" s="619" t="e">
        <f>Z68</f>
        <v>#REF!</v>
      </c>
      <c r="AA10" s="635" t="e">
        <f t="shared" ref="AA10:AF10" si="7">AA68</f>
        <v>#REF!</v>
      </c>
      <c r="AB10" s="600" t="e">
        <f t="shared" si="7"/>
        <v>#REF!</v>
      </c>
      <c r="AC10" s="635" t="e">
        <f t="shared" si="7"/>
        <v>#REF!</v>
      </c>
      <c r="AD10" s="600" t="e">
        <f t="shared" si="7"/>
        <v>#REF!</v>
      </c>
      <c r="AE10" s="635" t="e">
        <f t="shared" si="7"/>
        <v>#REF!</v>
      </c>
      <c r="AF10" s="615" t="e">
        <f t="shared" si="7"/>
        <v>#REF!</v>
      </c>
      <c r="AG10" s="566" t="e">
        <f>AG68</f>
        <v>#REF!</v>
      </c>
      <c r="AH10" s="619" t="e">
        <f>AH68</f>
        <v>#REF!</v>
      </c>
    </row>
    <row r="11" spans="1:34" x14ac:dyDescent="0.25">
      <c r="A11" s="577" t="str">
        <f t="shared" ref="A11:P11" si="8">A82</f>
        <v>UBS Jardim Brasil</v>
      </c>
      <c r="B11" s="582">
        <f t="shared" si="8"/>
        <v>13548</v>
      </c>
      <c r="C11" s="568">
        <f t="shared" si="8"/>
        <v>13722</v>
      </c>
      <c r="D11" s="562">
        <f t="shared" si="8"/>
        <v>1.012843224092117</v>
      </c>
      <c r="E11" s="561" t="e">
        <f t="shared" si="8"/>
        <v>#REF!</v>
      </c>
      <c r="F11" s="562" t="e">
        <f t="shared" si="8"/>
        <v>#REF!</v>
      </c>
      <c r="G11" s="561" t="e">
        <f t="shared" si="8"/>
        <v>#REF!</v>
      </c>
      <c r="H11" s="562" t="e">
        <f t="shared" si="8"/>
        <v>#REF!</v>
      </c>
      <c r="I11" s="566" t="e">
        <f t="shared" ref="I11:J11" si="9">I82</f>
        <v>#REF!</v>
      </c>
      <c r="J11" s="619" t="e">
        <f t="shared" si="9"/>
        <v>#REF!</v>
      </c>
      <c r="K11" s="635" t="e">
        <f t="shared" si="8"/>
        <v>#REF!</v>
      </c>
      <c r="L11" s="600" t="e">
        <f t="shared" si="8"/>
        <v>#REF!</v>
      </c>
      <c r="M11" s="635" t="e">
        <f t="shared" si="8"/>
        <v>#REF!</v>
      </c>
      <c r="N11" s="600" t="e">
        <f t="shared" si="8"/>
        <v>#REF!</v>
      </c>
      <c r="O11" s="635" t="e">
        <f t="shared" si="8"/>
        <v>#REF!</v>
      </c>
      <c r="P11" s="615" t="e">
        <f t="shared" si="8"/>
        <v>#REF!</v>
      </c>
      <c r="Q11" s="566" t="e">
        <f>Q82</f>
        <v>#REF!</v>
      </c>
      <c r="R11" s="619" t="e">
        <f>R82</f>
        <v>#REF!</v>
      </c>
      <c r="S11" s="635" t="e">
        <f t="shared" ref="S11:X11" si="10">S82</f>
        <v>#REF!</v>
      </c>
      <c r="T11" s="600" t="e">
        <f t="shared" si="10"/>
        <v>#REF!</v>
      </c>
      <c r="U11" s="635" t="e">
        <f t="shared" si="10"/>
        <v>#REF!</v>
      </c>
      <c r="V11" s="600" t="e">
        <f t="shared" si="10"/>
        <v>#REF!</v>
      </c>
      <c r="W11" s="635" t="e">
        <f t="shared" si="10"/>
        <v>#REF!</v>
      </c>
      <c r="X11" s="615" t="e">
        <f t="shared" si="10"/>
        <v>#REF!</v>
      </c>
      <c r="Y11" s="566" t="e">
        <f>Y82</f>
        <v>#REF!</v>
      </c>
      <c r="Z11" s="619" t="e">
        <f>Z82</f>
        <v>#REF!</v>
      </c>
      <c r="AA11" s="635" t="e">
        <f t="shared" ref="AA11:AF11" si="11">AA82</f>
        <v>#REF!</v>
      </c>
      <c r="AB11" s="600" t="e">
        <f t="shared" si="11"/>
        <v>#REF!</v>
      </c>
      <c r="AC11" s="635" t="e">
        <f t="shared" si="11"/>
        <v>#REF!</v>
      </c>
      <c r="AD11" s="600" t="e">
        <f t="shared" si="11"/>
        <v>#REF!</v>
      </c>
      <c r="AE11" s="635" t="e">
        <f t="shared" si="11"/>
        <v>#REF!</v>
      </c>
      <c r="AF11" s="615" t="e">
        <f t="shared" si="11"/>
        <v>#REF!</v>
      </c>
      <c r="AG11" s="566" t="e">
        <f>AG82</f>
        <v>#REF!</v>
      </c>
      <c r="AH11" s="619" t="e">
        <f>AH82</f>
        <v>#REF!</v>
      </c>
    </row>
    <row r="12" spans="1:34" x14ac:dyDescent="0.25">
      <c r="A12" s="577" t="str">
        <f t="shared" ref="A12:P12" si="12">A90</f>
        <v>UBS Vila Guilherme</v>
      </c>
      <c r="B12" s="582">
        <f t="shared" si="12"/>
        <v>1902</v>
      </c>
      <c r="C12" s="568">
        <f t="shared" si="12"/>
        <v>1390</v>
      </c>
      <c r="D12" s="562">
        <f t="shared" si="12"/>
        <v>0.73080967402733965</v>
      </c>
      <c r="E12" s="561" t="e">
        <f t="shared" si="12"/>
        <v>#REF!</v>
      </c>
      <c r="F12" s="562" t="e">
        <f t="shared" si="12"/>
        <v>#REF!</v>
      </c>
      <c r="G12" s="561" t="e">
        <f t="shared" si="12"/>
        <v>#REF!</v>
      </c>
      <c r="H12" s="562" t="e">
        <f t="shared" si="12"/>
        <v>#REF!</v>
      </c>
      <c r="I12" s="566" t="e">
        <f t="shared" ref="I12:J12" si="13">I90</f>
        <v>#REF!</v>
      </c>
      <c r="J12" s="619" t="e">
        <f t="shared" si="13"/>
        <v>#REF!</v>
      </c>
      <c r="K12" s="635" t="e">
        <f t="shared" si="12"/>
        <v>#REF!</v>
      </c>
      <c r="L12" s="600" t="e">
        <f t="shared" si="12"/>
        <v>#REF!</v>
      </c>
      <c r="M12" s="635" t="e">
        <f t="shared" si="12"/>
        <v>#REF!</v>
      </c>
      <c r="N12" s="600" t="e">
        <f t="shared" si="12"/>
        <v>#REF!</v>
      </c>
      <c r="O12" s="635" t="e">
        <f t="shared" si="12"/>
        <v>#REF!</v>
      </c>
      <c r="P12" s="615" t="e">
        <f t="shared" si="12"/>
        <v>#REF!</v>
      </c>
      <c r="Q12" s="566" t="e">
        <f>Q90</f>
        <v>#REF!</v>
      </c>
      <c r="R12" s="619" t="e">
        <f>R90</f>
        <v>#REF!</v>
      </c>
      <c r="S12" s="635" t="e">
        <f t="shared" ref="S12:X12" si="14">S90</f>
        <v>#REF!</v>
      </c>
      <c r="T12" s="600" t="e">
        <f t="shared" si="14"/>
        <v>#REF!</v>
      </c>
      <c r="U12" s="635" t="e">
        <f t="shared" si="14"/>
        <v>#REF!</v>
      </c>
      <c r="V12" s="600" t="e">
        <f t="shared" si="14"/>
        <v>#REF!</v>
      </c>
      <c r="W12" s="635" t="e">
        <f t="shared" si="14"/>
        <v>#REF!</v>
      </c>
      <c r="X12" s="615" t="e">
        <f t="shared" si="14"/>
        <v>#REF!</v>
      </c>
      <c r="Y12" s="566" t="e">
        <f>Y90</f>
        <v>#REF!</v>
      </c>
      <c r="Z12" s="619" t="e">
        <f>Z90</f>
        <v>#REF!</v>
      </c>
      <c r="AA12" s="635" t="e">
        <f t="shared" ref="AA12:AF12" si="15">AA90</f>
        <v>#REF!</v>
      </c>
      <c r="AB12" s="600" t="e">
        <f t="shared" si="15"/>
        <v>#REF!</v>
      </c>
      <c r="AC12" s="635" t="e">
        <f t="shared" si="15"/>
        <v>#REF!</v>
      </c>
      <c r="AD12" s="600" t="e">
        <f t="shared" si="15"/>
        <v>#REF!</v>
      </c>
      <c r="AE12" s="635" t="e">
        <f t="shared" si="15"/>
        <v>#REF!</v>
      </c>
      <c r="AF12" s="615" t="e">
        <f t="shared" si="15"/>
        <v>#REF!</v>
      </c>
      <c r="AG12" s="566" t="e">
        <f>AG90</f>
        <v>#REF!</v>
      </c>
      <c r="AH12" s="619" t="e">
        <f>AH90</f>
        <v>#REF!</v>
      </c>
    </row>
    <row r="13" spans="1:34" x14ac:dyDescent="0.25">
      <c r="A13" s="577" t="str">
        <f t="shared" ref="A13:P13" si="16">A112</f>
        <v>UBS Vila Medeiros</v>
      </c>
      <c r="B13" s="582">
        <f t="shared" si="16"/>
        <v>3560</v>
      </c>
      <c r="C13" s="568">
        <f t="shared" si="16"/>
        <v>2208</v>
      </c>
      <c r="D13" s="562">
        <f t="shared" si="16"/>
        <v>0.62022471910112364</v>
      </c>
      <c r="E13" s="561" t="e">
        <f t="shared" si="16"/>
        <v>#REF!</v>
      </c>
      <c r="F13" s="562" t="e">
        <f t="shared" si="16"/>
        <v>#REF!</v>
      </c>
      <c r="G13" s="561" t="e">
        <f t="shared" si="16"/>
        <v>#REF!</v>
      </c>
      <c r="H13" s="562" t="e">
        <f t="shared" si="16"/>
        <v>#REF!</v>
      </c>
      <c r="I13" s="566" t="e">
        <f t="shared" ref="I13:J13" si="17">I112</f>
        <v>#REF!</v>
      </c>
      <c r="J13" s="619" t="e">
        <f t="shared" si="17"/>
        <v>#REF!</v>
      </c>
      <c r="K13" s="635" t="e">
        <f t="shared" si="16"/>
        <v>#REF!</v>
      </c>
      <c r="L13" s="600" t="e">
        <f t="shared" si="16"/>
        <v>#REF!</v>
      </c>
      <c r="M13" s="635" t="e">
        <f t="shared" si="16"/>
        <v>#REF!</v>
      </c>
      <c r="N13" s="600" t="e">
        <f t="shared" si="16"/>
        <v>#REF!</v>
      </c>
      <c r="O13" s="635" t="e">
        <f t="shared" si="16"/>
        <v>#REF!</v>
      </c>
      <c r="P13" s="615" t="e">
        <f t="shared" si="16"/>
        <v>#REF!</v>
      </c>
      <c r="Q13" s="566" t="e">
        <f>Q112</f>
        <v>#REF!</v>
      </c>
      <c r="R13" s="619" t="e">
        <f>R112</f>
        <v>#REF!</v>
      </c>
      <c r="S13" s="635" t="e">
        <f t="shared" ref="S13:X13" si="18">S112</f>
        <v>#REF!</v>
      </c>
      <c r="T13" s="600" t="e">
        <f t="shared" si="18"/>
        <v>#REF!</v>
      </c>
      <c r="U13" s="635" t="e">
        <f t="shared" si="18"/>
        <v>#REF!</v>
      </c>
      <c r="V13" s="600" t="e">
        <f t="shared" si="18"/>
        <v>#REF!</v>
      </c>
      <c r="W13" s="635" t="e">
        <f t="shared" si="18"/>
        <v>#REF!</v>
      </c>
      <c r="X13" s="615" t="e">
        <f t="shared" si="18"/>
        <v>#REF!</v>
      </c>
      <c r="Y13" s="566" t="e">
        <f>Y112</f>
        <v>#REF!</v>
      </c>
      <c r="Z13" s="619" t="e">
        <f>Z112</f>
        <v>#REF!</v>
      </c>
      <c r="AA13" s="635" t="e">
        <f t="shared" ref="AA13:AF13" si="19">AA112</f>
        <v>#REF!</v>
      </c>
      <c r="AB13" s="600" t="e">
        <f t="shared" si="19"/>
        <v>#REF!</v>
      </c>
      <c r="AC13" s="635" t="e">
        <f t="shared" si="19"/>
        <v>#REF!</v>
      </c>
      <c r="AD13" s="600" t="e">
        <f t="shared" si="19"/>
        <v>#REF!</v>
      </c>
      <c r="AE13" s="635" t="e">
        <f t="shared" si="19"/>
        <v>#REF!</v>
      </c>
      <c r="AF13" s="615" t="e">
        <f t="shared" si="19"/>
        <v>#REF!</v>
      </c>
      <c r="AG13" s="566" t="e">
        <f>AG112</f>
        <v>#REF!</v>
      </c>
      <c r="AH13" s="619" t="e">
        <f>AH112</f>
        <v>#REF!</v>
      </c>
    </row>
    <row r="14" spans="1:34" x14ac:dyDescent="0.25">
      <c r="A14" s="577" t="str">
        <f t="shared" ref="A14:P14" si="20">A124</f>
        <v>UBS Vila Izolina Mazzei</v>
      </c>
      <c r="B14" s="582">
        <f t="shared" si="20"/>
        <v>3271</v>
      </c>
      <c r="C14" s="568">
        <f>C124</f>
        <v>2618</v>
      </c>
      <c r="D14" s="562">
        <f t="shared" si="20"/>
        <v>0.80036686028737392</v>
      </c>
      <c r="E14" s="561" t="e">
        <f t="shared" si="20"/>
        <v>#REF!</v>
      </c>
      <c r="F14" s="562" t="e">
        <f t="shared" si="20"/>
        <v>#REF!</v>
      </c>
      <c r="G14" s="561" t="e">
        <f t="shared" si="20"/>
        <v>#REF!</v>
      </c>
      <c r="H14" s="562" t="e">
        <f t="shared" si="20"/>
        <v>#REF!</v>
      </c>
      <c r="I14" s="566" t="e">
        <f t="shared" ref="I14:J14" si="21">I124</f>
        <v>#REF!</v>
      </c>
      <c r="J14" s="619" t="e">
        <f t="shared" si="21"/>
        <v>#REF!</v>
      </c>
      <c r="K14" s="635" t="e">
        <f t="shared" si="20"/>
        <v>#REF!</v>
      </c>
      <c r="L14" s="600" t="e">
        <f t="shared" si="20"/>
        <v>#REF!</v>
      </c>
      <c r="M14" s="635" t="e">
        <f t="shared" si="20"/>
        <v>#REF!</v>
      </c>
      <c r="N14" s="600" t="e">
        <f t="shared" si="20"/>
        <v>#REF!</v>
      </c>
      <c r="O14" s="635" t="e">
        <f t="shared" si="20"/>
        <v>#REF!</v>
      </c>
      <c r="P14" s="615" t="e">
        <f t="shared" si="20"/>
        <v>#REF!</v>
      </c>
      <c r="Q14" s="566" t="e">
        <f>Q124</f>
        <v>#REF!</v>
      </c>
      <c r="R14" s="619" t="e">
        <f>R124</f>
        <v>#REF!</v>
      </c>
      <c r="S14" s="635" t="e">
        <f t="shared" ref="S14:X14" si="22">S124</f>
        <v>#REF!</v>
      </c>
      <c r="T14" s="600" t="e">
        <f t="shared" si="22"/>
        <v>#REF!</v>
      </c>
      <c r="U14" s="635" t="e">
        <f t="shared" si="22"/>
        <v>#REF!</v>
      </c>
      <c r="V14" s="600" t="e">
        <f t="shared" si="22"/>
        <v>#REF!</v>
      </c>
      <c r="W14" s="635" t="e">
        <f t="shared" si="22"/>
        <v>#REF!</v>
      </c>
      <c r="X14" s="615" t="e">
        <f t="shared" si="22"/>
        <v>#REF!</v>
      </c>
      <c r="Y14" s="566" t="e">
        <f>Y124</f>
        <v>#REF!</v>
      </c>
      <c r="Z14" s="619" t="e">
        <f>Z124</f>
        <v>#REF!</v>
      </c>
      <c r="AA14" s="635" t="e">
        <f t="shared" ref="AA14:AF14" si="23">AA124</f>
        <v>#REF!</v>
      </c>
      <c r="AB14" s="600" t="e">
        <f t="shared" si="23"/>
        <v>#REF!</v>
      </c>
      <c r="AC14" s="635" t="e">
        <f t="shared" si="23"/>
        <v>#REF!</v>
      </c>
      <c r="AD14" s="600" t="e">
        <f t="shared" si="23"/>
        <v>#REF!</v>
      </c>
      <c r="AE14" s="635" t="e">
        <f t="shared" si="23"/>
        <v>#REF!</v>
      </c>
      <c r="AF14" s="615" t="e">
        <f t="shared" si="23"/>
        <v>#REF!</v>
      </c>
      <c r="AG14" s="566" t="e">
        <f>AG124</f>
        <v>#REF!</v>
      </c>
      <c r="AH14" s="619" t="e">
        <f>AH124</f>
        <v>#REF!</v>
      </c>
    </row>
    <row r="15" spans="1:34" x14ac:dyDescent="0.25">
      <c r="A15" s="577" t="str">
        <f t="shared" ref="A15:P15" si="24">A144</f>
        <v>UBS Jardim Japão</v>
      </c>
      <c r="B15" s="582">
        <f t="shared" si="24"/>
        <v>2976</v>
      </c>
      <c r="C15" s="568">
        <f t="shared" si="24"/>
        <v>2789</v>
      </c>
      <c r="D15" s="562">
        <f t="shared" si="24"/>
        <v>0.93716397849462363</v>
      </c>
      <c r="E15" s="561" t="e">
        <f t="shared" si="24"/>
        <v>#REF!</v>
      </c>
      <c r="F15" s="562" t="e">
        <f t="shared" si="24"/>
        <v>#REF!</v>
      </c>
      <c r="G15" s="561" t="e">
        <f t="shared" si="24"/>
        <v>#REF!</v>
      </c>
      <c r="H15" s="562" t="e">
        <f t="shared" si="24"/>
        <v>#REF!</v>
      </c>
      <c r="I15" s="566" t="e">
        <f t="shared" ref="I15:J15" si="25">I144</f>
        <v>#REF!</v>
      </c>
      <c r="J15" s="619" t="e">
        <f t="shared" si="25"/>
        <v>#REF!</v>
      </c>
      <c r="K15" s="635" t="e">
        <f t="shared" si="24"/>
        <v>#REF!</v>
      </c>
      <c r="L15" s="600" t="e">
        <f t="shared" si="24"/>
        <v>#REF!</v>
      </c>
      <c r="M15" s="635" t="e">
        <f t="shared" si="24"/>
        <v>#REF!</v>
      </c>
      <c r="N15" s="600" t="e">
        <f t="shared" si="24"/>
        <v>#REF!</v>
      </c>
      <c r="O15" s="635" t="e">
        <f t="shared" si="24"/>
        <v>#REF!</v>
      </c>
      <c r="P15" s="615" t="e">
        <f t="shared" si="24"/>
        <v>#REF!</v>
      </c>
      <c r="Q15" s="566" t="e">
        <f>Q144</f>
        <v>#REF!</v>
      </c>
      <c r="R15" s="619" t="e">
        <f>R144</f>
        <v>#REF!</v>
      </c>
      <c r="S15" s="635" t="e">
        <f t="shared" ref="S15:X15" si="26">S144</f>
        <v>#REF!</v>
      </c>
      <c r="T15" s="600" t="e">
        <f t="shared" si="26"/>
        <v>#REF!</v>
      </c>
      <c r="U15" s="635" t="e">
        <f t="shared" si="26"/>
        <v>#REF!</v>
      </c>
      <c r="V15" s="600" t="e">
        <f t="shared" si="26"/>
        <v>#REF!</v>
      </c>
      <c r="W15" s="635" t="e">
        <f t="shared" si="26"/>
        <v>#REF!</v>
      </c>
      <c r="X15" s="615" t="e">
        <f t="shared" si="26"/>
        <v>#REF!</v>
      </c>
      <c r="Y15" s="566" t="e">
        <f>Y144</f>
        <v>#REF!</v>
      </c>
      <c r="Z15" s="619" t="e">
        <f>Z144</f>
        <v>#REF!</v>
      </c>
      <c r="AA15" s="635" t="e">
        <f t="shared" ref="AA15:AF15" si="27">AA144</f>
        <v>#REF!</v>
      </c>
      <c r="AB15" s="600" t="e">
        <f t="shared" si="27"/>
        <v>#REF!</v>
      </c>
      <c r="AC15" s="635" t="e">
        <f t="shared" si="27"/>
        <v>#REF!</v>
      </c>
      <c r="AD15" s="600" t="e">
        <f t="shared" si="27"/>
        <v>#REF!</v>
      </c>
      <c r="AE15" s="635" t="e">
        <f t="shared" si="27"/>
        <v>#REF!</v>
      </c>
      <c r="AF15" s="615" t="e">
        <f t="shared" si="27"/>
        <v>#REF!</v>
      </c>
      <c r="AG15" s="566" t="e">
        <f>AG144</f>
        <v>#REF!</v>
      </c>
      <c r="AH15" s="619" t="e">
        <f>AH144</f>
        <v>#REF!</v>
      </c>
    </row>
    <row r="16" spans="1:34" x14ac:dyDescent="0.25">
      <c r="A16" s="577" t="str">
        <f t="shared" ref="A16:P16" si="28">A162</f>
        <v>UBS Vila EDE</v>
      </c>
      <c r="B16" s="582">
        <f t="shared" si="28"/>
        <v>2908</v>
      </c>
      <c r="C16" s="568">
        <f t="shared" si="28"/>
        <v>2316</v>
      </c>
      <c r="D16" s="562">
        <f t="shared" si="28"/>
        <v>0.796423658872077</v>
      </c>
      <c r="E16" s="561" t="e">
        <f t="shared" si="28"/>
        <v>#REF!</v>
      </c>
      <c r="F16" s="562" t="e">
        <f t="shared" si="28"/>
        <v>#REF!</v>
      </c>
      <c r="G16" s="561" t="e">
        <f t="shared" si="28"/>
        <v>#REF!</v>
      </c>
      <c r="H16" s="562" t="e">
        <f t="shared" si="28"/>
        <v>#REF!</v>
      </c>
      <c r="I16" s="566" t="e">
        <f t="shared" ref="I16:J16" si="29">I162</f>
        <v>#REF!</v>
      </c>
      <c r="J16" s="619" t="e">
        <f t="shared" si="29"/>
        <v>#REF!</v>
      </c>
      <c r="K16" s="635" t="e">
        <f t="shared" si="28"/>
        <v>#REF!</v>
      </c>
      <c r="L16" s="600" t="e">
        <f t="shared" si="28"/>
        <v>#REF!</v>
      </c>
      <c r="M16" s="635" t="e">
        <f t="shared" si="28"/>
        <v>#REF!</v>
      </c>
      <c r="N16" s="600" t="e">
        <f t="shared" si="28"/>
        <v>#REF!</v>
      </c>
      <c r="O16" s="635" t="e">
        <f t="shared" si="28"/>
        <v>#REF!</v>
      </c>
      <c r="P16" s="615" t="e">
        <f t="shared" si="28"/>
        <v>#REF!</v>
      </c>
      <c r="Q16" s="566" t="e">
        <f>Q162</f>
        <v>#REF!</v>
      </c>
      <c r="R16" s="619" t="e">
        <f>R162</f>
        <v>#REF!</v>
      </c>
      <c r="S16" s="635" t="e">
        <f t="shared" ref="S16:X16" si="30">S162</f>
        <v>#REF!</v>
      </c>
      <c r="T16" s="600" t="e">
        <f t="shared" si="30"/>
        <v>#REF!</v>
      </c>
      <c r="U16" s="635" t="e">
        <f t="shared" si="30"/>
        <v>#REF!</v>
      </c>
      <c r="V16" s="600" t="e">
        <f t="shared" si="30"/>
        <v>#REF!</v>
      </c>
      <c r="W16" s="635" t="e">
        <f t="shared" si="30"/>
        <v>#REF!</v>
      </c>
      <c r="X16" s="615" t="e">
        <f t="shared" si="30"/>
        <v>#REF!</v>
      </c>
      <c r="Y16" s="566" t="e">
        <f>Y162</f>
        <v>#REF!</v>
      </c>
      <c r="Z16" s="619" t="e">
        <f>Z162</f>
        <v>#REF!</v>
      </c>
      <c r="AA16" s="635" t="e">
        <f t="shared" ref="AA16:AF16" si="31">AA162</f>
        <v>#REF!</v>
      </c>
      <c r="AB16" s="600" t="e">
        <f t="shared" si="31"/>
        <v>#REF!</v>
      </c>
      <c r="AC16" s="635" t="e">
        <f t="shared" si="31"/>
        <v>#REF!</v>
      </c>
      <c r="AD16" s="600" t="e">
        <f t="shared" si="31"/>
        <v>#REF!</v>
      </c>
      <c r="AE16" s="635" t="e">
        <f t="shared" si="31"/>
        <v>#REF!</v>
      </c>
      <c r="AF16" s="615" t="e">
        <f t="shared" si="31"/>
        <v>#REF!</v>
      </c>
      <c r="AG16" s="566" t="e">
        <f>AG162</f>
        <v>#REF!</v>
      </c>
      <c r="AH16" s="619" t="e">
        <f>AH162</f>
        <v>#REF!</v>
      </c>
    </row>
    <row r="17" spans="1:34" x14ac:dyDescent="0.25">
      <c r="A17" s="577" t="str">
        <f t="shared" ref="A17:P17" si="32">A171</f>
        <v>UBS Vila Leonor</v>
      </c>
      <c r="B17" s="582">
        <f t="shared" si="32"/>
        <v>2184</v>
      </c>
      <c r="C17" s="568">
        <f t="shared" si="32"/>
        <v>1821</v>
      </c>
      <c r="D17" s="562">
        <f t="shared" si="32"/>
        <v>0.83379120879120883</v>
      </c>
      <c r="E17" s="561" t="e">
        <f t="shared" si="32"/>
        <v>#REF!</v>
      </c>
      <c r="F17" s="562" t="e">
        <f t="shared" si="32"/>
        <v>#REF!</v>
      </c>
      <c r="G17" s="561" t="e">
        <f t="shared" si="32"/>
        <v>#REF!</v>
      </c>
      <c r="H17" s="562" t="e">
        <f t="shared" si="32"/>
        <v>#REF!</v>
      </c>
      <c r="I17" s="566" t="e">
        <f t="shared" ref="I17:J17" si="33">I171</f>
        <v>#REF!</v>
      </c>
      <c r="J17" s="619" t="e">
        <f t="shared" si="33"/>
        <v>#REF!</v>
      </c>
      <c r="K17" s="635" t="e">
        <f t="shared" si="32"/>
        <v>#REF!</v>
      </c>
      <c r="L17" s="600" t="e">
        <f t="shared" si="32"/>
        <v>#REF!</v>
      </c>
      <c r="M17" s="635" t="e">
        <f t="shared" si="32"/>
        <v>#REF!</v>
      </c>
      <c r="N17" s="600" t="e">
        <f t="shared" si="32"/>
        <v>#REF!</v>
      </c>
      <c r="O17" s="635" t="e">
        <f t="shared" si="32"/>
        <v>#REF!</v>
      </c>
      <c r="P17" s="615" t="e">
        <f t="shared" si="32"/>
        <v>#REF!</v>
      </c>
      <c r="Q17" s="566" t="e">
        <f>Q171</f>
        <v>#REF!</v>
      </c>
      <c r="R17" s="619" t="e">
        <f>R171</f>
        <v>#REF!</v>
      </c>
      <c r="S17" s="635" t="e">
        <f t="shared" ref="S17:X17" si="34">S171</f>
        <v>#REF!</v>
      </c>
      <c r="T17" s="600" t="e">
        <f t="shared" si="34"/>
        <v>#REF!</v>
      </c>
      <c r="U17" s="635" t="e">
        <f t="shared" si="34"/>
        <v>#REF!</v>
      </c>
      <c r="V17" s="600" t="e">
        <f t="shared" si="34"/>
        <v>#REF!</v>
      </c>
      <c r="W17" s="635" t="e">
        <f t="shared" si="34"/>
        <v>#REF!</v>
      </c>
      <c r="X17" s="615" t="e">
        <f t="shared" si="34"/>
        <v>#REF!</v>
      </c>
      <c r="Y17" s="566" t="e">
        <f>Y171</f>
        <v>#REF!</v>
      </c>
      <c r="Z17" s="619" t="e">
        <f>Z171</f>
        <v>#REF!</v>
      </c>
      <c r="AA17" s="635" t="e">
        <f t="shared" ref="AA17:AF17" si="35">AA171</f>
        <v>#REF!</v>
      </c>
      <c r="AB17" s="600" t="e">
        <f t="shared" si="35"/>
        <v>#REF!</v>
      </c>
      <c r="AC17" s="635" t="e">
        <f t="shared" si="35"/>
        <v>#REF!</v>
      </c>
      <c r="AD17" s="600" t="e">
        <f t="shared" si="35"/>
        <v>#REF!</v>
      </c>
      <c r="AE17" s="635" t="e">
        <f t="shared" si="35"/>
        <v>#REF!</v>
      </c>
      <c r="AF17" s="615" t="e">
        <f t="shared" si="35"/>
        <v>#REF!</v>
      </c>
      <c r="AG17" s="566" t="e">
        <f>AG171</f>
        <v>#REF!</v>
      </c>
      <c r="AH17" s="619" t="e">
        <f>AH171</f>
        <v>#REF!</v>
      </c>
    </row>
    <row r="18" spans="1:34" x14ac:dyDescent="0.25">
      <c r="A18" s="577" t="str">
        <f t="shared" ref="A18:P18" si="36">A180</f>
        <v>UBS Vila Sabrina</v>
      </c>
      <c r="B18" s="582">
        <f t="shared" si="36"/>
        <v>2316</v>
      </c>
      <c r="C18" s="568">
        <f t="shared" si="36"/>
        <v>1841</v>
      </c>
      <c r="D18" s="562">
        <f t="shared" si="36"/>
        <v>0.79490500863557856</v>
      </c>
      <c r="E18" s="561" t="e">
        <f t="shared" si="36"/>
        <v>#REF!</v>
      </c>
      <c r="F18" s="562" t="e">
        <f t="shared" si="36"/>
        <v>#REF!</v>
      </c>
      <c r="G18" s="561" t="e">
        <f t="shared" si="36"/>
        <v>#REF!</v>
      </c>
      <c r="H18" s="562" t="e">
        <f t="shared" si="36"/>
        <v>#REF!</v>
      </c>
      <c r="I18" s="566" t="e">
        <f t="shared" ref="I18:J18" si="37">I180</f>
        <v>#REF!</v>
      </c>
      <c r="J18" s="619" t="e">
        <f t="shared" si="37"/>
        <v>#REF!</v>
      </c>
      <c r="K18" s="635" t="e">
        <f t="shared" si="36"/>
        <v>#REF!</v>
      </c>
      <c r="L18" s="600" t="e">
        <f t="shared" si="36"/>
        <v>#REF!</v>
      </c>
      <c r="M18" s="635" t="e">
        <f t="shared" si="36"/>
        <v>#REF!</v>
      </c>
      <c r="N18" s="600" t="e">
        <f t="shared" si="36"/>
        <v>#REF!</v>
      </c>
      <c r="O18" s="635" t="e">
        <f t="shared" si="36"/>
        <v>#REF!</v>
      </c>
      <c r="P18" s="615" t="e">
        <f t="shared" si="36"/>
        <v>#REF!</v>
      </c>
      <c r="Q18" s="566" t="e">
        <f>Q180</f>
        <v>#REF!</v>
      </c>
      <c r="R18" s="619" t="e">
        <f>R180</f>
        <v>#REF!</v>
      </c>
      <c r="S18" s="635" t="e">
        <f t="shared" ref="S18:X18" si="38">S180</f>
        <v>#REF!</v>
      </c>
      <c r="T18" s="600" t="e">
        <f t="shared" si="38"/>
        <v>#REF!</v>
      </c>
      <c r="U18" s="635" t="e">
        <f t="shared" si="38"/>
        <v>#REF!</v>
      </c>
      <c r="V18" s="600" t="e">
        <f t="shared" si="38"/>
        <v>#REF!</v>
      </c>
      <c r="W18" s="635" t="e">
        <f t="shared" si="38"/>
        <v>#REF!</v>
      </c>
      <c r="X18" s="615" t="e">
        <f t="shared" si="38"/>
        <v>#REF!</v>
      </c>
      <c r="Y18" s="566" t="e">
        <f>Y180</f>
        <v>#REF!</v>
      </c>
      <c r="Z18" s="619" t="e">
        <f>Z180</f>
        <v>#REF!</v>
      </c>
      <c r="AA18" s="635" t="e">
        <f t="shared" ref="AA18:AF18" si="39">AA180</f>
        <v>#REF!</v>
      </c>
      <c r="AB18" s="600" t="e">
        <f t="shared" si="39"/>
        <v>#REF!</v>
      </c>
      <c r="AC18" s="635" t="e">
        <f t="shared" si="39"/>
        <v>#REF!</v>
      </c>
      <c r="AD18" s="600" t="e">
        <f t="shared" si="39"/>
        <v>#REF!</v>
      </c>
      <c r="AE18" s="635" t="e">
        <f t="shared" si="39"/>
        <v>#REF!</v>
      </c>
      <c r="AF18" s="615" t="e">
        <f t="shared" si="39"/>
        <v>#REF!</v>
      </c>
      <c r="AG18" s="566" t="e">
        <f>AG180</f>
        <v>#REF!</v>
      </c>
      <c r="AH18" s="619" t="e">
        <f>AH180</f>
        <v>#REF!</v>
      </c>
    </row>
    <row r="19" spans="1:34" x14ac:dyDescent="0.25">
      <c r="A19" s="577" t="str">
        <f t="shared" ref="A19:P19" si="40">A192</f>
        <v>UBS Carandiru</v>
      </c>
      <c r="B19" s="582" t="e">
        <f t="shared" si="40"/>
        <v>#REF!</v>
      </c>
      <c r="C19" s="568" t="e">
        <f t="shared" si="40"/>
        <v>#REF!</v>
      </c>
      <c r="D19" s="562" t="e">
        <f t="shared" si="40"/>
        <v>#REF!</v>
      </c>
      <c r="E19" s="561" t="e">
        <f t="shared" si="40"/>
        <v>#REF!</v>
      </c>
      <c r="F19" s="562" t="e">
        <f t="shared" si="40"/>
        <v>#REF!</v>
      </c>
      <c r="G19" s="561" t="e">
        <f t="shared" si="40"/>
        <v>#REF!</v>
      </c>
      <c r="H19" s="562" t="e">
        <f t="shared" si="40"/>
        <v>#REF!</v>
      </c>
      <c r="I19" s="566" t="e">
        <f t="shared" ref="I19:J19" si="41">I192</f>
        <v>#REF!</v>
      </c>
      <c r="J19" s="619" t="e">
        <f t="shared" si="41"/>
        <v>#REF!</v>
      </c>
      <c r="K19" s="635" t="e">
        <f t="shared" si="40"/>
        <v>#REF!</v>
      </c>
      <c r="L19" s="600" t="e">
        <f t="shared" si="40"/>
        <v>#REF!</v>
      </c>
      <c r="M19" s="635" t="e">
        <f t="shared" si="40"/>
        <v>#REF!</v>
      </c>
      <c r="N19" s="600" t="e">
        <f t="shared" si="40"/>
        <v>#REF!</v>
      </c>
      <c r="O19" s="635" t="e">
        <f t="shared" si="40"/>
        <v>#REF!</v>
      </c>
      <c r="P19" s="615" t="e">
        <f t="shared" si="40"/>
        <v>#REF!</v>
      </c>
      <c r="Q19" s="566" t="e">
        <f>Q192</f>
        <v>#REF!</v>
      </c>
      <c r="R19" s="619" t="e">
        <f>R192</f>
        <v>#REF!</v>
      </c>
      <c r="S19" s="635" t="e">
        <f t="shared" ref="S19:X19" si="42">S192</f>
        <v>#REF!</v>
      </c>
      <c r="T19" s="600" t="e">
        <f t="shared" si="42"/>
        <v>#REF!</v>
      </c>
      <c r="U19" s="635" t="e">
        <f t="shared" si="42"/>
        <v>#REF!</v>
      </c>
      <c r="V19" s="600" t="e">
        <f t="shared" si="42"/>
        <v>#REF!</v>
      </c>
      <c r="W19" s="635" t="e">
        <f t="shared" si="42"/>
        <v>#REF!</v>
      </c>
      <c r="X19" s="615" t="e">
        <f t="shared" si="42"/>
        <v>#REF!</v>
      </c>
      <c r="Y19" s="566" t="e">
        <f>Y192</f>
        <v>#REF!</v>
      </c>
      <c r="Z19" s="619" t="e">
        <f>Z192</f>
        <v>#REF!</v>
      </c>
      <c r="AA19" s="635" t="e">
        <f t="shared" ref="AA19:AF19" si="43">AA192</f>
        <v>#REF!</v>
      </c>
      <c r="AB19" s="600" t="e">
        <f t="shared" si="43"/>
        <v>#REF!</v>
      </c>
      <c r="AC19" s="635" t="e">
        <f t="shared" si="43"/>
        <v>#REF!</v>
      </c>
      <c r="AD19" s="600" t="e">
        <f t="shared" si="43"/>
        <v>#REF!</v>
      </c>
      <c r="AE19" s="635" t="e">
        <f t="shared" si="43"/>
        <v>#REF!</v>
      </c>
      <c r="AF19" s="615" t="e">
        <f t="shared" si="43"/>
        <v>#REF!</v>
      </c>
      <c r="AG19" s="566" t="e">
        <f>AG192</f>
        <v>#REF!</v>
      </c>
      <c r="AH19" s="619" t="e">
        <f>AH192</f>
        <v>#REF!</v>
      </c>
    </row>
    <row r="20" spans="1:34" x14ac:dyDescent="0.25">
      <c r="A20" s="577" t="str">
        <f t="shared" ref="A20:P20" si="44">A223</f>
        <v>UBS Paulo Gnecco</v>
      </c>
      <c r="B20" s="582">
        <f t="shared" si="44"/>
        <v>2130</v>
      </c>
      <c r="C20" s="568">
        <f t="shared" si="44"/>
        <v>1909</v>
      </c>
      <c r="D20" s="562">
        <f t="shared" si="44"/>
        <v>0.89624413145539905</v>
      </c>
      <c r="E20" s="561" t="e">
        <f t="shared" si="44"/>
        <v>#REF!</v>
      </c>
      <c r="F20" s="562" t="e">
        <f t="shared" si="44"/>
        <v>#REF!</v>
      </c>
      <c r="G20" s="561" t="e">
        <f t="shared" si="44"/>
        <v>#REF!</v>
      </c>
      <c r="H20" s="562" t="e">
        <f t="shared" si="44"/>
        <v>#REF!</v>
      </c>
      <c r="I20" s="566" t="e">
        <f t="shared" ref="I20:J20" si="45">I223</f>
        <v>#REF!</v>
      </c>
      <c r="J20" s="619" t="e">
        <f t="shared" si="45"/>
        <v>#REF!</v>
      </c>
      <c r="K20" s="635" t="e">
        <f t="shared" si="44"/>
        <v>#REF!</v>
      </c>
      <c r="L20" s="600" t="e">
        <f t="shared" si="44"/>
        <v>#REF!</v>
      </c>
      <c r="M20" s="635" t="e">
        <f t="shared" si="44"/>
        <v>#REF!</v>
      </c>
      <c r="N20" s="600" t="e">
        <f t="shared" si="44"/>
        <v>#REF!</v>
      </c>
      <c r="O20" s="635" t="e">
        <f t="shared" si="44"/>
        <v>#REF!</v>
      </c>
      <c r="P20" s="615" t="e">
        <f t="shared" si="44"/>
        <v>#REF!</v>
      </c>
      <c r="Q20" s="566" t="e">
        <f>Q223</f>
        <v>#REF!</v>
      </c>
      <c r="R20" s="619" t="e">
        <f>R223</f>
        <v>#REF!</v>
      </c>
      <c r="S20" s="635" t="e">
        <f t="shared" ref="S20:X20" si="46">S223</f>
        <v>#REF!</v>
      </c>
      <c r="T20" s="600" t="e">
        <f t="shared" si="46"/>
        <v>#REF!</v>
      </c>
      <c r="U20" s="635" t="e">
        <f t="shared" si="46"/>
        <v>#REF!</v>
      </c>
      <c r="V20" s="600" t="e">
        <f t="shared" si="46"/>
        <v>#REF!</v>
      </c>
      <c r="W20" s="635" t="e">
        <f t="shared" si="46"/>
        <v>#REF!</v>
      </c>
      <c r="X20" s="615" t="e">
        <f t="shared" si="46"/>
        <v>#REF!</v>
      </c>
      <c r="Y20" s="566" t="e">
        <f>Y223</f>
        <v>#REF!</v>
      </c>
      <c r="Z20" s="619" t="e">
        <f>Z223</f>
        <v>#REF!</v>
      </c>
      <c r="AA20" s="635" t="e">
        <f t="shared" ref="AA20:AF20" si="47">AA223</f>
        <v>#REF!</v>
      </c>
      <c r="AB20" s="600" t="e">
        <f t="shared" si="47"/>
        <v>#REF!</v>
      </c>
      <c r="AC20" s="635" t="e">
        <f t="shared" si="47"/>
        <v>#REF!</v>
      </c>
      <c r="AD20" s="600" t="e">
        <f t="shared" si="47"/>
        <v>#REF!</v>
      </c>
      <c r="AE20" s="635" t="e">
        <f t="shared" si="47"/>
        <v>#REF!</v>
      </c>
      <c r="AF20" s="615" t="e">
        <f t="shared" si="47"/>
        <v>#REF!</v>
      </c>
      <c r="AG20" s="566" t="e">
        <f>AG223</f>
        <v>#REF!</v>
      </c>
      <c r="AH20" s="619" t="e">
        <f>AH223</f>
        <v>#REF!</v>
      </c>
    </row>
    <row r="21" spans="1:34" ht="16.5" thickBot="1" x14ac:dyDescent="0.3">
      <c r="A21" s="578" t="str">
        <f t="shared" ref="A21:P21" si="48">A230</f>
        <v>UBS Jardim Julieta</v>
      </c>
      <c r="B21" s="583">
        <f t="shared" si="48"/>
        <v>1452</v>
      </c>
      <c r="C21" s="569">
        <f t="shared" si="48"/>
        <v>802</v>
      </c>
      <c r="D21" s="570">
        <f t="shared" si="48"/>
        <v>0.55234159779614322</v>
      </c>
      <c r="E21" s="571" t="e">
        <f t="shared" si="48"/>
        <v>#REF!</v>
      </c>
      <c r="F21" s="570" t="e">
        <f t="shared" si="48"/>
        <v>#REF!</v>
      </c>
      <c r="G21" s="571" t="e">
        <f t="shared" si="48"/>
        <v>#REF!</v>
      </c>
      <c r="H21" s="570" t="e">
        <f t="shared" si="48"/>
        <v>#REF!</v>
      </c>
      <c r="I21" s="567" t="e">
        <f t="shared" ref="I21:J21" si="49">I230</f>
        <v>#REF!</v>
      </c>
      <c r="J21" s="620" t="e">
        <f t="shared" si="49"/>
        <v>#REF!</v>
      </c>
      <c r="K21" s="636" t="e">
        <f t="shared" si="48"/>
        <v>#REF!</v>
      </c>
      <c r="L21" s="601" t="e">
        <f t="shared" si="48"/>
        <v>#REF!</v>
      </c>
      <c r="M21" s="636" t="e">
        <f t="shared" si="48"/>
        <v>#REF!</v>
      </c>
      <c r="N21" s="601" t="e">
        <f t="shared" si="48"/>
        <v>#REF!</v>
      </c>
      <c r="O21" s="636" t="e">
        <f t="shared" si="48"/>
        <v>#REF!</v>
      </c>
      <c r="P21" s="616" t="e">
        <f t="shared" si="48"/>
        <v>#REF!</v>
      </c>
      <c r="Q21" s="567" t="e">
        <f>Q230</f>
        <v>#REF!</v>
      </c>
      <c r="R21" s="620" t="e">
        <f>R230</f>
        <v>#REF!</v>
      </c>
      <c r="S21" s="636" t="e">
        <f t="shared" ref="S21:X21" si="50">S230</f>
        <v>#REF!</v>
      </c>
      <c r="T21" s="601" t="e">
        <f t="shared" si="50"/>
        <v>#REF!</v>
      </c>
      <c r="U21" s="636" t="e">
        <f t="shared" si="50"/>
        <v>#REF!</v>
      </c>
      <c r="V21" s="601" t="e">
        <f t="shared" si="50"/>
        <v>#REF!</v>
      </c>
      <c r="W21" s="636" t="e">
        <f t="shared" si="50"/>
        <v>#REF!</v>
      </c>
      <c r="X21" s="616" t="e">
        <f t="shared" si="50"/>
        <v>#REF!</v>
      </c>
      <c r="Y21" s="567" t="e">
        <f>Y230</f>
        <v>#REF!</v>
      </c>
      <c r="Z21" s="620" t="e">
        <f>Z230</f>
        <v>#REF!</v>
      </c>
      <c r="AA21" s="636" t="e">
        <f t="shared" ref="AA21:AF21" si="51">AA230</f>
        <v>#REF!</v>
      </c>
      <c r="AB21" s="601" t="e">
        <f t="shared" si="51"/>
        <v>#REF!</v>
      </c>
      <c r="AC21" s="636" t="e">
        <f t="shared" si="51"/>
        <v>#REF!</v>
      </c>
      <c r="AD21" s="601" t="e">
        <f t="shared" si="51"/>
        <v>#REF!</v>
      </c>
      <c r="AE21" s="636" t="e">
        <f t="shared" si="51"/>
        <v>#REF!</v>
      </c>
      <c r="AF21" s="616" t="e">
        <f t="shared" si="51"/>
        <v>#REF!</v>
      </c>
      <c r="AG21" s="567" t="e">
        <f>AG230</f>
        <v>#REF!</v>
      </c>
      <c r="AH21" s="620" t="e">
        <f>AH230</f>
        <v>#REF!</v>
      </c>
    </row>
    <row r="22" spans="1:34" thickBot="1" x14ac:dyDescent="0.3">
      <c r="A22" s="1003" t="s">
        <v>359</v>
      </c>
      <c r="B22" s="1004"/>
      <c r="C22" s="1004"/>
      <c r="D22" s="1004"/>
      <c r="E22" s="1004"/>
      <c r="F22" s="1004"/>
      <c r="G22" s="1004"/>
      <c r="H22" s="1004"/>
      <c r="I22" s="1004"/>
      <c r="J22" s="1004"/>
      <c r="K22" s="1004"/>
      <c r="L22" s="1004"/>
      <c r="M22" s="1004"/>
      <c r="N22" s="1004"/>
      <c r="O22" s="1004"/>
      <c r="P22" s="1004"/>
      <c r="Q22" s="1004"/>
      <c r="R22" s="1004"/>
      <c r="S22" s="1004"/>
      <c r="T22" s="1004"/>
      <c r="U22" s="1004"/>
      <c r="V22" s="1004"/>
      <c r="W22" s="1004"/>
      <c r="X22" s="1004"/>
      <c r="Y22" s="1004"/>
      <c r="Z22" s="1004"/>
    </row>
    <row r="23" spans="1:34" ht="16.5" thickBot="1" x14ac:dyDescent="0.3">
      <c r="A23" s="576" t="str">
        <f t="shared" ref="A23:P23" si="52">A102</f>
        <v>CEO Vila Guilherme</v>
      </c>
      <c r="B23" s="584" t="e">
        <f t="shared" si="52"/>
        <v>#REF!</v>
      </c>
      <c r="C23" s="360" t="e">
        <f t="shared" si="52"/>
        <v>#REF!</v>
      </c>
      <c r="D23" s="223" t="e">
        <f t="shared" si="52"/>
        <v>#REF!</v>
      </c>
      <c r="E23" s="360" t="e">
        <f t="shared" si="52"/>
        <v>#REF!</v>
      </c>
      <c r="F23" s="223" t="e">
        <f t="shared" si="52"/>
        <v>#REF!</v>
      </c>
      <c r="G23" s="360" t="e">
        <f t="shared" si="52"/>
        <v>#REF!</v>
      </c>
      <c r="H23" s="223" t="e">
        <f t="shared" si="52"/>
        <v>#REF!</v>
      </c>
      <c r="I23" s="574" t="e">
        <f t="shared" ref="I23:J23" si="53">I102</f>
        <v>#REF!</v>
      </c>
      <c r="J23" s="621" t="e">
        <f t="shared" si="53"/>
        <v>#REF!</v>
      </c>
      <c r="K23" s="637" t="e">
        <f t="shared" si="52"/>
        <v>#REF!</v>
      </c>
      <c r="L23" s="602" t="e">
        <f t="shared" si="52"/>
        <v>#REF!</v>
      </c>
      <c r="M23" s="637" t="e">
        <f t="shared" si="52"/>
        <v>#REF!</v>
      </c>
      <c r="N23" s="602" t="e">
        <f t="shared" si="52"/>
        <v>#REF!</v>
      </c>
      <c r="O23" s="637" t="e">
        <f t="shared" si="52"/>
        <v>#REF!</v>
      </c>
      <c r="P23" s="617" t="e">
        <f t="shared" si="52"/>
        <v>#REF!</v>
      </c>
      <c r="Q23" s="574" t="e">
        <f>Q102</f>
        <v>#REF!</v>
      </c>
      <c r="R23" s="621" t="e">
        <f>R102</f>
        <v>#REF!</v>
      </c>
      <c r="S23" s="637" t="e">
        <f t="shared" ref="S23:X23" si="54">S102</f>
        <v>#REF!</v>
      </c>
      <c r="T23" s="602" t="e">
        <f t="shared" si="54"/>
        <v>#REF!</v>
      </c>
      <c r="U23" s="637" t="e">
        <f t="shared" si="54"/>
        <v>#REF!</v>
      </c>
      <c r="V23" s="602" t="e">
        <f t="shared" si="54"/>
        <v>#REF!</v>
      </c>
      <c r="W23" s="637" t="e">
        <f t="shared" si="54"/>
        <v>#REF!</v>
      </c>
      <c r="X23" s="617" t="e">
        <f t="shared" si="54"/>
        <v>#REF!</v>
      </c>
      <c r="Y23" s="574" t="e">
        <f>Y102</f>
        <v>#REF!</v>
      </c>
      <c r="Z23" s="621" t="e">
        <f>Z102</f>
        <v>#REF!</v>
      </c>
      <c r="AA23" s="637" t="e">
        <f t="shared" ref="AA23:AF23" si="55">AA102</f>
        <v>#REF!</v>
      </c>
      <c r="AB23" s="602" t="e">
        <f t="shared" si="55"/>
        <v>#REF!</v>
      </c>
      <c r="AC23" s="637" t="e">
        <f t="shared" si="55"/>
        <v>#REF!</v>
      </c>
      <c r="AD23" s="602" t="e">
        <f t="shared" si="55"/>
        <v>#REF!</v>
      </c>
      <c r="AE23" s="637" t="e">
        <f t="shared" si="55"/>
        <v>#REF!</v>
      </c>
      <c r="AF23" s="617" t="e">
        <f t="shared" si="55"/>
        <v>#REF!</v>
      </c>
      <c r="AG23" s="574" t="e">
        <f>AG102</f>
        <v>#REF!</v>
      </c>
      <c r="AH23" s="621" t="e">
        <f>AH102</f>
        <v>#REF!</v>
      </c>
    </row>
    <row r="24" spans="1:34" thickBot="1" x14ac:dyDescent="0.3">
      <c r="A24" s="1003" t="s">
        <v>370</v>
      </c>
      <c r="B24" s="1004"/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</row>
    <row r="25" spans="1:34" ht="16.5" thickBot="1" x14ac:dyDescent="0.3">
      <c r="A25" s="576" t="str">
        <f t="shared" ref="A25:P25" si="56">A152</f>
        <v>EMAD Jd Japão</v>
      </c>
      <c r="B25" s="584">
        <f t="shared" si="56"/>
        <v>220</v>
      </c>
      <c r="C25" s="360">
        <f t="shared" si="56"/>
        <v>197</v>
      </c>
      <c r="D25" s="223">
        <f t="shared" si="56"/>
        <v>0.8954545454545455</v>
      </c>
      <c r="E25" s="360" t="e">
        <f t="shared" si="56"/>
        <v>#REF!</v>
      </c>
      <c r="F25" s="223" t="e">
        <f t="shared" si="56"/>
        <v>#REF!</v>
      </c>
      <c r="G25" s="360" t="e">
        <f t="shared" si="56"/>
        <v>#REF!</v>
      </c>
      <c r="H25" s="223" t="e">
        <f t="shared" si="56"/>
        <v>#REF!</v>
      </c>
      <c r="I25" s="574" t="e">
        <f t="shared" ref="I25:J25" si="57">I152</f>
        <v>#REF!</v>
      </c>
      <c r="J25" s="621" t="e">
        <f t="shared" si="57"/>
        <v>#REF!</v>
      </c>
      <c r="K25" s="637" t="e">
        <f t="shared" si="56"/>
        <v>#REF!</v>
      </c>
      <c r="L25" s="602" t="e">
        <f t="shared" si="56"/>
        <v>#REF!</v>
      </c>
      <c r="M25" s="637" t="e">
        <f t="shared" si="56"/>
        <v>#REF!</v>
      </c>
      <c r="N25" s="602" t="e">
        <f t="shared" si="56"/>
        <v>#REF!</v>
      </c>
      <c r="O25" s="637" t="e">
        <f t="shared" si="56"/>
        <v>#REF!</v>
      </c>
      <c r="P25" s="617" t="e">
        <f t="shared" si="56"/>
        <v>#REF!</v>
      </c>
      <c r="Q25" s="658" t="e">
        <f>Q152</f>
        <v>#REF!</v>
      </c>
      <c r="R25" s="657" t="e">
        <f>R152</f>
        <v>#REF!</v>
      </c>
      <c r="S25" s="637" t="e">
        <f>S152</f>
        <v>#REF!</v>
      </c>
      <c r="T25" s="602" t="e">
        <f t="shared" ref="T25:X25" si="58">T152</f>
        <v>#REF!</v>
      </c>
      <c r="U25" s="637">
        <v>0</v>
      </c>
      <c r="V25" s="602" t="e">
        <f t="shared" si="58"/>
        <v>#REF!</v>
      </c>
      <c r="W25" s="637"/>
      <c r="X25" s="617" t="e">
        <f t="shared" si="58"/>
        <v>#REF!</v>
      </c>
      <c r="Y25" s="658" t="e">
        <f>Y152</f>
        <v>#REF!</v>
      </c>
      <c r="Z25" s="657" t="e">
        <f>Z152</f>
        <v>#REF!</v>
      </c>
      <c r="AA25" s="637" t="e">
        <f>AA152</f>
        <v>#REF!</v>
      </c>
      <c r="AB25" s="602" t="e">
        <f t="shared" ref="AB25" si="59">AB152</f>
        <v>#REF!</v>
      </c>
      <c r="AC25" s="637">
        <v>0</v>
      </c>
      <c r="AD25" s="602" t="e">
        <f t="shared" ref="AD25" si="60">AD152</f>
        <v>#REF!</v>
      </c>
      <c r="AE25" s="637"/>
      <c r="AF25" s="617" t="e">
        <f t="shared" ref="AF25" si="61">AF152</f>
        <v>#REF!</v>
      </c>
      <c r="AG25" s="658" t="e">
        <f>AG152</f>
        <v>#REF!</v>
      </c>
      <c r="AH25" s="657" t="e">
        <f>AH152</f>
        <v>#REF!</v>
      </c>
    </row>
    <row r="26" spans="1:34" thickBot="1" x14ac:dyDescent="0.3">
      <c r="A26" s="1003" t="s">
        <v>326</v>
      </c>
      <c r="B26" s="1004"/>
      <c r="C26" s="1004"/>
      <c r="D26" s="1004"/>
      <c r="E26" s="1004"/>
      <c r="F26" s="1004"/>
      <c r="G26" s="1004"/>
      <c r="H26" s="1004"/>
      <c r="I26" s="1004"/>
      <c r="J26" s="1004"/>
      <c r="K26" s="1004"/>
      <c r="L26" s="1004"/>
      <c r="M26" s="1004"/>
      <c r="N26" s="1004"/>
      <c r="O26" s="1004"/>
      <c r="P26" s="1004"/>
      <c r="Q26" s="1004"/>
      <c r="R26" s="1004"/>
      <c r="S26" s="1004"/>
      <c r="T26" s="1004"/>
      <c r="U26" s="1004"/>
      <c r="V26" s="1004"/>
      <c r="W26" s="1004"/>
      <c r="X26" s="1004"/>
      <c r="Y26" s="1004"/>
      <c r="Z26" s="1004"/>
    </row>
    <row r="27" spans="1:34" ht="16.5" thickBot="1" x14ac:dyDescent="0.3">
      <c r="A27" s="576" t="str">
        <f t="shared" ref="A27:P27" si="62">A198</f>
        <v>CER III Carandiru</v>
      </c>
      <c r="B27" s="584">
        <f t="shared" si="62"/>
        <v>70</v>
      </c>
      <c r="C27" s="225">
        <f t="shared" si="62"/>
        <v>63</v>
      </c>
      <c r="D27" s="660">
        <f t="shared" si="62"/>
        <v>0.11931818181818182</v>
      </c>
      <c r="E27" s="225" t="e">
        <f t="shared" si="62"/>
        <v>#REF!</v>
      </c>
      <c r="F27" s="660" t="e">
        <f t="shared" si="62"/>
        <v>#REF!</v>
      </c>
      <c r="G27" s="225" t="e">
        <f t="shared" si="62"/>
        <v>#REF!</v>
      </c>
      <c r="H27" s="660" t="e">
        <f t="shared" si="62"/>
        <v>#REF!</v>
      </c>
      <c r="I27" s="575" t="e">
        <f t="shared" ref="I27:J27" si="63">I198</f>
        <v>#REF!</v>
      </c>
      <c r="J27" s="622" t="e">
        <f t="shared" si="63"/>
        <v>#REF!</v>
      </c>
      <c r="K27" s="661" t="e">
        <f t="shared" si="62"/>
        <v>#REF!</v>
      </c>
      <c r="L27" s="662" t="e">
        <f t="shared" si="62"/>
        <v>#REF!</v>
      </c>
      <c r="M27" s="661" t="e">
        <f t="shared" si="62"/>
        <v>#REF!</v>
      </c>
      <c r="N27" s="662" t="e">
        <f t="shared" si="62"/>
        <v>#REF!</v>
      </c>
      <c r="O27" s="661" t="e">
        <f t="shared" si="62"/>
        <v>#REF!</v>
      </c>
      <c r="P27" s="663" t="e">
        <f t="shared" si="62"/>
        <v>#REF!</v>
      </c>
      <c r="Q27" s="664" t="e">
        <f>Q198</f>
        <v>#REF!</v>
      </c>
      <c r="R27" s="659" t="e">
        <f>R198</f>
        <v>#REF!</v>
      </c>
      <c r="S27" s="661" t="e">
        <f t="shared" ref="S27:X27" si="64">S198</f>
        <v>#REF!</v>
      </c>
      <c r="T27" s="662" t="e">
        <f t="shared" si="64"/>
        <v>#REF!</v>
      </c>
      <c r="U27" s="661" t="e">
        <f t="shared" si="64"/>
        <v>#REF!</v>
      </c>
      <c r="V27" s="662" t="e">
        <f t="shared" si="64"/>
        <v>#REF!</v>
      </c>
      <c r="W27" s="661" t="e">
        <f t="shared" si="64"/>
        <v>#REF!</v>
      </c>
      <c r="X27" s="663" t="e">
        <f t="shared" si="64"/>
        <v>#REF!</v>
      </c>
      <c r="Y27" s="664" t="e">
        <f>Y198</f>
        <v>#REF!</v>
      </c>
      <c r="Z27" s="659" t="e">
        <f>Z198</f>
        <v>#REF!</v>
      </c>
      <c r="AA27" s="661" t="e">
        <f t="shared" ref="AA27:AF27" si="65">AA198</f>
        <v>#REF!</v>
      </c>
      <c r="AB27" s="662" t="e">
        <f t="shared" si="65"/>
        <v>#REF!</v>
      </c>
      <c r="AC27" s="661" t="e">
        <f t="shared" si="65"/>
        <v>#REF!</v>
      </c>
      <c r="AD27" s="662" t="e">
        <f t="shared" si="65"/>
        <v>#REF!</v>
      </c>
      <c r="AE27" s="661" t="e">
        <f t="shared" si="65"/>
        <v>#REF!</v>
      </c>
      <c r="AF27" s="663" t="e">
        <f t="shared" si="65"/>
        <v>#REF!</v>
      </c>
      <c r="AG27" s="664" t="e">
        <f>AG198</f>
        <v>#REF!</v>
      </c>
      <c r="AH27" s="659" t="e">
        <f>AH198</f>
        <v>#REF!</v>
      </c>
    </row>
    <row r="28" spans="1:34" thickBot="1" x14ac:dyDescent="0.3">
      <c r="A28" s="1003" t="s">
        <v>371</v>
      </c>
      <c r="B28" s="1004"/>
      <c r="C28" s="1004"/>
      <c r="D28" s="1004"/>
      <c r="E28" s="1004"/>
      <c r="F28" s="1004"/>
      <c r="G28" s="1004"/>
      <c r="H28" s="1004"/>
      <c r="I28" s="1004"/>
      <c r="J28" s="1004"/>
      <c r="K28" s="1004"/>
      <c r="L28" s="1004"/>
      <c r="M28" s="1004"/>
      <c r="N28" s="1004"/>
      <c r="O28" s="1004"/>
      <c r="P28" s="1004"/>
      <c r="Q28" s="1004"/>
      <c r="R28" s="1004"/>
      <c r="S28" s="1004"/>
      <c r="T28" s="1004"/>
      <c r="U28" s="1004"/>
      <c r="V28" s="1004"/>
      <c r="W28" s="1004"/>
      <c r="X28" s="1004"/>
      <c r="Y28" s="1004"/>
      <c r="Z28" s="1004"/>
    </row>
    <row r="29" spans="1:34" ht="16.5" thickBot="1" x14ac:dyDescent="0.3">
      <c r="A29" s="576" t="str">
        <f t="shared" ref="A29:P29" si="66">A203</f>
        <v>APD - Carandiru</v>
      </c>
      <c r="B29" s="584">
        <f t="shared" si="66"/>
        <v>80</v>
      </c>
      <c r="C29" s="225">
        <f t="shared" si="66"/>
        <v>142</v>
      </c>
      <c r="D29" s="223">
        <f t="shared" si="66"/>
        <v>1.8205128205128205</v>
      </c>
      <c r="E29" s="225" t="e">
        <f t="shared" si="66"/>
        <v>#REF!</v>
      </c>
      <c r="F29" s="223" t="e">
        <f t="shared" si="66"/>
        <v>#REF!</v>
      </c>
      <c r="G29" s="225" t="e">
        <f t="shared" si="66"/>
        <v>#REF!</v>
      </c>
      <c r="H29" s="223" t="e">
        <f t="shared" si="66"/>
        <v>#REF!</v>
      </c>
      <c r="I29" s="575" t="e">
        <f t="shared" ref="I29:J29" si="67">I203</f>
        <v>#REF!</v>
      </c>
      <c r="J29" s="621" t="e">
        <f t="shared" si="67"/>
        <v>#REF!</v>
      </c>
      <c r="K29" s="661" t="e">
        <f t="shared" si="66"/>
        <v>#REF!</v>
      </c>
      <c r="L29" s="602" t="e">
        <f t="shared" si="66"/>
        <v>#REF!</v>
      </c>
      <c r="M29" s="661" t="e">
        <f t="shared" si="66"/>
        <v>#REF!</v>
      </c>
      <c r="N29" s="602" t="e">
        <f t="shared" si="66"/>
        <v>#REF!</v>
      </c>
      <c r="O29" s="661" t="e">
        <f t="shared" si="66"/>
        <v>#REF!</v>
      </c>
      <c r="P29" s="617" t="e">
        <f t="shared" si="66"/>
        <v>#REF!</v>
      </c>
      <c r="Q29" s="664" t="e">
        <f>Q203</f>
        <v>#REF!</v>
      </c>
      <c r="R29" s="657" t="e">
        <f>R203</f>
        <v>#REF!</v>
      </c>
      <c r="S29" s="661" t="e">
        <f t="shared" ref="S29:X29" si="68">S203</f>
        <v>#REF!</v>
      </c>
      <c r="T29" s="602" t="e">
        <f t="shared" si="68"/>
        <v>#REF!</v>
      </c>
      <c r="U29" s="661" t="e">
        <f t="shared" si="68"/>
        <v>#REF!</v>
      </c>
      <c r="V29" s="602" t="e">
        <f t="shared" si="68"/>
        <v>#REF!</v>
      </c>
      <c r="W29" s="661" t="e">
        <f t="shared" si="68"/>
        <v>#REF!</v>
      </c>
      <c r="X29" s="617" t="e">
        <f t="shared" si="68"/>
        <v>#REF!</v>
      </c>
      <c r="Y29" s="664" t="e">
        <f>Y203</f>
        <v>#REF!</v>
      </c>
      <c r="Z29" s="657" t="e">
        <f>Z203</f>
        <v>#REF!</v>
      </c>
      <c r="AA29" s="661" t="e">
        <f t="shared" ref="AA29:AF29" si="69">AA203</f>
        <v>#REF!</v>
      </c>
      <c r="AB29" s="602" t="e">
        <f t="shared" si="69"/>
        <v>#REF!</v>
      </c>
      <c r="AC29" s="661" t="e">
        <f t="shared" si="69"/>
        <v>#REF!</v>
      </c>
      <c r="AD29" s="602" t="e">
        <f t="shared" si="69"/>
        <v>#REF!</v>
      </c>
      <c r="AE29" s="661" t="e">
        <f t="shared" si="69"/>
        <v>#REF!</v>
      </c>
      <c r="AF29" s="617" t="e">
        <f t="shared" si="69"/>
        <v>#REF!</v>
      </c>
      <c r="AG29" s="664" t="e">
        <f>AG203</f>
        <v>#REF!</v>
      </c>
      <c r="AH29" s="657" t="e">
        <f>AH203</f>
        <v>#REF!</v>
      </c>
    </row>
    <row r="30" spans="1:34" thickBot="1" x14ac:dyDescent="0.3">
      <c r="A30" s="1003" t="s">
        <v>417</v>
      </c>
      <c r="B30" s="1004"/>
      <c r="C30" s="1004"/>
      <c r="D30" s="1004"/>
      <c r="E30" s="1004"/>
      <c r="F30" s="1004"/>
      <c r="G30" s="1004"/>
      <c r="H30" s="1004"/>
      <c r="I30" s="1004"/>
      <c r="J30" s="1004"/>
      <c r="K30" s="1004"/>
      <c r="L30" s="1004"/>
      <c r="M30" s="1004"/>
      <c r="N30" s="1004"/>
      <c r="O30" s="1004"/>
      <c r="P30" s="1004"/>
      <c r="Q30" s="1004"/>
      <c r="R30" s="1004"/>
      <c r="S30" s="1004"/>
      <c r="T30" s="1004"/>
      <c r="U30" s="1004"/>
      <c r="V30" s="1004"/>
      <c r="W30" s="1004"/>
      <c r="X30" s="1004"/>
      <c r="Y30" s="1004"/>
      <c r="Z30" s="1004"/>
    </row>
    <row r="31" spans="1:34" ht="16.5" thickBot="1" x14ac:dyDescent="0.3">
      <c r="A31" s="576" t="s">
        <v>416</v>
      </c>
      <c r="B31" s="584">
        <f t="shared" ref="B31:P31" si="70">B280</f>
        <v>120</v>
      </c>
      <c r="C31" s="225">
        <f t="shared" si="70"/>
        <v>120</v>
      </c>
      <c r="D31" s="223" t="e">
        <f t="shared" si="70"/>
        <v>#REF!</v>
      </c>
      <c r="E31" s="225" t="e">
        <f t="shared" si="70"/>
        <v>#REF!</v>
      </c>
      <c r="F31" s="223" t="e">
        <f t="shared" si="70"/>
        <v>#REF!</v>
      </c>
      <c r="G31" s="225" t="e">
        <f t="shared" si="70"/>
        <v>#REF!</v>
      </c>
      <c r="H31" s="223" t="e">
        <f t="shared" si="70"/>
        <v>#REF!</v>
      </c>
      <c r="I31" s="575" t="e">
        <f t="shared" si="70"/>
        <v>#REF!</v>
      </c>
      <c r="J31" s="621" t="e">
        <f t="shared" si="70"/>
        <v>#REF!</v>
      </c>
      <c r="K31" s="661" t="e">
        <f t="shared" si="70"/>
        <v>#REF!</v>
      </c>
      <c r="L31" s="602" t="e">
        <f t="shared" si="70"/>
        <v>#REF!</v>
      </c>
      <c r="M31" s="661" t="e">
        <f t="shared" si="70"/>
        <v>#REF!</v>
      </c>
      <c r="N31" s="602" t="e">
        <f t="shared" si="70"/>
        <v>#REF!</v>
      </c>
      <c r="O31" s="661" t="e">
        <f t="shared" si="70"/>
        <v>#REF!</v>
      </c>
      <c r="P31" s="617" t="e">
        <f t="shared" si="70"/>
        <v>#REF!</v>
      </c>
      <c r="Q31" s="664" t="e">
        <f>Q280</f>
        <v>#REF!</v>
      </c>
      <c r="R31" s="657" t="e">
        <f>R280</f>
        <v>#REF!</v>
      </c>
      <c r="S31" s="661" t="e">
        <f t="shared" ref="S31:X31" si="71">S280</f>
        <v>#REF!</v>
      </c>
      <c r="T31" s="602" t="e">
        <f t="shared" si="71"/>
        <v>#REF!</v>
      </c>
      <c r="U31" s="661" t="e">
        <f t="shared" si="71"/>
        <v>#REF!</v>
      </c>
      <c r="V31" s="602" t="e">
        <f t="shared" si="71"/>
        <v>#REF!</v>
      </c>
      <c r="W31" s="661" t="e">
        <f t="shared" si="71"/>
        <v>#REF!</v>
      </c>
      <c r="X31" s="617" t="e">
        <f t="shared" si="71"/>
        <v>#REF!</v>
      </c>
      <c r="Y31" s="664" t="e">
        <f>Y280</f>
        <v>#REF!</v>
      </c>
      <c r="Z31" s="657" t="e">
        <f>Z280</f>
        <v>#REF!</v>
      </c>
      <c r="AA31" s="661" t="e">
        <f t="shared" ref="AA31:AF31" si="72">AA280</f>
        <v>#REF!</v>
      </c>
      <c r="AB31" s="602" t="e">
        <f t="shared" si="72"/>
        <v>#REF!</v>
      </c>
      <c r="AC31" s="661" t="e">
        <f t="shared" si="72"/>
        <v>#REF!</v>
      </c>
      <c r="AD31" s="602" t="e">
        <f t="shared" si="72"/>
        <v>#REF!</v>
      </c>
      <c r="AE31" s="661" t="e">
        <f t="shared" si="72"/>
        <v>#REF!</v>
      </c>
      <c r="AF31" s="617">
        <f t="shared" si="72"/>
        <v>1200</v>
      </c>
      <c r="AG31" s="664">
        <f>AG280</f>
        <v>1120</v>
      </c>
      <c r="AH31" s="657">
        <f>AH280</f>
        <v>0.93333333333333335</v>
      </c>
    </row>
    <row r="32" spans="1:34" thickBot="1" x14ac:dyDescent="0.3">
      <c r="A32" s="1003" t="s">
        <v>372</v>
      </c>
      <c r="B32" s="1004"/>
      <c r="C32" s="1004"/>
      <c r="D32" s="1004"/>
      <c r="E32" s="1004"/>
      <c r="F32" s="1004"/>
      <c r="G32" s="1004"/>
      <c r="H32" s="1004"/>
      <c r="I32" s="1004"/>
      <c r="J32" s="1004"/>
      <c r="K32" s="1004"/>
      <c r="L32" s="1004"/>
      <c r="M32" s="1004"/>
      <c r="N32" s="1004"/>
      <c r="O32" s="1004"/>
      <c r="P32" s="1004"/>
      <c r="Q32" s="1004"/>
      <c r="R32" s="1004"/>
      <c r="S32" s="1004"/>
      <c r="T32" s="1004"/>
      <c r="U32" s="1004"/>
      <c r="V32" s="1004"/>
      <c r="W32" s="1004"/>
      <c r="X32" s="1004"/>
      <c r="Y32" s="1004"/>
      <c r="Z32" s="1004"/>
    </row>
    <row r="33" spans="1:34" ht="16.5" thickBot="1" x14ac:dyDescent="0.3">
      <c r="A33" s="759" t="str">
        <f t="shared" ref="A33:P33" si="73">A214</f>
        <v>URSI - Carandiru</v>
      </c>
      <c r="B33" s="698" t="e">
        <f t="shared" si="73"/>
        <v>#REF!</v>
      </c>
      <c r="C33" s="724" t="e">
        <f t="shared" si="73"/>
        <v>#REF!</v>
      </c>
      <c r="D33" s="203" t="e">
        <f t="shared" si="73"/>
        <v>#REF!</v>
      </c>
      <c r="E33" s="724" t="e">
        <f t="shared" si="73"/>
        <v>#REF!</v>
      </c>
      <c r="F33" s="203" t="e">
        <f t="shared" si="73"/>
        <v>#REF!</v>
      </c>
      <c r="G33" s="724" t="e">
        <f t="shared" si="73"/>
        <v>#REF!</v>
      </c>
      <c r="H33" s="203" t="e">
        <f t="shared" si="73"/>
        <v>#REF!</v>
      </c>
      <c r="I33" s="725" t="e">
        <f t="shared" ref="I33:J33" si="74">I214</f>
        <v>#REF!</v>
      </c>
      <c r="J33" s="760" t="e">
        <f t="shared" si="74"/>
        <v>#REF!</v>
      </c>
      <c r="K33" s="727" t="e">
        <f t="shared" si="73"/>
        <v>#REF!</v>
      </c>
      <c r="L33" s="731" t="e">
        <f t="shared" si="73"/>
        <v>#REF!</v>
      </c>
      <c r="M33" s="727" t="e">
        <f t="shared" si="73"/>
        <v>#REF!</v>
      </c>
      <c r="N33" s="731" t="e">
        <f t="shared" si="73"/>
        <v>#REF!</v>
      </c>
      <c r="O33" s="727" t="e">
        <f t="shared" si="73"/>
        <v>#REF!</v>
      </c>
      <c r="P33" s="761" t="e">
        <f t="shared" si="73"/>
        <v>#REF!</v>
      </c>
      <c r="Q33" s="725" t="e">
        <f>Q214</f>
        <v>#REF!</v>
      </c>
      <c r="R33" s="760" t="e">
        <f>R214</f>
        <v>#REF!</v>
      </c>
      <c r="S33" s="800" t="e">
        <f t="shared" ref="S33:X33" si="75">S214</f>
        <v>#REF!</v>
      </c>
      <c r="T33" s="801" t="e">
        <f t="shared" si="75"/>
        <v>#REF!</v>
      </c>
      <c r="U33" s="802" t="e">
        <f t="shared" si="75"/>
        <v>#REF!</v>
      </c>
      <c r="V33" s="801" t="e">
        <f t="shared" si="75"/>
        <v>#REF!</v>
      </c>
      <c r="W33" s="802" t="e">
        <f t="shared" si="75"/>
        <v>#REF!</v>
      </c>
      <c r="X33" s="617" t="e">
        <f t="shared" si="75"/>
        <v>#REF!</v>
      </c>
      <c r="Y33" s="574" t="e">
        <f>Y214</f>
        <v>#REF!</v>
      </c>
      <c r="Z33" s="621" t="e">
        <f>Z214</f>
        <v>#REF!</v>
      </c>
      <c r="AA33" s="800" t="e">
        <f t="shared" ref="AA33:AF33" si="76">AA214</f>
        <v>#REF!</v>
      </c>
      <c r="AB33" s="801" t="e">
        <f t="shared" si="76"/>
        <v>#REF!</v>
      </c>
      <c r="AC33" s="802" t="e">
        <f t="shared" si="76"/>
        <v>#REF!</v>
      </c>
      <c r="AD33" s="801" t="e">
        <f t="shared" si="76"/>
        <v>#REF!</v>
      </c>
      <c r="AE33" s="802" t="e">
        <f t="shared" si="76"/>
        <v>#REF!</v>
      </c>
      <c r="AF33" s="617" t="e">
        <f t="shared" si="76"/>
        <v>#REF!</v>
      </c>
      <c r="AG33" s="574" t="e">
        <f>AG214</f>
        <v>#REF!</v>
      </c>
      <c r="AH33" s="621" t="e">
        <f>AH214</f>
        <v>#REF!</v>
      </c>
    </row>
    <row r="34" spans="1:34" thickBot="1" x14ac:dyDescent="0.3">
      <c r="A34" s="1003" t="s">
        <v>373</v>
      </c>
      <c r="B34" s="1004"/>
      <c r="C34" s="1004"/>
      <c r="D34" s="1004"/>
      <c r="E34" s="1004"/>
      <c r="F34" s="1004"/>
      <c r="G34" s="1004"/>
      <c r="H34" s="1004"/>
      <c r="I34" s="1004"/>
      <c r="J34" s="1004"/>
      <c r="K34" s="1004"/>
      <c r="L34" s="1004"/>
      <c r="M34" s="1004"/>
      <c r="N34" s="1004"/>
      <c r="O34" s="1004"/>
      <c r="P34" s="1004"/>
      <c r="Q34" s="1004"/>
      <c r="R34" s="1004"/>
      <c r="S34" s="1004"/>
      <c r="T34" s="1004"/>
      <c r="U34" s="1004"/>
      <c r="V34" s="1004"/>
      <c r="W34" s="1004"/>
      <c r="X34" s="1004"/>
      <c r="Y34" s="1004"/>
      <c r="Z34" s="1004"/>
    </row>
    <row r="35" spans="1:34" ht="16.5" thickBot="1" x14ac:dyDescent="0.3">
      <c r="A35" s="576" t="str">
        <f t="shared" ref="A35:P35" si="77">A235</f>
        <v>CAPS Infantil</v>
      </c>
      <c r="B35" s="584">
        <f t="shared" si="77"/>
        <v>155</v>
      </c>
      <c r="C35" s="360">
        <f t="shared" si="77"/>
        <v>270</v>
      </c>
      <c r="D35" s="223" t="e">
        <f t="shared" si="77"/>
        <v>#DIV/0!</v>
      </c>
      <c r="E35" s="360" t="e">
        <f t="shared" si="77"/>
        <v>#REF!</v>
      </c>
      <c r="F35" s="223" t="e">
        <f t="shared" si="77"/>
        <v>#REF!</v>
      </c>
      <c r="G35" s="360" t="e">
        <f t="shared" si="77"/>
        <v>#REF!</v>
      </c>
      <c r="H35" s="223" t="e">
        <f t="shared" si="77"/>
        <v>#REF!</v>
      </c>
      <c r="I35" s="574" t="e">
        <f t="shared" ref="I35:J35" si="78">I235</f>
        <v>#REF!</v>
      </c>
      <c r="J35" s="621" t="e">
        <f t="shared" si="78"/>
        <v>#REF!</v>
      </c>
      <c r="K35" s="637" t="e">
        <f t="shared" si="77"/>
        <v>#REF!</v>
      </c>
      <c r="L35" s="602" t="e">
        <f t="shared" si="77"/>
        <v>#REF!</v>
      </c>
      <c r="M35" s="637" t="e">
        <f t="shared" si="77"/>
        <v>#REF!</v>
      </c>
      <c r="N35" s="602" t="e">
        <f t="shared" si="77"/>
        <v>#REF!</v>
      </c>
      <c r="O35" s="637" t="e">
        <f t="shared" si="77"/>
        <v>#REF!</v>
      </c>
      <c r="P35" s="617" t="e">
        <f t="shared" si="77"/>
        <v>#REF!</v>
      </c>
      <c r="Q35" s="658" t="e">
        <f>Q235</f>
        <v>#REF!</v>
      </c>
      <c r="R35" s="657" t="e">
        <f>R235</f>
        <v>#REF!</v>
      </c>
      <c r="S35" s="637" t="e">
        <f t="shared" ref="S35:X35" si="79">S235</f>
        <v>#REF!</v>
      </c>
      <c r="T35" s="602" t="e">
        <f t="shared" si="79"/>
        <v>#REF!</v>
      </c>
      <c r="U35" s="637" t="e">
        <f t="shared" si="79"/>
        <v>#REF!</v>
      </c>
      <c r="V35" s="602" t="e">
        <f t="shared" si="79"/>
        <v>#REF!</v>
      </c>
      <c r="W35" s="637" t="e">
        <f t="shared" si="79"/>
        <v>#REF!</v>
      </c>
      <c r="X35" s="617" t="e">
        <f t="shared" si="79"/>
        <v>#REF!</v>
      </c>
      <c r="Y35" s="658" t="e">
        <f>Y235</f>
        <v>#REF!</v>
      </c>
      <c r="Z35" s="657" t="e">
        <f>Z235</f>
        <v>#REF!</v>
      </c>
      <c r="AA35" s="637" t="e">
        <f t="shared" ref="AA35:AF35" si="80">AA235</f>
        <v>#REF!</v>
      </c>
      <c r="AB35" s="602" t="e">
        <f t="shared" si="80"/>
        <v>#REF!</v>
      </c>
      <c r="AC35" s="637" t="e">
        <f t="shared" si="80"/>
        <v>#REF!</v>
      </c>
      <c r="AD35" s="602" t="e">
        <f t="shared" si="80"/>
        <v>#REF!</v>
      </c>
      <c r="AE35" s="637" t="e">
        <f t="shared" si="80"/>
        <v>#REF!</v>
      </c>
      <c r="AF35" s="617" t="e">
        <f t="shared" si="80"/>
        <v>#REF!</v>
      </c>
      <c r="AG35" s="658" t="e">
        <f>AG235</f>
        <v>#REF!</v>
      </c>
      <c r="AH35" s="657" t="e">
        <f>AH235</f>
        <v>#REF!</v>
      </c>
    </row>
    <row r="36" spans="1:34" thickBot="1" x14ac:dyDescent="0.3">
      <c r="A36" s="1003" t="s">
        <v>413</v>
      </c>
      <c r="B36" s="1004"/>
      <c r="C36" s="1004"/>
      <c r="D36" s="1004"/>
      <c r="E36" s="1004"/>
      <c r="F36" s="1004"/>
      <c r="G36" s="1004"/>
      <c r="H36" s="1004"/>
      <c r="I36" s="1004"/>
      <c r="J36" s="1004"/>
      <c r="K36" s="1004"/>
      <c r="L36" s="1004"/>
      <c r="M36" s="1004"/>
      <c r="N36" s="1004"/>
      <c r="O36" s="1004"/>
      <c r="P36" s="1004"/>
      <c r="Q36" s="1004"/>
      <c r="R36" s="1004"/>
      <c r="S36" s="1004"/>
      <c r="T36" s="1004"/>
      <c r="U36" s="1004"/>
      <c r="V36" s="1004"/>
      <c r="W36" s="1004"/>
      <c r="X36" s="1004"/>
      <c r="Y36" s="1004"/>
      <c r="Z36" s="1004"/>
    </row>
    <row r="37" spans="1:34" x14ac:dyDescent="0.25">
      <c r="A37" s="762" t="s">
        <v>411</v>
      </c>
      <c r="B37" s="763">
        <f t="shared" ref="B37:P37" si="81">B253</f>
        <v>3910</v>
      </c>
      <c r="C37" s="563">
        <f t="shared" si="81"/>
        <v>4717</v>
      </c>
      <c r="D37" s="564" t="e">
        <f t="shared" si="81"/>
        <v>#REF!</v>
      </c>
      <c r="E37" s="563" t="e">
        <f t="shared" si="81"/>
        <v>#REF!</v>
      </c>
      <c r="F37" s="564" t="e">
        <f t="shared" si="81"/>
        <v>#REF!</v>
      </c>
      <c r="G37" s="563" t="e">
        <f t="shared" si="81"/>
        <v>#REF!</v>
      </c>
      <c r="H37" s="564" t="e">
        <f t="shared" si="81"/>
        <v>#REF!</v>
      </c>
      <c r="I37" s="565" t="e">
        <f t="shared" si="81"/>
        <v>#REF!</v>
      </c>
      <c r="J37" s="618" t="e">
        <f t="shared" si="81"/>
        <v>#REF!</v>
      </c>
      <c r="K37" s="634" t="e">
        <f t="shared" si="81"/>
        <v>#REF!</v>
      </c>
      <c r="L37" s="599" t="e">
        <f t="shared" si="81"/>
        <v>#REF!</v>
      </c>
      <c r="M37" s="634" t="e">
        <f t="shared" si="81"/>
        <v>#REF!</v>
      </c>
      <c r="N37" s="599" t="e">
        <f t="shared" si="81"/>
        <v>#REF!</v>
      </c>
      <c r="O37" s="634" t="e">
        <f t="shared" si="81"/>
        <v>#REF!</v>
      </c>
      <c r="P37" s="614" t="e">
        <f t="shared" si="81"/>
        <v>#REF!</v>
      </c>
      <c r="Q37" s="565" t="e">
        <f>Q253</f>
        <v>#REF!</v>
      </c>
      <c r="R37" s="618" t="e">
        <f>R253</f>
        <v>#REF!</v>
      </c>
      <c r="S37" s="803" t="e">
        <f t="shared" ref="S37:X37" si="82">S253</f>
        <v>#REF!</v>
      </c>
      <c r="T37" s="757" t="e">
        <f t="shared" si="82"/>
        <v>#REF!</v>
      </c>
      <c r="U37" s="756" t="e">
        <f t="shared" si="82"/>
        <v>#REF!</v>
      </c>
      <c r="V37" s="757" t="e">
        <f t="shared" si="82"/>
        <v>#REF!</v>
      </c>
      <c r="W37" s="756" t="e">
        <f t="shared" si="82"/>
        <v>#REF!</v>
      </c>
      <c r="X37" s="758" t="e">
        <f t="shared" si="82"/>
        <v>#REF!</v>
      </c>
      <c r="Y37" s="754" t="e">
        <f>Y253</f>
        <v>#REF!</v>
      </c>
      <c r="Z37" s="755" t="e">
        <f>Z253</f>
        <v>#REF!</v>
      </c>
      <c r="AA37" s="803" t="e">
        <f t="shared" ref="AA37:AF37" si="83">AA253</f>
        <v>#REF!</v>
      </c>
      <c r="AB37" s="757" t="e">
        <f t="shared" si="83"/>
        <v>#REF!</v>
      </c>
      <c r="AC37" s="756" t="e">
        <f t="shared" si="83"/>
        <v>#REF!</v>
      </c>
      <c r="AD37" s="757" t="e">
        <f t="shared" si="83"/>
        <v>#REF!</v>
      </c>
      <c r="AE37" s="756" t="e">
        <f t="shared" si="83"/>
        <v>#REF!</v>
      </c>
      <c r="AF37" s="758">
        <f t="shared" si="83"/>
        <v>36140</v>
      </c>
      <c r="AG37" s="754">
        <f>AG253</f>
        <v>51749</v>
      </c>
      <c r="AH37" s="755">
        <f>AH253</f>
        <v>1.4319037078029884</v>
      </c>
    </row>
    <row r="38" spans="1:34" x14ac:dyDescent="0.25">
      <c r="A38" s="728" t="s">
        <v>412</v>
      </c>
      <c r="B38" s="698">
        <f t="shared" ref="B38:P38" si="84">B262</f>
        <v>413</v>
      </c>
      <c r="C38" s="724">
        <f t="shared" si="84"/>
        <v>838</v>
      </c>
      <c r="D38" s="706" t="e">
        <f t="shared" si="84"/>
        <v>#REF!</v>
      </c>
      <c r="E38" s="724" t="e">
        <f t="shared" si="84"/>
        <v>#REF!</v>
      </c>
      <c r="F38" s="706" t="e">
        <f t="shared" si="84"/>
        <v>#REF!</v>
      </c>
      <c r="G38" s="724" t="e">
        <f t="shared" si="84"/>
        <v>#REF!</v>
      </c>
      <c r="H38" s="706" t="e">
        <f t="shared" si="84"/>
        <v>#REF!</v>
      </c>
      <c r="I38" s="725" t="e">
        <f t="shared" si="84"/>
        <v>#REF!</v>
      </c>
      <c r="J38" s="726" t="e">
        <f t="shared" si="84"/>
        <v>#REF!</v>
      </c>
      <c r="K38" s="727" t="e">
        <f t="shared" si="84"/>
        <v>#REF!</v>
      </c>
      <c r="L38" s="707" t="e">
        <f t="shared" si="84"/>
        <v>#REF!</v>
      </c>
      <c r="M38" s="727" t="e">
        <f t="shared" si="84"/>
        <v>#REF!</v>
      </c>
      <c r="N38" s="707" t="e">
        <f t="shared" si="84"/>
        <v>#REF!</v>
      </c>
      <c r="O38" s="727" t="e">
        <f t="shared" si="84"/>
        <v>#REF!</v>
      </c>
      <c r="P38" s="707" t="e">
        <f t="shared" si="84"/>
        <v>#REF!</v>
      </c>
      <c r="Q38" s="725" t="e">
        <f>Q262</f>
        <v>#REF!</v>
      </c>
      <c r="R38" s="726" t="e">
        <f>R262</f>
        <v>#REF!</v>
      </c>
      <c r="S38" s="804" t="e">
        <f t="shared" ref="S38:X38" si="85">S262</f>
        <v>#REF!</v>
      </c>
      <c r="T38" s="707" t="e">
        <f t="shared" si="85"/>
        <v>#REF!</v>
      </c>
      <c r="U38" s="727" t="e">
        <f t="shared" si="85"/>
        <v>#REF!</v>
      </c>
      <c r="V38" s="707" t="e">
        <f t="shared" si="85"/>
        <v>#REF!</v>
      </c>
      <c r="W38" s="727" t="e">
        <f t="shared" si="85"/>
        <v>#REF!</v>
      </c>
      <c r="X38" s="707" t="e">
        <f t="shared" si="85"/>
        <v>#REF!</v>
      </c>
      <c r="Y38" s="725" t="e">
        <f>Y262</f>
        <v>#REF!</v>
      </c>
      <c r="Z38" s="726" t="e">
        <f>Z262</f>
        <v>#REF!</v>
      </c>
      <c r="AA38" s="804" t="e">
        <f t="shared" ref="AA38:AF38" si="86">AA262</f>
        <v>#REF!</v>
      </c>
      <c r="AB38" s="707" t="e">
        <f t="shared" si="86"/>
        <v>#REF!</v>
      </c>
      <c r="AC38" s="727" t="e">
        <f t="shared" si="86"/>
        <v>#REF!</v>
      </c>
      <c r="AD38" s="707" t="e">
        <f t="shared" si="86"/>
        <v>#REF!</v>
      </c>
      <c r="AE38" s="727" t="e">
        <f t="shared" si="86"/>
        <v>#REF!</v>
      </c>
      <c r="AF38" s="707">
        <f t="shared" si="86"/>
        <v>826</v>
      </c>
      <c r="AG38" s="725">
        <f>AG262</f>
        <v>10944</v>
      </c>
      <c r="AH38" s="726">
        <f>AH262</f>
        <v>13.249394673123486</v>
      </c>
    </row>
    <row r="39" spans="1:34" ht="16.5" thickBot="1" x14ac:dyDescent="0.3">
      <c r="A39" s="729" t="s">
        <v>414</v>
      </c>
      <c r="B39" s="586" t="e">
        <f>B275+B135</f>
        <v>#REF!</v>
      </c>
      <c r="C39" s="572" t="e">
        <f>C275+C135</f>
        <v>#REF!</v>
      </c>
      <c r="D39" s="573" t="e">
        <f>C39/$B$39</f>
        <v>#REF!</v>
      </c>
      <c r="E39" s="572" t="e">
        <f>E275+E135</f>
        <v>#REF!</v>
      </c>
      <c r="F39" s="573" t="e">
        <f>E39/$B$39</f>
        <v>#REF!</v>
      </c>
      <c r="G39" s="572" t="e">
        <f>G275+G135</f>
        <v>#REF!</v>
      </c>
      <c r="H39" s="573" t="e">
        <f>G39/$B$39</f>
        <v>#REF!</v>
      </c>
      <c r="I39" s="567" t="e">
        <f>I275+I135</f>
        <v>#REF!</v>
      </c>
      <c r="J39" s="623" t="e">
        <f t="shared" ref="J39" si="87">I39/($B39*3)</f>
        <v>#REF!</v>
      </c>
      <c r="K39" s="641" t="e">
        <f>K275+K135</f>
        <v>#REF!</v>
      </c>
      <c r="L39" s="573" t="e">
        <f>K39/$B$39</f>
        <v>#REF!</v>
      </c>
      <c r="M39" s="641" t="e">
        <f>M275+M135</f>
        <v>#REF!</v>
      </c>
      <c r="N39" s="573" t="e">
        <f>M39/$B$39</f>
        <v>#REF!</v>
      </c>
      <c r="O39" s="641" t="e">
        <f>O275+O135</f>
        <v>#REF!</v>
      </c>
      <c r="P39" s="573" t="e">
        <f>O39/$B$39</f>
        <v>#REF!</v>
      </c>
      <c r="Q39" s="567" t="e">
        <f>Q275+Q135</f>
        <v>#REF!</v>
      </c>
      <c r="R39" s="623" t="e">
        <f>Q39/($B39*3)</f>
        <v>#REF!</v>
      </c>
      <c r="S39" s="805" t="e">
        <f>S275+S135</f>
        <v>#REF!</v>
      </c>
      <c r="T39" s="806" t="e">
        <f>S39/$B$39</f>
        <v>#REF!</v>
      </c>
      <c r="U39" s="636" t="e">
        <f>U275+U135</f>
        <v>#REF!</v>
      </c>
      <c r="V39" s="806" t="e">
        <f>U39/$B$39</f>
        <v>#REF!</v>
      </c>
      <c r="W39" s="636" t="e">
        <f>W275+W135</f>
        <v>#REF!</v>
      </c>
      <c r="X39" s="806" t="e">
        <f>W39/$B$39</f>
        <v>#REF!</v>
      </c>
      <c r="Y39" s="567" t="e">
        <f>Y275+Y135</f>
        <v>#REF!</v>
      </c>
      <c r="Z39" s="623" t="e">
        <f>Y39/($B39*3)</f>
        <v>#REF!</v>
      </c>
      <c r="AA39" s="805" t="e">
        <f>AA275+AA135</f>
        <v>#REF!</v>
      </c>
      <c r="AB39" s="806" t="e">
        <f>AA39/$B$39</f>
        <v>#REF!</v>
      </c>
      <c r="AC39" s="636" t="e">
        <f>AC275+AC135</f>
        <v>#REF!</v>
      </c>
      <c r="AD39" s="806" t="e">
        <f>AC39/$B$39</f>
        <v>#REF!</v>
      </c>
      <c r="AE39" s="636" t="e">
        <f>AE275+AE135</f>
        <v>#REF!</v>
      </c>
      <c r="AF39" s="806" t="e">
        <f>AE39/$B$39</f>
        <v>#REF!</v>
      </c>
      <c r="AG39" s="567" t="e">
        <f>AG275+AG135</f>
        <v>#REF!</v>
      </c>
      <c r="AH39" s="623" t="e">
        <f>AG39/($B39*3)</f>
        <v>#REF!</v>
      </c>
    </row>
    <row r="40" spans="1:34" x14ac:dyDescent="0.25">
      <c r="A40" s="560"/>
      <c r="B40" s="587"/>
      <c r="C40" s="560"/>
      <c r="D40" s="560"/>
      <c r="E40" s="560"/>
      <c r="F40" s="560"/>
      <c r="G40" s="560"/>
      <c r="H40" s="560"/>
      <c r="I40" s="560"/>
      <c r="J40" s="605"/>
      <c r="K40" s="587"/>
      <c r="L40" s="605"/>
      <c r="M40" s="587"/>
      <c r="N40" s="605"/>
      <c r="O40" s="587"/>
      <c r="P40" s="605"/>
      <c r="Q40" s="560"/>
      <c r="R40" s="605"/>
    </row>
    <row r="41" spans="1:34" x14ac:dyDescent="0.25">
      <c r="A41" s="560"/>
      <c r="B41" s="587"/>
      <c r="C41" s="560"/>
      <c r="D41" s="560"/>
      <c r="E41" s="560"/>
      <c r="F41" s="560"/>
      <c r="G41" s="560"/>
      <c r="H41" s="560"/>
      <c r="I41" s="560"/>
      <c r="J41" s="605"/>
      <c r="K41" s="587"/>
      <c r="L41" s="605"/>
      <c r="M41" s="587"/>
      <c r="N41" s="605"/>
      <c r="O41" s="587"/>
      <c r="P41" s="605"/>
      <c r="Q41" s="560"/>
      <c r="R41" s="605"/>
    </row>
    <row r="42" spans="1:34" x14ac:dyDescent="0.25">
      <c r="A42" s="560"/>
      <c r="B42" s="587"/>
      <c r="C42" s="560"/>
      <c r="D42" s="560"/>
      <c r="E42" s="560"/>
      <c r="F42" s="560"/>
      <c r="G42" s="560"/>
      <c r="H42" s="560"/>
      <c r="I42" s="560"/>
      <c r="J42" s="605"/>
      <c r="K42" s="587"/>
      <c r="L42" s="605"/>
      <c r="M42" s="587"/>
      <c r="N42" s="605"/>
      <c r="O42" s="587"/>
      <c r="P42" s="605"/>
      <c r="Q42" s="560"/>
      <c r="R42" s="605"/>
    </row>
    <row r="43" spans="1:34" x14ac:dyDescent="0.25">
      <c r="A43" s="1002" t="s">
        <v>366</v>
      </c>
      <c r="B43" s="994"/>
      <c r="C43" s="994"/>
      <c r="D43" s="994"/>
      <c r="E43" s="994"/>
      <c r="F43" s="994"/>
      <c r="G43" s="994"/>
      <c r="H43" s="994"/>
      <c r="I43" s="994"/>
      <c r="J43" s="994"/>
      <c r="K43" s="994"/>
      <c r="L43" s="994"/>
      <c r="M43" s="994"/>
      <c r="N43" s="994"/>
      <c r="O43" s="994"/>
      <c r="P43" s="994"/>
      <c r="Q43" s="994"/>
      <c r="R43" s="994"/>
      <c r="S43" s="994"/>
      <c r="T43" s="994"/>
      <c r="U43" s="994"/>
      <c r="V43" s="994"/>
      <c r="W43" s="994"/>
      <c r="X43" s="994"/>
      <c r="Y43" s="994"/>
      <c r="Z43" s="994"/>
    </row>
    <row r="44" spans="1:34" ht="24.75" thickBot="1" x14ac:dyDescent="0.3">
      <c r="A44" s="13" t="s">
        <v>14</v>
      </c>
      <c r="B44" s="11" t="s">
        <v>164</v>
      </c>
      <c r="C44" s="13" t="s">
        <v>423</v>
      </c>
      <c r="D44" s="14" t="s">
        <v>1</v>
      </c>
      <c r="E44" s="13" t="s">
        <v>424</v>
      </c>
      <c r="F44" s="14" t="s">
        <v>1</v>
      </c>
      <c r="G44" s="13" t="s">
        <v>425</v>
      </c>
      <c r="H44" s="14" t="s">
        <v>1</v>
      </c>
      <c r="I44" s="86" t="s">
        <v>403</v>
      </c>
      <c r="J44" s="12" t="s">
        <v>192</v>
      </c>
      <c r="K44" s="13" t="s">
        <v>426</v>
      </c>
      <c r="L44" s="14" t="s">
        <v>1</v>
      </c>
      <c r="M44" s="13" t="s">
        <v>427</v>
      </c>
      <c r="N44" s="14" t="s">
        <v>1</v>
      </c>
      <c r="O44" s="13" t="s">
        <v>428</v>
      </c>
      <c r="P44" s="14" t="s">
        <v>1</v>
      </c>
      <c r="Q44" s="86" t="s">
        <v>403</v>
      </c>
      <c r="R44" s="12" t="s">
        <v>192</v>
      </c>
      <c r="S44" s="13" t="s">
        <v>429</v>
      </c>
      <c r="T44" s="14" t="s">
        <v>1</v>
      </c>
      <c r="U44" s="13" t="s">
        <v>430</v>
      </c>
      <c r="V44" s="14" t="s">
        <v>1</v>
      </c>
      <c r="W44" s="13" t="s">
        <v>431</v>
      </c>
      <c r="X44" s="14" t="s">
        <v>1</v>
      </c>
      <c r="Y44" s="86" t="s">
        <v>403</v>
      </c>
      <c r="Z44" s="12" t="s">
        <v>192</v>
      </c>
      <c r="AA44" s="13" t="s">
        <v>432</v>
      </c>
      <c r="AB44" s="14" t="s">
        <v>1</v>
      </c>
      <c r="AC44" s="13" t="s">
        <v>433</v>
      </c>
      <c r="AD44" s="14" t="s">
        <v>1</v>
      </c>
      <c r="AE44" s="13" t="s">
        <v>434</v>
      </c>
      <c r="AF44" s="14" t="s">
        <v>1</v>
      </c>
      <c r="AG44" s="86" t="s">
        <v>403</v>
      </c>
      <c r="AH44" s="12" t="s">
        <v>192</v>
      </c>
    </row>
    <row r="45" spans="1:34" ht="16.5" thickTop="1" x14ac:dyDescent="0.25">
      <c r="A45" s="8" t="s">
        <v>27</v>
      </c>
      <c r="B45" s="588">
        <f>'Pque N Mundo I'!B9</f>
        <v>7200</v>
      </c>
      <c r="C45" s="91">
        <f>'Pque N Mundo I'!C9</f>
        <v>5015</v>
      </c>
      <c r="D45" s="18">
        <f>C45/$B45</f>
        <v>0.69652777777777775</v>
      </c>
      <c r="E45" s="91" t="e">
        <f>'Pque N Mundo I'!#REF!</f>
        <v>#REF!</v>
      </c>
      <c r="F45" s="18" t="e">
        <f t="shared" ref="F45:F54" si="88">E45/$B45</f>
        <v>#REF!</v>
      </c>
      <c r="G45" s="91" t="e">
        <f>'Pque N Mundo I'!#REF!</f>
        <v>#REF!</v>
      </c>
      <c r="H45" s="143" t="e">
        <f t="shared" ref="H45:L54" si="89">G45/$B45</f>
        <v>#REF!</v>
      </c>
      <c r="I45" s="68" t="e">
        <f>SUM(C45,E45,G45)</f>
        <v>#REF!</v>
      </c>
      <c r="J45" s="624" t="e">
        <f t="shared" ref="J45:J53" si="90">I45/($B45*3)</f>
        <v>#REF!</v>
      </c>
      <c r="K45" s="642" t="e">
        <f>'Pque N Mundo I'!#REF!</f>
        <v>#REF!</v>
      </c>
      <c r="L45" s="606" t="e">
        <f t="shared" si="89"/>
        <v>#REF!</v>
      </c>
      <c r="M45" s="642" t="e">
        <f>'Pque N Mundo I'!#REF!</f>
        <v>#REF!</v>
      </c>
      <c r="N45" s="606" t="e">
        <f t="shared" ref="N45:N54" si="91">M45/$B45</f>
        <v>#REF!</v>
      </c>
      <c r="O45" s="642" t="e">
        <f>'Pque N Mundo I'!#REF!</f>
        <v>#REF!</v>
      </c>
      <c r="P45" s="606" t="e">
        <f t="shared" ref="P45:P54" si="92">O45/$B45</f>
        <v>#REF!</v>
      </c>
      <c r="Q45" s="68" t="e">
        <f>SUM(K45,M45,O45)</f>
        <v>#REF!</v>
      </c>
      <c r="R45" s="624" t="e">
        <f t="shared" ref="R45:R53" si="93">Q45/($B45*3)</f>
        <v>#REF!</v>
      </c>
      <c r="S45" s="642" t="e">
        <f>'Pque N Mundo I'!#REF!</f>
        <v>#REF!</v>
      </c>
      <c r="T45" s="606" t="e">
        <f t="shared" ref="T45:T54" si="94">S45/$B45</f>
        <v>#REF!</v>
      </c>
      <c r="U45" s="642" t="e">
        <f>'Pque N Mundo I'!#REF!</f>
        <v>#REF!</v>
      </c>
      <c r="V45" s="606" t="e">
        <f t="shared" ref="V45:V54" si="95">U45/$B45</f>
        <v>#REF!</v>
      </c>
      <c r="W45" s="642" t="e">
        <f>'Pque N Mundo I'!#REF!</f>
        <v>#REF!</v>
      </c>
      <c r="X45" s="606" t="e">
        <f t="shared" ref="X45:X54" si="96">W45/$B45</f>
        <v>#REF!</v>
      </c>
      <c r="Y45" s="68" t="e">
        <f>SUM(S45,U45,W45)</f>
        <v>#REF!</v>
      </c>
      <c r="Z45" s="624" t="e">
        <f t="shared" ref="Z45:Z53" si="97">Y45/($B45*3)</f>
        <v>#REF!</v>
      </c>
      <c r="AA45" s="642" t="e">
        <f>'Pque N Mundo I'!#REF!</f>
        <v>#REF!</v>
      </c>
      <c r="AB45" s="606" t="e">
        <f t="shared" ref="AB45:AB54" si="98">AA45/$B45</f>
        <v>#REF!</v>
      </c>
      <c r="AC45" s="642" t="e">
        <f>'Pque N Mundo I'!#REF!</f>
        <v>#REF!</v>
      </c>
      <c r="AD45" s="606" t="e">
        <f t="shared" ref="AD45:AD54" si="99">AC45/$B45</f>
        <v>#REF!</v>
      </c>
      <c r="AE45" s="642" t="e">
        <f>'Pque N Mundo I'!#REF!</f>
        <v>#REF!</v>
      </c>
      <c r="AF45" s="606" t="e">
        <f t="shared" ref="AF45:AF54" si="100">AE45/$B45</f>
        <v>#REF!</v>
      </c>
      <c r="AG45" s="68" t="e">
        <f>SUM(AA45,AC45,AE45)</f>
        <v>#REF!</v>
      </c>
      <c r="AH45" s="624" t="e">
        <f t="shared" ref="AH45:AH53" si="101">AG45/($B45*3)</f>
        <v>#REF!</v>
      </c>
    </row>
    <row r="46" spans="1:34" x14ac:dyDescent="0.25">
      <c r="A46" s="77" t="s">
        <v>28</v>
      </c>
      <c r="B46" s="589">
        <f>'Pque N Mundo I'!B10</f>
        <v>2496</v>
      </c>
      <c r="C46" s="92">
        <f>'Pque N Mundo I'!C10</f>
        <v>2661</v>
      </c>
      <c r="D46" s="103">
        <f t="shared" ref="D46:D53" si="102">C46/$B46</f>
        <v>1.0661057692307692</v>
      </c>
      <c r="E46" s="92" t="e">
        <f>'Pque N Mundo I'!#REF!</f>
        <v>#REF!</v>
      </c>
      <c r="F46" s="103" t="e">
        <f t="shared" si="88"/>
        <v>#REF!</v>
      </c>
      <c r="G46" s="92" t="e">
        <f>'Pque N Mundo I'!#REF!</f>
        <v>#REF!</v>
      </c>
      <c r="H46" s="103" t="e">
        <f t="shared" si="89"/>
        <v>#REF!</v>
      </c>
      <c r="I46" s="94" t="e">
        <f t="shared" ref="I46:I53" si="103">SUM(C46,E46,G46)</f>
        <v>#REF!</v>
      </c>
      <c r="J46" s="625" t="e">
        <f t="shared" si="90"/>
        <v>#REF!</v>
      </c>
      <c r="K46" s="643" t="e">
        <f>'Pque N Mundo I'!#REF!</f>
        <v>#REF!</v>
      </c>
      <c r="L46" s="607" t="e">
        <f t="shared" si="89"/>
        <v>#REF!</v>
      </c>
      <c r="M46" s="643" t="e">
        <f>'Pque N Mundo I'!#REF!</f>
        <v>#REF!</v>
      </c>
      <c r="N46" s="607" t="e">
        <f t="shared" si="91"/>
        <v>#REF!</v>
      </c>
      <c r="O46" s="643" t="e">
        <f>'Pque N Mundo I'!#REF!</f>
        <v>#REF!</v>
      </c>
      <c r="P46" s="607" t="e">
        <f t="shared" si="92"/>
        <v>#REF!</v>
      </c>
      <c r="Q46" s="94" t="e">
        <f t="shared" ref="Q46:Q53" si="104">SUM(K46,M46,O46)</f>
        <v>#REF!</v>
      </c>
      <c r="R46" s="625" t="e">
        <f t="shared" si="93"/>
        <v>#REF!</v>
      </c>
      <c r="S46" s="643" t="e">
        <f>'Pque N Mundo I'!#REF!</f>
        <v>#REF!</v>
      </c>
      <c r="T46" s="607" t="e">
        <f t="shared" si="94"/>
        <v>#REF!</v>
      </c>
      <c r="U46" s="643" t="e">
        <f>'Pque N Mundo I'!#REF!</f>
        <v>#REF!</v>
      </c>
      <c r="V46" s="607" t="e">
        <f t="shared" si="95"/>
        <v>#REF!</v>
      </c>
      <c r="W46" s="643" t="e">
        <f>'Pque N Mundo I'!#REF!</f>
        <v>#REF!</v>
      </c>
      <c r="X46" s="607" t="e">
        <f t="shared" si="96"/>
        <v>#REF!</v>
      </c>
      <c r="Y46" s="94" t="e">
        <f t="shared" ref="Y46:Y53" si="105">SUM(S46,U46,W46)</f>
        <v>#REF!</v>
      </c>
      <c r="Z46" s="625" t="e">
        <f t="shared" si="97"/>
        <v>#REF!</v>
      </c>
      <c r="AA46" s="643" t="e">
        <f>'Pque N Mundo I'!#REF!</f>
        <v>#REF!</v>
      </c>
      <c r="AB46" s="607" t="e">
        <f t="shared" si="98"/>
        <v>#REF!</v>
      </c>
      <c r="AC46" s="643" t="e">
        <f>'Pque N Mundo I'!#REF!</f>
        <v>#REF!</v>
      </c>
      <c r="AD46" s="607" t="e">
        <f t="shared" si="99"/>
        <v>#REF!</v>
      </c>
      <c r="AE46" s="643" t="e">
        <f>'Pque N Mundo I'!#REF!</f>
        <v>#REF!</v>
      </c>
      <c r="AF46" s="607" t="e">
        <f t="shared" si="100"/>
        <v>#REF!</v>
      </c>
      <c r="AG46" s="94" t="e">
        <f t="shared" ref="AG46:AG53" si="106">SUM(AA46,AC46,AE46)</f>
        <v>#REF!</v>
      </c>
      <c r="AH46" s="625" t="e">
        <f t="shared" si="101"/>
        <v>#REF!</v>
      </c>
    </row>
    <row r="47" spans="1:34" x14ac:dyDescent="0.25">
      <c r="A47" s="77" t="s">
        <v>29</v>
      </c>
      <c r="B47" s="589">
        <f>'Pque N Mundo I'!B12</f>
        <v>1080</v>
      </c>
      <c r="C47" s="92">
        <f>'Pque N Mundo I'!C12</f>
        <v>1000</v>
      </c>
      <c r="D47" s="103">
        <f t="shared" si="102"/>
        <v>0.92592592592592593</v>
      </c>
      <c r="E47" s="92" t="e">
        <f>'Pque N Mundo I'!#REF!</f>
        <v>#REF!</v>
      </c>
      <c r="F47" s="103" t="e">
        <f t="shared" si="88"/>
        <v>#REF!</v>
      </c>
      <c r="G47" s="92" t="e">
        <f>'Pque N Mundo I'!#REF!</f>
        <v>#REF!</v>
      </c>
      <c r="H47" s="103" t="e">
        <f t="shared" si="89"/>
        <v>#REF!</v>
      </c>
      <c r="I47" s="94" t="e">
        <f t="shared" si="103"/>
        <v>#REF!</v>
      </c>
      <c r="J47" s="625" t="e">
        <f t="shared" si="90"/>
        <v>#REF!</v>
      </c>
      <c r="K47" s="643" t="e">
        <f>'Pque N Mundo I'!#REF!</f>
        <v>#REF!</v>
      </c>
      <c r="L47" s="607" t="e">
        <f t="shared" si="89"/>
        <v>#REF!</v>
      </c>
      <c r="M47" s="643" t="e">
        <f>'Pque N Mundo I'!#REF!</f>
        <v>#REF!</v>
      </c>
      <c r="N47" s="607" t="e">
        <f t="shared" si="91"/>
        <v>#REF!</v>
      </c>
      <c r="O47" s="643" t="e">
        <f>'Pque N Mundo I'!#REF!</f>
        <v>#REF!</v>
      </c>
      <c r="P47" s="607" t="e">
        <f t="shared" si="92"/>
        <v>#REF!</v>
      </c>
      <c r="Q47" s="94" t="e">
        <f t="shared" si="104"/>
        <v>#REF!</v>
      </c>
      <c r="R47" s="625" t="e">
        <f t="shared" si="93"/>
        <v>#REF!</v>
      </c>
      <c r="S47" s="643" t="e">
        <f>'Pque N Mundo I'!#REF!</f>
        <v>#REF!</v>
      </c>
      <c r="T47" s="607" t="e">
        <f t="shared" si="94"/>
        <v>#REF!</v>
      </c>
      <c r="U47" s="643" t="e">
        <f>'Pque N Mundo I'!#REF!</f>
        <v>#REF!</v>
      </c>
      <c r="V47" s="607" t="e">
        <f t="shared" si="95"/>
        <v>#REF!</v>
      </c>
      <c r="W47" s="643" t="e">
        <f>'Pque N Mundo I'!#REF!</f>
        <v>#REF!</v>
      </c>
      <c r="X47" s="607" t="e">
        <f t="shared" si="96"/>
        <v>#REF!</v>
      </c>
      <c r="Y47" s="94" t="e">
        <f t="shared" si="105"/>
        <v>#REF!</v>
      </c>
      <c r="Z47" s="625" t="e">
        <f t="shared" si="97"/>
        <v>#REF!</v>
      </c>
      <c r="AA47" s="643" t="e">
        <f>'Pque N Mundo I'!#REF!</f>
        <v>#REF!</v>
      </c>
      <c r="AB47" s="607" t="e">
        <f t="shared" si="98"/>
        <v>#REF!</v>
      </c>
      <c r="AC47" s="643" t="e">
        <f>'Pque N Mundo I'!#REF!</f>
        <v>#REF!</v>
      </c>
      <c r="AD47" s="607" t="e">
        <f t="shared" si="99"/>
        <v>#REF!</v>
      </c>
      <c r="AE47" s="643" t="e">
        <f>'Pque N Mundo I'!#REF!</f>
        <v>#REF!</v>
      </c>
      <c r="AF47" s="607" t="e">
        <f t="shared" si="100"/>
        <v>#REF!</v>
      </c>
      <c r="AG47" s="94" t="e">
        <f t="shared" si="106"/>
        <v>#REF!</v>
      </c>
      <c r="AH47" s="625" t="e">
        <f t="shared" si="101"/>
        <v>#REF!</v>
      </c>
    </row>
    <row r="48" spans="1:34" x14ac:dyDescent="0.25">
      <c r="A48" s="77" t="s">
        <v>8</v>
      </c>
      <c r="B48" s="589">
        <f>'Pque N Mundo I'!B17</f>
        <v>261</v>
      </c>
      <c r="C48" s="92">
        <f>'Pque N Mundo I'!C17</f>
        <v>278</v>
      </c>
      <c r="D48" s="103">
        <f t="shared" si="102"/>
        <v>1.0651340996168583</v>
      </c>
      <c r="E48" s="92" t="e">
        <f>'Pque N Mundo I'!#REF!</f>
        <v>#REF!</v>
      </c>
      <c r="F48" s="103" t="e">
        <f t="shared" si="88"/>
        <v>#REF!</v>
      </c>
      <c r="G48" s="92" t="e">
        <f>'Pque N Mundo I'!#REF!</f>
        <v>#REF!</v>
      </c>
      <c r="H48" s="103" t="e">
        <f t="shared" si="89"/>
        <v>#REF!</v>
      </c>
      <c r="I48" s="94" t="e">
        <f t="shared" si="103"/>
        <v>#REF!</v>
      </c>
      <c r="J48" s="625" t="e">
        <f t="shared" si="90"/>
        <v>#REF!</v>
      </c>
      <c r="K48" s="643" t="e">
        <f>'Pque N Mundo I'!#REF!</f>
        <v>#REF!</v>
      </c>
      <c r="L48" s="607" t="e">
        <f t="shared" si="89"/>
        <v>#REF!</v>
      </c>
      <c r="M48" s="643" t="e">
        <f>'Pque N Mundo I'!#REF!</f>
        <v>#REF!</v>
      </c>
      <c r="N48" s="607" t="e">
        <f t="shared" si="91"/>
        <v>#REF!</v>
      </c>
      <c r="O48" s="643" t="e">
        <f>'Pque N Mundo I'!#REF!</f>
        <v>#REF!</v>
      </c>
      <c r="P48" s="607" t="e">
        <f t="shared" si="92"/>
        <v>#REF!</v>
      </c>
      <c r="Q48" s="94" t="e">
        <f t="shared" si="104"/>
        <v>#REF!</v>
      </c>
      <c r="R48" s="625" t="e">
        <f t="shared" si="93"/>
        <v>#REF!</v>
      </c>
      <c r="S48" s="643" t="e">
        <f>'Pque N Mundo I'!#REF!</f>
        <v>#REF!</v>
      </c>
      <c r="T48" s="607" t="e">
        <f t="shared" si="94"/>
        <v>#REF!</v>
      </c>
      <c r="U48" s="643" t="e">
        <f>'Pque N Mundo I'!#REF!</f>
        <v>#REF!</v>
      </c>
      <c r="V48" s="607" t="e">
        <f t="shared" si="95"/>
        <v>#REF!</v>
      </c>
      <c r="W48" s="643" t="e">
        <f>'Pque N Mundo I'!#REF!</f>
        <v>#REF!</v>
      </c>
      <c r="X48" s="607" t="e">
        <f t="shared" si="96"/>
        <v>#REF!</v>
      </c>
      <c r="Y48" s="94" t="e">
        <f t="shared" si="105"/>
        <v>#REF!</v>
      </c>
      <c r="Z48" s="625" t="e">
        <f t="shared" si="97"/>
        <v>#REF!</v>
      </c>
      <c r="AA48" s="643" t="e">
        <f>'Pque N Mundo I'!#REF!</f>
        <v>#REF!</v>
      </c>
      <c r="AB48" s="607" t="e">
        <f t="shared" si="98"/>
        <v>#REF!</v>
      </c>
      <c r="AC48" s="643" t="e">
        <f>'Pque N Mundo I'!#REF!</f>
        <v>#REF!</v>
      </c>
      <c r="AD48" s="607" t="e">
        <f t="shared" si="99"/>
        <v>#REF!</v>
      </c>
      <c r="AE48" s="643" t="e">
        <f>'Pque N Mundo I'!#REF!</f>
        <v>#REF!</v>
      </c>
      <c r="AF48" s="607" t="e">
        <f t="shared" si="100"/>
        <v>#REF!</v>
      </c>
      <c r="AG48" s="94" t="e">
        <f t="shared" si="106"/>
        <v>#REF!</v>
      </c>
      <c r="AH48" s="625" t="e">
        <f t="shared" si="101"/>
        <v>#REF!</v>
      </c>
    </row>
    <row r="49" spans="1:34" x14ac:dyDescent="0.25">
      <c r="A49" s="77" t="s">
        <v>9</v>
      </c>
      <c r="B49" s="589">
        <f>'Pque N Mundo I'!B18</f>
        <v>39</v>
      </c>
      <c r="C49" s="92">
        <f>'Pque N Mundo I'!C18</f>
        <v>84</v>
      </c>
      <c r="D49" s="103">
        <f t="shared" si="102"/>
        <v>2.1538461538461537</v>
      </c>
      <c r="E49" s="92" t="e">
        <f>'Pque N Mundo I'!#REF!</f>
        <v>#REF!</v>
      </c>
      <c r="F49" s="103" t="e">
        <f t="shared" si="88"/>
        <v>#REF!</v>
      </c>
      <c r="G49" s="92" t="e">
        <f>'Pque N Mundo I'!#REF!</f>
        <v>#REF!</v>
      </c>
      <c r="H49" s="103" t="e">
        <f t="shared" si="89"/>
        <v>#REF!</v>
      </c>
      <c r="I49" s="94" t="e">
        <f t="shared" si="103"/>
        <v>#REF!</v>
      </c>
      <c r="J49" s="625" t="e">
        <f t="shared" si="90"/>
        <v>#REF!</v>
      </c>
      <c r="K49" s="643" t="e">
        <f>'Pque N Mundo I'!#REF!</f>
        <v>#REF!</v>
      </c>
      <c r="L49" s="607" t="e">
        <f t="shared" si="89"/>
        <v>#REF!</v>
      </c>
      <c r="M49" s="643" t="e">
        <f>'Pque N Mundo I'!#REF!</f>
        <v>#REF!</v>
      </c>
      <c r="N49" s="607" t="e">
        <f t="shared" si="91"/>
        <v>#REF!</v>
      </c>
      <c r="O49" s="643" t="e">
        <f>'Pque N Mundo I'!#REF!</f>
        <v>#REF!</v>
      </c>
      <c r="P49" s="607" t="e">
        <f t="shared" si="92"/>
        <v>#REF!</v>
      </c>
      <c r="Q49" s="94" t="e">
        <f t="shared" si="104"/>
        <v>#REF!</v>
      </c>
      <c r="R49" s="625" t="e">
        <f t="shared" si="93"/>
        <v>#REF!</v>
      </c>
      <c r="S49" s="643" t="e">
        <f>'Pque N Mundo I'!#REF!</f>
        <v>#REF!</v>
      </c>
      <c r="T49" s="607" t="e">
        <f t="shared" si="94"/>
        <v>#REF!</v>
      </c>
      <c r="U49" s="643" t="e">
        <f>'Pque N Mundo I'!#REF!</f>
        <v>#REF!</v>
      </c>
      <c r="V49" s="607" t="e">
        <f t="shared" si="95"/>
        <v>#REF!</v>
      </c>
      <c r="W49" s="643" t="e">
        <f>'Pque N Mundo I'!#REF!</f>
        <v>#REF!</v>
      </c>
      <c r="X49" s="607" t="e">
        <f t="shared" si="96"/>
        <v>#REF!</v>
      </c>
      <c r="Y49" s="94" t="e">
        <f t="shared" si="105"/>
        <v>#REF!</v>
      </c>
      <c r="Z49" s="625" t="e">
        <f t="shared" si="97"/>
        <v>#REF!</v>
      </c>
      <c r="AA49" s="643" t="e">
        <f>'Pque N Mundo I'!#REF!</f>
        <v>#REF!</v>
      </c>
      <c r="AB49" s="607" t="e">
        <f t="shared" si="98"/>
        <v>#REF!</v>
      </c>
      <c r="AC49" s="643" t="e">
        <f>'Pque N Mundo I'!#REF!</f>
        <v>#REF!</v>
      </c>
      <c r="AD49" s="607" t="e">
        <f t="shared" si="99"/>
        <v>#REF!</v>
      </c>
      <c r="AE49" s="643" t="e">
        <f>'Pque N Mundo I'!#REF!</f>
        <v>#REF!</v>
      </c>
      <c r="AF49" s="607" t="e">
        <f t="shared" si="100"/>
        <v>#REF!</v>
      </c>
      <c r="AG49" s="94" t="e">
        <f t="shared" si="106"/>
        <v>#REF!</v>
      </c>
      <c r="AH49" s="625" t="e">
        <f t="shared" si="101"/>
        <v>#REF!</v>
      </c>
    </row>
    <row r="50" spans="1:34" x14ac:dyDescent="0.25">
      <c r="A50" s="77" t="s">
        <v>10</v>
      </c>
      <c r="B50" s="589">
        <f>'Pque N Mundo I'!B20</f>
        <v>528</v>
      </c>
      <c r="C50" s="92">
        <f>'Pque N Mundo I'!C20</f>
        <v>616</v>
      </c>
      <c r="D50" s="103">
        <f t="shared" si="102"/>
        <v>1.1666666666666667</v>
      </c>
      <c r="E50" s="92" t="e">
        <f>'Pque N Mundo I'!#REF!</f>
        <v>#REF!</v>
      </c>
      <c r="F50" s="103" t="e">
        <f t="shared" si="88"/>
        <v>#REF!</v>
      </c>
      <c r="G50" s="92" t="e">
        <f>'Pque N Mundo I'!#REF!</f>
        <v>#REF!</v>
      </c>
      <c r="H50" s="103" t="e">
        <f t="shared" si="89"/>
        <v>#REF!</v>
      </c>
      <c r="I50" s="94" t="e">
        <f>SUM(C50,E50,G50)</f>
        <v>#REF!</v>
      </c>
      <c r="J50" s="625" t="e">
        <f t="shared" si="90"/>
        <v>#REF!</v>
      </c>
      <c r="K50" s="643" t="e">
        <f>'Pque N Mundo I'!#REF!</f>
        <v>#REF!</v>
      </c>
      <c r="L50" s="607" t="e">
        <f t="shared" si="89"/>
        <v>#REF!</v>
      </c>
      <c r="M50" s="643" t="e">
        <f>'Pque N Mundo I'!#REF!</f>
        <v>#REF!</v>
      </c>
      <c r="N50" s="607" t="e">
        <f t="shared" si="91"/>
        <v>#REF!</v>
      </c>
      <c r="O50" s="643" t="e">
        <f>'Pque N Mundo I'!#REF!</f>
        <v>#REF!</v>
      </c>
      <c r="P50" s="607" t="e">
        <f t="shared" si="92"/>
        <v>#REF!</v>
      </c>
      <c r="Q50" s="94" t="e">
        <f t="shared" si="104"/>
        <v>#REF!</v>
      </c>
      <c r="R50" s="625" t="e">
        <f t="shared" si="93"/>
        <v>#REF!</v>
      </c>
      <c r="S50" s="643" t="e">
        <f>'Pque N Mundo I'!#REF!</f>
        <v>#REF!</v>
      </c>
      <c r="T50" s="607" t="e">
        <f t="shared" si="94"/>
        <v>#REF!</v>
      </c>
      <c r="U50" s="643" t="e">
        <f>'Pque N Mundo I'!#REF!</f>
        <v>#REF!</v>
      </c>
      <c r="V50" s="607" t="e">
        <f t="shared" si="95"/>
        <v>#REF!</v>
      </c>
      <c r="W50" s="643" t="e">
        <f>'Pque N Mundo I'!#REF!</f>
        <v>#REF!</v>
      </c>
      <c r="X50" s="607" t="e">
        <f t="shared" si="96"/>
        <v>#REF!</v>
      </c>
      <c r="Y50" s="94" t="e">
        <f t="shared" si="105"/>
        <v>#REF!</v>
      </c>
      <c r="Z50" s="625" t="e">
        <f t="shared" si="97"/>
        <v>#REF!</v>
      </c>
      <c r="AA50" s="643" t="e">
        <f>'Pque N Mundo I'!#REF!</f>
        <v>#REF!</v>
      </c>
      <c r="AB50" s="607" t="e">
        <f t="shared" si="98"/>
        <v>#REF!</v>
      </c>
      <c r="AC50" s="643" t="e">
        <f>'Pque N Mundo I'!#REF!</f>
        <v>#REF!</v>
      </c>
      <c r="AD50" s="607" t="e">
        <f t="shared" si="99"/>
        <v>#REF!</v>
      </c>
      <c r="AE50" s="643" t="e">
        <f>'Pque N Mundo I'!#REF!</f>
        <v>#REF!</v>
      </c>
      <c r="AF50" s="607" t="e">
        <f t="shared" si="100"/>
        <v>#REF!</v>
      </c>
      <c r="AG50" s="94" t="e">
        <f t="shared" si="106"/>
        <v>#REF!</v>
      </c>
      <c r="AH50" s="625" t="e">
        <f t="shared" si="101"/>
        <v>#REF!</v>
      </c>
    </row>
    <row r="51" spans="1:34" x14ac:dyDescent="0.25">
      <c r="A51" s="77" t="s">
        <v>42</v>
      </c>
      <c r="B51" s="589">
        <f>'Pque N Mundo I'!B21</f>
        <v>264</v>
      </c>
      <c r="C51" s="92">
        <f>'Pque N Mundo I'!C21</f>
        <v>79</v>
      </c>
      <c r="D51" s="103">
        <f t="shared" si="102"/>
        <v>0.29924242424242425</v>
      </c>
      <c r="E51" s="92" t="e">
        <f>'Pque N Mundo I'!#REF!</f>
        <v>#REF!</v>
      </c>
      <c r="F51" s="103" t="e">
        <f t="shared" si="88"/>
        <v>#REF!</v>
      </c>
      <c r="G51" s="92" t="e">
        <f>'Pque N Mundo I'!#REF!</f>
        <v>#REF!</v>
      </c>
      <c r="H51" s="103" t="e">
        <f t="shared" si="89"/>
        <v>#REF!</v>
      </c>
      <c r="I51" s="94" t="e">
        <f t="shared" si="103"/>
        <v>#REF!</v>
      </c>
      <c r="J51" s="625" t="e">
        <f t="shared" si="90"/>
        <v>#REF!</v>
      </c>
      <c r="K51" s="643" t="e">
        <f>'Pque N Mundo I'!#REF!</f>
        <v>#REF!</v>
      </c>
      <c r="L51" s="607" t="e">
        <f t="shared" si="89"/>
        <v>#REF!</v>
      </c>
      <c r="M51" s="643" t="e">
        <f>'Pque N Mundo I'!#REF!</f>
        <v>#REF!</v>
      </c>
      <c r="N51" s="607" t="e">
        <f t="shared" si="91"/>
        <v>#REF!</v>
      </c>
      <c r="O51" s="643" t="e">
        <f>'Pque N Mundo I'!#REF!</f>
        <v>#REF!</v>
      </c>
      <c r="P51" s="607" t="e">
        <f t="shared" si="92"/>
        <v>#REF!</v>
      </c>
      <c r="Q51" s="94" t="e">
        <f t="shared" si="104"/>
        <v>#REF!</v>
      </c>
      <c r="R51" s="625" t="e">
        <f t="shared" si="93"/>
        <v>#REF!</v>
      </c>
      <c r="S51" s="643" t="e">
        <f>'Pque N Mundo I'!#REF!</f>
        <v>#REF!</v>
      </c>
      <c r="T51" s="607" t="e">
        <f t="shared" si="94"/>
        <v>#REF!</v>
      </c>
      <c r="U51" s="643" t="e">
        <f>'Pque N Mundo I'!#REF!</f>
        <v>#REF!</v>
      </c>
      <c r="V51" s="607" t="e">
        <f t="shared" si="95"/>
        <v>#REF!</v>
      </c>
      <c r="W51" s="643" t="e">
        <f>'Pque N Mundo I'!#REF!</f>
        <v>#REF!</v>
      </c>
      <c r="X51" s="607" t="e">
        <f t="shared" si="96"/>
        <v>#REF!</v>
      </c>
      <c r="Y51" s="94" t="e">
        <f t="shared" si="105"/>
        <v>#REF!</v>
      </c>
      <c r="Z51" s="625" t="e">
        <f t="shared" si="97"/>
        <v>#REF!</v>
      </c>
      <c r="AA51" s="643" t="e">
        <f>'Pque N Mundo I'!#REF!</f>
        <v>#REF!</v>
      </c>
      <c r="AB51" s="607" t="e">
        <f t="shared" si="98"/>
        <v>#REF!</v>
      </c>
      <c r="AC51" s="643" t="e">
        <f>'Pque N Mundo I'!#REF!</f>
        <v>#REF!</v>
      </c>
      <c r="AD51" s="607" t="e">
        <f t="shared" si="99"/>
        <v>#REF!</v>
      </c>
      <c r="AE51" s="643" t="e">
        <f>'Pque N Mundo I'!#REF!</f>
        <v>#REF!</v>
      </c>
      <c r="AF51" s="607" t="e">
        <f t="shared" si="100"/>
        <v>#REF!</v>
      </c>
      <c r="AG51" s="94" t="e">
        <f t="shared" si="106"/>
        <v>#REF!</v>
      </c>
      <c r="AH51" s="625" t="e">
        <f t="shared" si="101"/>
        <v>#REF!</v>
      </c>
    </row>
    <row r="52" spans="1:34" x14ac:dyDescent="0.25">
      <c r="A52" s="77" t="s">
        <v>12</v>
      </c>
      <c r="B52" s="589">
        <f>'Pque N Mundo I'!B22</f>
        <v>320</v>
      </c>
      <c r="C52" s="92">
        <f>'Pque N Mundo I'!C22</f>
        <v>140</v>
      </c>
      <c r="D52" s="103">
        <f t="shared" si="102"/>
        <v>0.4375</v>
      </c>
      <c r="E52" s="92" t="e">
        <f>'Pque N Mundo I'!#REF!</f>
        <v>#REF!</v>
      </c>
      <c r="F52" s="103" t="e">
        <f t="shared" si="88"/>
        <v>#REF!</v>
      </c>
      <c r="G52" s="92" t="e">
        <f>'Pque N Mundo I'!#REF!</f>
        <v>#REF!</v>
      </c>
      <c r="H52" s="103" t="e">
        <f t="shared" si="89"/>
        <v>#REF!</v>
      </c>
      <c r="I52" s="94" t="e">
        <f t="shared" si="103"/>
        <v>#REF!</v>
      </c>
      <c r="J52" s="625" t="e">
        <f t="shared" si="90"/>
        <v>#REF!</v>
      </c>
      <c r="K52" s="643" t="e">
        <f>'Pque N Mundo I'!#REF!</f>
        <v>#REF!</v>
      </c>
      <c r="L52" s="607" t="e">
        <f t="shared" si="89"/>
        <v>#REF!</v>
      </c>
      <c r="M52" s="643" t="e">
        <f>'Pque N Mundo I'!#REF!</f>
        <v>#REF!</v>
      </c>
      <c r="N52" s="607" t="e">
        <f t="shared" si="91"/>
        <v>#REF!</v>
      </c>
      <c r="O52" s="643" t="e">
        <f>'Pque N Mundo I'!#REF!</f>
        <v>#REF!</v>
      </c>
      <c r="P52" s="607" t="e">
        <f t="shared" si="92"/>
        <v>#REF!</v>
      </c>
      <c r="Q52" s="94" t="e">
        <f t="shared" si="104"/>
        <v>#REF!</v>
      </c>
      <c r="R52" s="625" t="e">
        <f t="shared" si="93"/>
        <v>#REF!</v>
      </c>
      <c r="S52" s="643" t="e">
        <f>'Pque N Mundo I'!#REF!</f>
        <v>#REF!</v>
      </c>
      <c r="T52" s="607" t="e">
        <f t="shared" si="94"/>
        <v>#REF!</v>
      </c>
      <c r="U52" s="643" t="e">
        <f>'Pque N Mundo I'!#REF!</f>
        <v>#REF!</v>
      </c>
      <c r="V52" s="607" t="e">
        <f t="shared" si="95"/>
        <v>#REF!</v>
      </c>
      <c r="W52" s="643" t="e">
        <f>'Pque N Mundo I'!#REF!</f>
        <v>#REF!</v>
      </c>
      <c r="X52" s="607" t="e">
        <f t="shared" si="96"/>
        <v>#REF!</v>
      </c>
      <c r="Y52" s="94" t="e">
        <f t="shared" si="105"/>
        <v>#REF!</v>
      </c>
      <c r="Z52" s="625" t="e">
        <f t="shared" si="97"/>
        <v>#REF!</v>
      </c>
      <c r="AA52" s="643" t="e">
        <f>'Pque N Mundo I'!#REF!</f>
        <v>#REF!</v>
      </c>
      <c r="AB52" s="607" t="e">
        <f t="shared" si="98"/>
        <v>#REF!</v>
      </c>
      <c r="AC52" s="643" t="e">
        <f>'Pque N Mundo I'!#REF!</f>
        <v>#REF!</v>
      </c>
      <c r="AD52" s="607" t="e">
        <f t="shared" si="99"/>
        <v>#REF!</v>
      </c>
      <c r="AE52" s="643" t="e">
        <f>'Pque N Mundo I'!#REF!</f>
        <v>#REF!</v>
      </c>
      <c r="AF52" s="607" t="e">
        <f t="shared" si="100"/>
        <v>#REF!</v>
      </c>
      <c r="AG52" s="94" t="e">
        <f t="shared" si="106"/>
        <v>#REF!</v>
      </c>
      <c r="AH52" s="625" t="e">
        <f t="shared" si="101"/>
        <v>#REF!</v>
      </c>
    </row>
    <row r="53" spans="1:34" ht="16.5" thickBot="1" x14ac:dyDescent="0.3">
      <c r="A53" s="96" t="s">
        <v>13</v>
      </c>
      <c r="B53" s="590">
        <f>'Pque N Mundo I'!B23</f>
        <v>396</v>
      </c>
      <c r="C53" s="97">
        <f>'Pque N Mundo I'!C23</f>
        <v>314</v>
      </c>
      <c r="D53" s="107">
        <f t="shared" si="102"/>
        <v>0.79292929292929293</v>
      </c>
      <c r="E53" s="97" t="e">
        <f>'Pque N Mundo I'!#REF!</f>
        <v>#REF!</v>
      </c>
      <c r="F53" s="107" t="e">
        <f t="shared" si="88"/>
        <v>#REF!</v>
      </c>
      <c r="G53" s="97" t="e">
        <f>'Pque N Mundo I'!#REF!</f>
        <v>#REF!</v>
      </c>
      <c r="H53" s="107" t="e">
        <f t="shared" si="89"/>
        <v>#REF!</v>
      </c>
      <c r="I53" s="99" t="e">
        <f t="shared" si="103"/>
        <v>#REF!</v>
      </c>
      <c r="J53" s="626" t="e">
        <f t="shared" si="90"/>
        <v>#REF!</v>
      </c>
      <c r="K53" s="644" t="e">
        <f>'Pque N Mundo I'!#REF!</f>
        <v>#REF!</v>
      </c>
      <c r="L53" s="608" t="e">
        <f t="shared" si="89"/>
        <v>#REF!</v>
      </c>
      <c r="M53" s="644" t="e">
        <f>'Pque N Mundo I'!#REF!</f>
        <v>#REF!</v>
      </c>
      <c r="N53" s="608" t="e">
        <f t="shared" si="91"/>
        <v>#REF!</v>
      </c>
      <c r="O53" s="644" t="e">
        <f>'Pque N Mundo I'!#REF!</f>
        <v>#REF!</v>
      </c>
      <c r="P53" s="608" t="e">
        <f t="shared" si="92"/>
        <v>#REF!</v>
      </c>
      <c r="Q53" s="99" t="e">
        <f t="shared" si="104"/>
        <v>#REF!</v>
      </c>
      <c r="R53" s="626" t="e">
        <f t="shared" si="93"/>
        <v>#REF!</v>
      </c>
      <c r="S53" s="644" t="e">
        <f>'Pque N Mundo I'!#REF!</f>
        <v>#REF!</v>
      </c>
      <c r="T53" s="608" t="e">
        <f t="shared" si="94"/>
        <v>#REF!</v>
      </c>
      <c r="U53" s="644" t="e">
        <f>'Pque N Mundo I'!#REF!</f>
        <v>#REF!</v>
      </c>
      <c r="V53" s="608" t="e">
        <f t="shared" si="95"/>
        <v>#REF!</v>
      </c>
      <c r="W53" s="644" t="e">
        <f>'Pque N Mundo I'!#REF!</f>
        <v>#REF!</v>
      </c>
      <c r="X53" s="608" t="e">
        <f t="shared" si="96"/>
        <v>#REF!</v>
      </c>
      <c r="Y53" s="99" t="e">
        <f t="shared" si="105"/>
        <v>#REF!</v>
      </c>
      <c r="Z53" s="626" t="e">
        <f t="shared" si="97"/>
        <v>#REF!</v>
      </c>
      <c r="AA53" s="644" t="e">
        <f>'Pque N Mundo I'!#REF!</f>
        <v>#REF!</v>
      </c>
      <c r="AB53" s="608" t="e">
        <f t="shared" si="98"/>
        <v>#REF!</v>
      </c>
      <c r="AC53" s="644" t="e">
        <f>'Pque N Mundo I'!#REF!</f>
        <v>#REF!</v>
      </c>
      <c r="AD53" s="608" t="e">
        <f t="shared" si="99"/>
        <v>#REF!</v>
      </c>
      <c r="AE53" s="644" t="e">
        <f>'Pque N Mundo I'!#REF!</f>
        <v>#REF!</v>
      </c>
      <c r="AF53" s="608" t="e">
        <f t="shared" si="100"/>
        <v>#REF!</v>
      </c>
      <c r="AG53" s="99" t="e">
        <f t="shared" si="106"/>
        <v>#REF!</v>
      </c>
      <c r="AH53" s="626" t="e">
        <f t="shared" si="101"/>
        <v>#REF!</v>
      </c>
    </row>
    <row r="54" spans="1:34" ht="16.5" thickBot="1" x14ac:dyDescent="0.3">
      <c r="A54" s="5" t="s">
        <v>356</v>
      </c>
      <c r="B54" s="655">
        <f>SUM(B45:B53)</f>
        <v>12584</v>
      </c>
      <c r="C54" s="7">
        <f>SUM(C45:C53)</f>
        <v>10187</v>
      </c>
      <c r="D54" s="21">
        <f>C54/$B54</f>
        <v>0.80952002542911639</v>
      </c>
      <c r="E54" s="7" t="e">
        <f>SUM(E45:E53)</f>
        <v>#REF!</v>
      </c>
      <c r="F54" s="21" t="e">
        <f t="shared" si="88"/>
        <v>#REF!</v>
      </c>
      <c r="G54" s="7" t="e">
        <f>SUM(G45:G53)</f>
        <v>#REF!</v>
      </c>
      <c r="H54" s="21" t="e">
        <f t="shared" si="89"/>
        <v>#REF!</v>
      </c>
      <c r="I54" s="71" t="e">
        <f>SUM(C54,E54,G54)</f>
        <v>#REF!</v>
      </c>
      <c r="J54" s="654" t="e">
        <f>I54/($B54*3)</f>
        <v>#REF!</v>
      </c>
      <c r="K54" s="638" t="e">
        <f>SUM(K45:K53)</f>
        <v>#REF!</v>
      </c>
      <c r="L54" s="653" t="e">
        <f t="shared" si="89"/>
        <v>#REF!</v>
      </c>
      <c r="M54" s="638" t="e">
        <f t="shared" ref="M54" si="107">SUM(M45:M53)</f>
        <v>#REF!</v>
      </c>
      <c r="N54" s="653" t="e">
        <f t="shared" si="91"/>
        <v>#REF!</v>
      </c>
      <c r="O54" s="638" t="e">
        <f t="shared" ref="O54" si="108">SUM(O45:O53)</f>
        <v>#REF!</v>
      </c>
      <c r="P54" s="653" t="e">
        <f t="shared" si="92"/>
        <v>#REF!</v>
      </c>
      <c r="Q54" s="71" t="e">
        <f>SUM(K54,M54,O54)</f>
        <v>#REF!</v>
      </c>
      <c r="R54" s="654" t="e">
        <f>Q54/($B54*3)</f>
        <v>#REF!</v>
      </c>
      <c r="S54" s="638" t="e">
        <f>SUM(S45:S53)</f>
        <v>#REF!</v>
      </c>
      <c r="T54" s="653" t="e">
        <f t="shared" si="94"/>
        <v>#REF!</v>
      </c>
      <c r="U54" s="638" t="e">
        <f t="shared" ref="U54" si="109">SUM(U45:U53)</f>
        <v>#REF!</v>
      </c>
      <c r="V54" s="653" t="e">
        <f t="shared" si="95"/>
        <v>#REF!</v>
      </c>
      <c r="W54" s="638" t="e">
        <f t="shared" ref="W54" si="110">SUM(W45:W53)</f>
        <v>#REF!</v>
      </c>
      <c r="X54" s="653" t="e">
        <f t="shared" si="96"/>
        <v>#REF!</v>
      </c>
      <c r="Y54" s="71" t="e">
        <f>SUM(S54,U54,W54)</f>
        <v>#REF!</v>
      </c>
      <c r="Z54" s="654" t="e">
        <f>Y54/($B54*3)</f>
        <v>#REF!</v>
      </c>
      <c r="AA54" s="638" t="e">
        <f>SUM(AA45:AA53)</f>
        <v>#REF!</v>
      </c>
      <c r="AB54" s="653" t="e">
        <f t="shared" si="98"/>
        <v>#REF!</v>
      </c>
      <c r="AC54" s="638" t="e">
        <f t="shared" ref="AC54" si="111">SUM(AC45:AC53)</f>
        <v>#REF!</v>
      </c>
      <c r="AD54" s="653" t="e">
        <f t="shared" si="99"/>
        <v>#REF!</v>
      </c>
      <c r="AE54" s="638" t="e">
        <f t="shared" ref="AE54" si="112">SUM(AE45:AE53)</f>
        <v>#REF!</v>
      </c>
      <c r="AF54" s="653" t="e">
        <f t="shared" si="100"/>
        <v>#REF!</v>
      </c>
      <c r="AG54" s="71" t="e">
        <f>SUM(AA54,AC54,AE54)</f>
        <v>#REF!</v>
      </c>
      <c r="AH54" s="654" t="e">
        <f>AG54/($B54*3)</f>
        <v>#REF!</v>
      </c>
    </row>
    <row r="56" spans="1:34" x14ac:dyDescent="0.25">
      <c r="A56" s="1002" t="s">
        <v>438</v>
      </c>
      <c r="B56" s="994"/>
      <c r="C56" s="994"/>
      <c r="D56" s="994"/>
      <c r="E56" s="994"/>
      <c r="F56" s="994"/>
      <c r="G56" s="994"/>
      <c r="H56" s="994"/>
      <c r="I56" s="994"/>
      <c r="J56" s="994"/>
      <c r="K56" s="994"/>
      <c r="L56" s="994"/>
      <c r="M56" s="994"/>
      <c r="N56" s="994"/>
      <c r="O56" s="994"/>
      <c r="P56" s="994"/>
      <c r="Q56" s="994"/>
      <c r="R56" s="994"/>
      <c r="S56" s="994"/>
      <c r="T56" s="994"/>
      <c r="U56" s="994"/>
      <c r="V56" s="994"/>
      <c r="W56" s="994"/>
      <c r="X56" s="994"/>
      <c r="Y56" s="994"/>
      <c r="Z56" s="994"/>
    </row>
    <row r="57" spans="1:34" ht="24.75" thickBot="1" x14ac:dyDescent="0.3">
      <c r="A57" s="13" t="s">
        <v>14</v>
      </c>
      <c r="B57" s="11" t="s">
        <v>164</v>
      </c>
      <c r="C57" s="13" t="s">
        <v>423</v>
      </c>
      <c r="D57" s="14" t="s">
        <v>1</v>
      </c>
      <c r="E57" s="13" t="s">
        <v>424</v>
      </c>
      <c r="F57" s="14" t="s">
        <v>1</v>
      </c>
      <c r="G57" s="13" t="s">
        <v>425</v>
      </c>
      <c r="H57" s="14" t="s">
        <v>1</v>
      </c>
      <c r="I57" s="86" t="s">
        <v>403</v>
      </c>
      <c r="J57" s="12" t="s">
        <v>192</v>
      </c>
      <c r="K57" s="13" t="s">
        <v>426</v>
      </c>
      <c r="L57" s="14" t="s">
        <v>1</v>
      </c>
      <c r="M57" s="13" t="s">
        <v>427</v>
      </c>
      <c r="N57" s="14" t="s">
        <v>1</v>
      </c>
      <c r="O57" s="13" t="s">
        <v>428</v>
      </c>
      <c r="P57" s="14" t="s">
        <v>1</v>
      </c>
      <c r="Q57" s="86" t="s">
        <v>403</v>
      </c>
      <c r="R57" s="12" t="s">
        <v>192</v>
      </c>
      <c r="S57" s="13" t="s">
        <v>429</v>
      </c>
      <c r="T57" s="14" t="s">
        <v>1</v>
      </c>
      <c r="U57" s="13" t="s">
        <v>430</v>
      </c>
      <c r="V57" s="14" t="s">
        <v>1</v>
      </c>
      <c r="W57" s="13" t="s">
        <v>431</v>
      </c>
      <c r="X57" s="14" t="s">
        <v>1</v>
      </c>
      <c r="Y57" s="86" t="s">
        <v>403</v>
      </c>
      <c r="Z57" s="12" t="s">
        <v>192</v>
      </c>
      <c r="AA57" s="13" t="s">
        <v>432</v>
      </c>
      <c r="AB57" s="14" t="s">
        <v>1</v>
      </c>
      <c r="AC57" s="13" t="s">
        <v>433</v>
      </c>
      <c r="AD57" s="14" t="s">
        <v>1</v>
      </c>
      <c r="AE57" s="13" t="s">
        <v>434</v>
      </c>
      <c r="AF57" s="14" t="s">
        <v>1</v>
      </c>
      <c r="AG57" s="86" t="s">
        <v>403</v>
      </c>
      <c r="AH57" s="12" t="s">
        <v>192</v>
      </c>
    </row>
    <row r="58" spans="1:34" ht="16.5" thickTop="1" x14ac:dyDescent="0.25">
      <c r="A58" s="8" t="s">
        <v>27</v>
      </c>
      <c r="B58" s="588">
        <f>'Pque N Mundo II'!B9</f>
        <v>6000</v>
      </c>
      <c r="C58" s="91">
        <f>'Pque N Mundo II'!C9</f>
        <v>6289</v>
      </c>
      <c r="D58" s="18">
        <f t="shared" ref="D58:D68" si="113">C58/$B58</f>
        <v>1.0481666666666667</v>
      </c>
      <c r="E58" s="91" t="e">
        <f>'Pque N Mundo II'!#REF!</f>
        <v>#REF!</v>
      </c>
      <c r="F58" s="18" t="e">
        <f t="shared" ref="F58:F68" si="114">E58/$B58</f>
        <v>#REF!</v>
      </c>
      <c r="G58" s="91" t="e">
        <f>'Pque N Mundo II'!#REF!</f>
        <v>#REF!</v>
      </c>
      <c r="H58" s="18" t="e">
        <f t="shared" ref="H58:L68" si="115">G58/$B58</f>
        <v>#REF!</v>
      </c>
      <c r="I58" s="68" t="e">
        <f t="shared" ref="I58:I68" si="116">SUM(C58,E58,G58)</f>
        <v>#REF!</v>
      </c>
      <c r="J58" s="627" t="e">
        <f t="shared" ref="J58:J68" si="117">I58/($B58*3)</f>
        <v>#REF!</v>
      </c>
      <c r="K58" s="642" t="e">
        <f>'Pque N Mundo II'!#REF!</f>
        <v>#REF!</v>
      </c>
      <c r="L58" s="609" t="e">
        <f t="shared" si="115"/>
        <v>#REF!</v>
      </c>
      <c r="M58" s="642" t="e">
        <f>'Pque N Mundo II'!#REF!</f>
        <v>#REF!</v>
      </c>
      <c r="N58" s="609" t="e">
        <f t="shared" ref="N58:N68" si="118">M58/$B58</f>
        <v>#REF!</v>
      </c>
      <c r="O58" s="642" t="e">
        <f>'Pque N Mundo II'!#REF!</f>
        <v>#REF!</v>
      </c>
      <c r="P58" s="609" t="e">
        <f t="shared" ref="P58:P68" si="119">O58/$B58</f>
        <v>#REF!</v>
      </c>
      <c r="Q58" s="68" t="e">
        <f t="shared" ref="Q58:Q68" si="120">SUM(K58,M58,O58)</f>
        <v>#REF!</v>
      </c>
      <c r="R58" s="627" t="e">
        <f t="shared" ref="R58:R68" si="121">Q58/($B58*3)</f>
        <v>#REF!</v>
      </c>
      <c r="S58" s="642" t="e">
        <f>'Pque N Mundo II'!#REF!</f>
        <v>#REF!</v>
      </c>
      <c r="T58" s="609" t="e">
        <f t="shared" ref="T58:T68" si="122">S58/$B58</f>
        <v>#REF!</v>
      </c>
      <c r="U58" s="642" t="e">
        <f>'Pque N Mundo II'!#REF!</f>
        <v>#REF!</v>
      </c>
      <c r="V58" s="609" t="e">
        <f t="shared" ref="V58:V68" si="123">U58/$B58</f>
        <v>#REF!</v>
      </c>
      <c r="W58" s="642" t="e">
        <f>'Pque N Mundo II'!#REF!</f>
        <v>#REF!</v>
      </c>
      <c r="X58" s="609" t="e">
        <f t="shared" ref="X58:X68" si="124">W58/$B58</f>
        <v>#REF!</v>
      </c>
      <c r="Y58" s="68" t="e">
        <f t="shared" ref="Y58:Y68" si="125">SUM(S58,U58,W58)</f>
        <v>#REF!</v>
      </c>
      <c r="Z58" s="627" t="e">
        <f t="shared" ref="Z58:Z68" si="126">Y58/($B58*3)</f>
        <v>#REF!</v>
      </c>
      <c r="AA58" s="642" t="e">
        <f>'Pque N Mundo II'!#REF!</f>
        <v>#REF!</v>
      </c>
      <c r="AB58" s="609" t="e">
        <f t="shared" ref="AB58:AB68" si="127">AA58/$B58</f>
        <v>#REF!</v>
      </c>
      <c r="AC58" s="642" t="e">
        <f>'Pque N Mundo II'!#REF!</f>
        <v>#REF!</v>
      </c>
      <c r="AD58" s="609" t="e">
        <f t="shared" ref="AD58:AD68" si="128">AC58/$B58</f>
        <v>#REF!</v>
      </c>
      <c r="AE58" s="642" t="e">
        <f>'Pque N Mundo II'!#REF!</f>
        <v>#REF!</v>
      </c>
      <c r="AF58" s="609" t="e">
        <f t="shared" ref="AF58:AF68" si="129">AE58/$B58</f>
        <v>#REF!</v>
      </c>
      <c r="AG58" s="68" t="e">
        <f t="shared" ref="AG58:AG68" si="130">SUM(AA58,AC58,AE58)</f>
        <v>#REF!</v>
      </c>
      <c r="AH58" s="627" t="e">
        <f t="shared" ref="AH58:AH68" si="131">AG58/($B58*3)</f>
        <v>#REF!</v>
      </c>
    </row>
    <row r="59" spans="1:34" x14ac:dyDescent="0.25">
      <c r="A59" s="77" t="s">
        <v>28</v>
      </c>
      <c r="B59" s="589">
        <f>'Pque N Mundo II'!B10</f>
        <v>2080</v>
      </c>
      <c r="C59" s="92">
        <f>'Pque N Mundo II'!C10</f>
        <v>1716</v>
      </c>
      <c r="D59" s="103">
        <f t="shared" si="113"/>
        <v>0.82499999999999996</v>
      </c>
      <c r="E59" s="92" t="e">
        <f>'Pque N Mundo II'!#REF!</f>
        <v>#REF!</v>
      </c>
      <c r="F59" s="103" t="e">
        <f t="shared" si="114"/>
        <v>#REF!</v>
      </c>
      <c r="G59" s="92" t="e">
        <f>'Pque N Mundo II'!#REF!</f>
        <v>#REF!</v>
      </c>
      <c r="H59" s="103" t="e">
        <f t="shared" si="115"/>
        <v>#REF!</v>
      </c>
      <c r="I59" s="94" t="e">
        <f>SUM(C59,E59,G59)</f>
        <v>#REF!</v>
      </c>
      <c r="J59" s="625" t="e">
        <f t="shared" si="117"/>
        <v>#REF!</v>
      </c>
      <c r="K59" s="643" t="e">
        <f>'Pque N Mundo II'!#REF!</f>
        <v>#REF!</v>
      </c>
      <c r="L59" s="607" t="e">
        <f t="shared" si="115"/>
        <v>#REF!</v>
      </c>
      <c r="M59" s="643" t="e">
        <f>'Pque N Mundo II'!#REF!</f>
        <v>#REF!</v>
      </c>
      <c r="N59" s="607" t="e">
        <f t="shared" si="118"/>
        <v>#REF!</v>
      </c>
      <c r="O59" s="643" t="e">
        <f>'Pque N Mundo II'!#REF!</f>
        <v>#REF!</v>
      </c>
      <c r="P59" s="607" t="e">
        <f t="shared" si="119"/>
        <v>#REF!</v>
      </c>
      <c r="Q59" s="94" t="e">
        <f t="shared" si="120"/>
        <v>#REF!</v>
      </c>
      <c r="R59" s="625" t="e">
        <f t="shared" si="121"/>
        <v>#REF!</v>
      </c>
      <c r="S59" s="643" t="e">
        <f>'Pque N Mundo II'!#REF!</f>
        <v>#REF!</v>
      </c>
      <c r="T59" s="607" t="e">
        <f t="shared" si="122"/>
        <v>#REF!</v>
      </c>
      <c r="U59" s="643" t="e">
        <f>'Pque N Mundo II'!#REF!</f>
        <v>#REF!</v>
      </c>
      <c r="V59" s="607" t="e">
        <f t="shared" si="123"/>
        <v>#REF!</v>
      </c>
      <c r="W59" s="643" t="e">
        <f>'Pque N Mundo II'!#REF!</f>
        <v>#REF!</v>
      </c>
      <c r="X59" s="607" t="e">
        <f t="shared" si="124"/>
        <v>#REF!</v>
      </c>
      <c r="Y59" s="94" t="e">
        <f t="shared" si="125"/>
        <v>#REF!</v>
      </c>
      <c r="Z59" s="625" t="e">
        <f t="shared" si="126"/>
        <v>#REF!</v>
      </c>
      <c r="AA59" s="643" t="e">
        <f>'Pque N Mundo II'!#REF!</f>
        <v>#REF!</v>
      </c>
      <c r="AB59" s="607" t="e">
        <f t="shared" si="127"/>
        <v>#REF!</v>
      </c>
      <c r="AC59" s="643" t="e">
        <f>'Pque N Mundo II'!#REF!</f>
        <v>#REF!</v>
      </c>
      <c r="AD59" s="607" t="e">
        <f t="shared" si="128"/>
        <v>#REF!</v>
      </c>
      <c r="AE59" s="643" t="e">
        <f>'Pque N Mundo II'!#REF!</f>
        <v>#REF!</v>
      </c>
      <c r="AF59" s="607" t="e">
        <f t="shared" si="129"/>
        <v>#REF!</v>
      </c>
      <c r="AG59" s="94" t="e">
        <f t="shared" si="130"/>
        <v>#REF!</v>
      </c>
      <c r="AH59" s="625" t="e">
        <f t="shared" si="131"/>
        <v>#REF!</v>
      </c>
    </row>
    <row r="60" spans="1:34" x14ac:dyDescent="0.25">
      <c r="A60" s="77" t="s">
        <v>29</v>
      </c>
      <c r="B60" s="589">
        <f>'Pque N Mundo II'!B12</f>
        <v>900</v>
      </c>
      <c r="C60" s="92">
        <f>'Pque N Mundo II'!C12</f>
        <v>813</v>
      </c>
      <c r="D60" s="103">
        <f t="shared" si="113"/>
        <v>0.90333333333333332</v>
      </c>
      <c r="E60" s="92" t="e">
        <f>'Pque N Mundo II'!#REF!</f>
        <v>#REF!</v>
      </c>
      <c r="F60" s="103" t="e">
        <f t="shared" si="114"/>
        <v>#REF!</v>
      </c>
      <c r="G60" s="92" t="e">
        <f>'Pque N Mundo II'!#REF!</f>
        <v>#REF!</v>
      </c>
      <c r="H60" s="103" t="e">
        <f t="shared" si="115"/>
        <v>#REF!</v>
      </c>
      <c r="I60" s="94" t="e">
        <f>SUM(C60,E60,G60)</f>
        <v>#REF!</v>
      </c>
      <c r="J60" s="625" t="e">
        <f t="shared" si="117"/>
        <v>#REF!</v>
      </c>
      <c r="K60" s="643" t="e">
        <f>'Pque N Mundo II'!#REF!</f>
        <v>#REF!</v>
      </c>
      <c r="L60" s="607" t="e">
        <f t="shared" si="115"/>
        <v>#REF!</v>
      </c>
      <c r="M60" s="643" t="e">
        <f>'Pque N Mundo II'!#REF!</f>
        <v>#REF!</v>
      </c>
      <c r="N60" s="607" t="e">
        <f t="shared" si="118"/>
        <v>#REF!</v>
      </c>
      <c r="O60" s="643" t="e">
        <f>'Pque N Mundo II'!#REF!</f>
        <v>#REF!</v>
      </c>
      <c r="P60" s="607" t="e">
        <f t="shared" si="119"/>
        <v>#REF!</v>
      </c>
      <c r="Q60" s="94" t="e">
        <f t="shared" si="120"/>
        <v>#REF!</v>
      </c>
      <c r="R60" s="625" t="e">
        <f t="shared" si="121"/>
        <v>#REF!</v>
      </c>
      <c r="S60" s="643" t="e">
        <f>'Pque N Mundo II'!#REF!</f>
        <v>#REF!</v>
      </c>
      <c r="T60" s="607" t="e">
        <f t="shared" si="122"/>
        <v>#REF!</v>
      </c>
      <c r="U60" s="643" t="e">
        <f>'Pque N Mundo II'!#REF!</f>
        <v>#REF!</v>
      </c>
      <c r="V60" s="607" t="e">
        <f t="shared" si="123"/>
        <v>#REF!</v>
      </c>
      <c r="W60" s="643" t="e">
        <f>'Pque N Mundo II'!#REF!</f>
        <v>#REF!</v>
      </c>
      <c r="X60" s="607" t="e">
        <f t="shared" si="124"/>
        <v>#REF!</v>
      </c>
      <c r="Y60" s="94" t="e">
        <f t="shared" si="125"/>
        <v>#REF!</v>
      </c>
      <c r="Z60" s="625" t="e">
        <f t="shared" si="126"/>
        <v>#REF!</v>
      </c>
      <c r="AA60" s="643" t="e">
        <f>'Pque N Mundo II'!#REF!</f>
        <v>#REF!</v>
      </c>
      <c r="AB60" s="607" t="e">
        <f t="shared" si="127"/>
        <v>#REF!</v>
      </c>
      <c r="AC60" s="643" t="e">
        <f>'Pque N Mundo II'!#REF!</f>
        <v>#REF!</v>
      </c>
      <c r="AD60" s="607" t="e">
        <f t="shared" si="128"/>
        <v>#REF!</v>
      </c>
      <c r="AE60" s="643" t="e">
        <f>'Pque N Mundo II'!#REF!</f>
        <v>#REF!</v>
      </c>
      <c r="AF60" s="607" t="e">
        <f t="shared" si="129"/>
        <v>#REF!</v>
      </c>
      <c r="AG60" s="94" t="e">
        <f t="shared" si="130"/>
        <v>#REF!</v>
      </c>
      <c r="AH60" s="625" t="e">
        <f t="shared" si="131"/>
        <v>#REF!</v>
      </c>
    </row>
    <row r="61" spans="1:34" x14ac:dyDescent="0.25">
      <c r="A61" s="77" t="s">
        <v>30</v>
      </c>
      <c r="B61" s="589">
        <f>'Pque N Mundo II'!B14</f>
        <v>384</v>
      </c>
      <c r="C61" s="92">
        <f>'Pque N Mundo II'!C14</f>
        <v>362</v>
      </c>
      <c r="D61" s="103">
        <f t="shared" si="113"/>
        <v>0.94270833333333337</v>
      </c>
      <c r="E61" s="92" t="e">
        <f>'Pque N Mundo II'!#REF!</f>
        <v>#REF!</v>
      </c>
      <c r="F61" s="103" t="e">
        <f t="shared" si="114"/>
        <v>#REF!</v>
      </c>
      <c r="G61" s="92" t="e">
        <f>'Pque N Mundo II'!#REF!</f>
        <v>#REF!</v>
      </c>
      <c r="H61" s="103" t="e">
        <f t="shared" si="115"/>
        <v>#REF!</v>
      </c>
      <c r="I61" s="94" t="e">
        <f>SUM(C61,E61,G61)</f>
        <v>#REF!</v>
      </c>
      <c r="J61" s="625" t="e">
        <f t="shared" si="117"/>
        <v>#REF!</v>
      </c>
      <c r="K61" s="643" t="e">
        <f>'Pque N Mundo II'!#REF!</f>
        <v>#REF!</v>
      </c>
      <c r="L61" s="607" t="e">
        <f t="shared" si="115"/>
        <v>#REF!</v>
      </c>
      <c r="M61" s="643" t="e">
        <f>'Pque N Mundo II'!#REF!</f>
        <v>#REF!</v>
      </c>
      <c r="N61" s="607" t="e">
        <f t="shared" si="118"/>
        <v>#REF!</v>
      </c>
      <c r="O61" s="643" t="e">
        <f>'Pque N Mundo II'!#REF!</f>
        <v>#REF!</v>
      </c>
      <c r="P61" s="607" t="e">
        <f t="shared" si="119"/>
        <v>#REF!</v>
      </c>
      <c r="Q61" s="94" t="e">
        <f t="shared" si="120"/>
        <v>#REF!</v>
      </c>
      <c r="R61" s="625" t="e">
        <f t="shared" si="121"/>
        <v>#REF!</v>
      </c>
      <c r="S61" s="643" t="e">
        <f>'Pque N Mundo II'!#REF!</f>
        <v>#REF!</v>
      </c>
      <c r="T61" s="607" t="e">
        <f t="shared" si="122"/>
        <v>#REF!</v>
      </c>
      <c r="U61" s="643" t="e">
        <f>'Pque N Mundo II'!#REF!</f>
        <v>#REF!</v>
      </c>
      <c r="V61" s="607" t="e">
        <f t="shared" si="123"/>
        <v>#REF!</v>
      </c>
      <c r="W61" s="643" t="e">
        <f>'Pque N Mundo II'!#REF!</f>
        <v>#REF!</v>
      </c>
      <c r="X61" s="607" t="e">
        <f t="shared" si="124"/>
        <v>#REF!</v>
      </c>
      <c r="Y61" s="94" t="e">
        <f t="shared" si="125"/>
        <v>#REF!</v>
      </c>
      <c r="Z61" s="625" t="e">
        <f t="shared" si="126"/>
        <v>#REF!</v>
      </c>
      <c r="AA61" s="643" t="e">
        <f>'Pque N Mundo II'!#REF!</f>
        <v>#REF!</v>
      </c>
      <c r="AB61" s="607" t="e">
        <f t="shared" si="127"/>
        <v>#REF!</v>
      </c>
      <c r="AC61" s="643" t="e">
        <f>'Pque N Mundo II'!#REF!</f>
        <v>#REF!</v>
      </c>
      <c r="AD61" s="607" t="e">
        <f t="shared" si="128"/>
        <v>#REF!</v>
      </c>
      <c r="AE61" s="643" t="e">
        <f>'Pque N Mundo II'!#REF!</f>
        <v>#REF!</v>
      </c>
      <c r="AF61" s="607" t="e">
        <f t="shared" si="129"/>
        <v>#REF!</v>
      </c>
      <c r="AG61" s="94" t="e">
        <f t="shared" si="130"/>
        <v>#REF!</v>
      </c>
      <c r="AH61" s="625" t="e">
        <f t="shared" si="131"/>
        <v>#REF!</v>
      </c>
    </row>
    <row r="62" spans="1:34" x14ac:dyDescent="0.25">
      <c r="A62" s="77" t="s">
        <v>31</v>
      </c>
      <c r="B62" s="589">
        <f>'Pque N Mundo II'!B15</f>
        <v>58</v>
      </c>
      <c r="C62" s="92">
        <f>'Pque N Mundo II'!C15</f>
        <v>153</v>
      </c>
      <c r="D62" s="103">
        <f t="shared" si="113"/>
        <v>2.6379310344827585</v>
      </c>
      <c r="E62" s="92" t="e">
        <f>'Pque N Mundo II'!#REF!</f>
        <v>#REF!</v>
      </c>
      <c r="F62" s="103" t="e">
        <f t="shared" si="114"/>
        <v>#REF!</v>
      </c>
      <c r="G62" s="92" t="e">
        <f>'Pque N Mundo II'!#REF!</f>
        <v>#REF!</v>
      </c>
      <c r="H62" s="103" t="e">
        <f t="shared" si="115"/>
        <v>#REF!</v>
      </c>
      <c r="I62" s="94" t="e">
        <f>SUM(C62,E62,G62)</f>
        <v>#REF!</v>
      </c>
      <c r="J62" s="625" t="e">
        <f t="shared" si="117"/>
        <v>#REF!</v>
      </c>
      <c r="K62" s="643" t="e">
        <f>'Pque N Mundo II'!#REF!</f>
        <v>#REF!</v>
      </c>
      <c r="L62" s="607" t="e">
        <f t="shared" si="115"/>
        <v>#REF!</v>
      </c>
      <c r="M62" s="643" t="e">
        <f>'Pque N Mundo II'!#REF!</f>
        <v>#REF!</v>
      </c>
      <c r="N62" s="607" t="e">
        <f t="shared" si="118"/>
        <v>#REF!</v>
      </c>
      <c r="O62" s="643" t="e">
        <f>'Pque N Mundo II'!#REF!</f>
        <v>#REF!</v>
      </c>
      <c r="P62" s="607" t="e">
        <f t="shared" si="119"/>
        <v>#REF!</v>
      </c>
      <c r="Q62" s="94" t="e">
        <f t="shared" si="120"/>
        <v>#REF!</v>
      </c>
      <c r="R62" s="625" t="e">
        <f t="shared" si="121"/>
        <v>#REF!</v>
      </c>
      <c r="S62" s="643" t="e">
        <f>'Pque N Mundo II'!#REF!</f>
        <v>#REF!</v>
      </c>
      <c r="T62" s="607" t="e">
        <f t="shared" si="122"/>
        <v>#REF!</v>
      </c>
      <c r="U62" s="643" t="e">
        <f>'Pque N Mundo II'!#REF!</f>
        <v>#REF!</v>
      </c>
      <c r="V62" s="607" t="e">
        <f t="shared" si="123"/>
        <v>#REF!</v>
      </c>
      <c r="W62" s="643" t="e">
        <f>'Pque N Mundo II'!#REF!</f>
        <v>#REF!</v>
      </c>
      <c r="X62" s="607" t="e">
        <f t="shared" si="124"/>
        <v>#REF!</v>
      </c>
      <c r="Y62" s="94" t="e">
        <f t="shared" si="125"/>
        <v>#REF!</v>
      </c>
      <c r="Z62" s="625" t="e">
        <f t="shared" si="126"/>
        <v>#REF!</v>
      </c>
      <c r="AA62" s="643" t="e">
        <f>'Pque N Mundo II'!#REF!</f>
        <v>#REF!</v>
      </c>
      <c r="AB62" s="607" t="e">
        <f t="shared" si="127"/>
        <v>#REF!</v>
      </c>
      <c r="AC62" s="643" t="e">
        <f>'Pque N Mundo II'!#REF!</f>
        <v>#REF!</v>
      </c>
      <c r="AD62" s="607" t="e">
        <f t="shared" si="128"/>
        <v>#REF!</v>
      </c>
      <c r="AE62" s="643" t="e">
        <f>'Pque N Mundo II'!#REF!</f>
        <v>#REF!</v>
      </c>
      <c r="AF62" s="607" t="e">
        <f t="shared" si="129"/>
        <v>#REF!</v>
      </c>
      <c r="AG62" s="94" t="e">
        <f t="shared" si="130"/>
        <v>#REF!</v>
      </c>
      <c r="AH62" s="625" t="e">
        <f t="shared" si="131"/>
        <v>#REF!</v>
      </c>
    </row>
    <row r="63" spans="1:34" x14ac:dyDescent="0.25">
      <c r="A63" s="77" t="s">
        <v>8</v>
      </c>
      <c r="B63" s="589">
        <f>'Pque N Mundo II'!B17</f>
        <v>174</v>
      </c>
      <c r="C63" s="92">
        <f>'Pque N Mundo II'!C17</f>
        <v>136</v>
      </c>
      <c r="D63" s="103">
        <f t="shared" si="113"/>
        <v>0.7816091954022989</v>
      </c>
      <c r="E63" s="92" t="e">
        <f>'Pque N Mundo II'!#REF!</f>
        <v>#REF!</v>
      </c>
      <c r="F63" s="103" t="e">
        <f t="shared" si="114"/>
        <v>#REF!</v>
      </c>
      <c r="G63" s="92" t="e">
        <f>'Pque N Mundo II'!#REF!</f>
        <v>#REF!</v>
      </c>
      <c r="H63" s="103" t="e">
        <f t="shared" si="115"/>
        <v>#REF!</v>
      </c>
      <c r="I63" s="94" t="e">
        <f t="shared" si="116"/>
        <v>#REF!</v>
      </c>
      <c r="J63" s="625" t="e">
        <f t="shared" si="117"/>
        <v>#REF!</v>
      </c>
      <c r="K63" s="643" t="e">
        <f>'Pque N Mundo II'!#REF!</f>
        <v>#REF!</v>
      </c>
      <c r="L63" s="607" t="e">
        <f t="shared" si="115"/>
        <v>#REF!</v>
      </c>
      <c r="M63" s="643" t="e">
        <f>'Pque N Mundo II'!#REF!</f>
        <v>#REF!</v>
      </c>
      <c r="N63" s="607" t="e">
        <f t="shared" si="118"/>
        <v>#REF!</v>
      </c>
      <c r="O63" s="643" t="e">
        <f>'Pque N Mundo II'!#REF!</f>
        <v>#REF!</v>
      </c>
      <c r="P63" s="607" t="e">
        <f t="shared" si="119"/>
        <v>#REF!</v>
      </c>
      <c r="Q63" s="94" t="e">
        <f t="shared" si="120"/>
        <v>#REF!</v>
      </c>
      <c r="R63" s="625" t="e">
        <f t="shared" si="121"/>
        <v>#REF!</v>
      </c>
      <c r="S63" s="643" t="e">
        <f>'Pque N Mundo II'!#REF!</f>
        <v>#REF!</v>
      </c>
      <c r="T63" s="607" t="e">
        <f t="shared" si="122"/>
        <v>#REF!</v>
      </c>
      <c r="U63" s="643" t="e">
        <f>'Pque N Mundo II'!#REF!</f>
        <v>#REF!</v>
      </c>
      <c r="V63" s="607" t="e">
        <f t="shared" si="123"/>
        <v>#REF!</v>
      </c>
      <c r="W63" s="643" t="e">
        <f>'Pque N Mundo II'!#REF!</f>
        <v>#REF!</v>
      </c>
      <c r="X63" s="607" t="e">
        <f t="shared" si="124"/>
        <v>#REF!</v>
      </c>
      <c r="Y63" s="94" t="e">
        <f t="shared" si="125"/>
        <v>#REF!</v>
      </c>
      <c r="Z63" s="625" t="e">
        <f t="shared" si="126"/>
        <v>#REF!</v>
      </c>
      <c r="AA63" s="643" t="e">
        <f>'Pque N Mundo II'!#REF!</f>
        <v>#REF!</v>
      </c>
      <c r="AB63" s="607" t="e">
        <f t="shared" si="127"/>
        <v>#REF!</v>
      </c>
      <c r="AC63" s="643" t="e">
        <f>'Pque N Mundo II'!#REF!</f>
        <v>#REF!</v>
      </c>
      <c r="AD63" s="607" t="e">
        <f t="shared" si="128"/>
        <v>#REF!</v>
      </c>
      <c r="AE63" s="643" t="e">
        <f>'Pque N Mundo II'!#REF!</f>
        <v>#REF!</v>
      </c>
      <c r="AF63" s="607" t="e">
        <f t="shared" si="129"/>
        <v>#REF!</v>
      </c>
      <c r="AG63" s="94" t="e">
        <f t="shared" si="130"/>
        <v>#REF!</v>
      </c>
      <c r="AH63" s="625" t="e">
        <f t="shared" si="131"/>
        <v>#REF!</v>
      </c>
    </row>
    <row r="64" spans="1:34" x14ac:dyDescent="0.25">
      <c r="A64" s="77" t="s">
        <v>9</v>
      </c>
      <c r="B64" s="589">
        <f>'Pque N Mundo II'!B18</f>
        <v>26</v>
      </c>
      <c r="C64" s="92">
        <f>'Pque N Mundo II'!C18</f>
        <v>23</v>
      </c>
      <c r="D64" s="103">
        <f t="shared" si="113"/>
        <v>0.88461538461538458</v>
      </c>
      <c r="E64" s="92" t="e">
        <f>'Pque N Mundo II'!#REF!</f>
        <v>#REF!</v>
      </c>
      <c r="F64" s="103" t="e">
        <f t="shared" si="114"/>
        <v>#REF!</v>
      </c>
      <c r="G64" s="92" t="e">
        <f>'Pque N Mundo II'!#REF!</f>
        <v>#REF!</v>
      </c>
      <c r="H64" s="103" t="e">
        <f t="shared" si="115"/>
        <v>#REF!</v>
      </c>
      <c r="I64" s="94" t="e">
        <f t="shared" si="116"/>
        <v>#REF!</v>
      </c>
      <c r="J64" s="625" t="e">
        <f t="shared" si="117"/>
        <v>#REF!</v>
      </c>
      <c r="K64" s="643" t="e">
        <f>'Pque N Mundo II'!#REF!</f>
        <v>#REF!</v>
      </c>
      <c r="L64" s="607" t="e">
        <f t="shared" si="115"/>
        <v>#REF!</v>
      </c>
      <c r="M64" s="643" t="e">
        <f>'Pque N Mundo II'!#REF!</f>
        <v>#REF!</v>
      </c>
      <c r="N64" s="607" t="e">
        <f t="shared" si="118"/>
        <v>#REF!</v>
      </c>
      <c r="O64" s="643" t="e">
        <f>'Pque N Mundo II'!#REF!</f>
        <v>#REF!</v>
      </c>
      <c r="P64" s="607" t="e">
        <f t="shared" si="119"/>
        <v>#REF!</v>
      </c>
      <c r="Q64" s="94" t="e">
        <f t="shared" si="120"/>
        <v>#REF!</v>
      </c>
      <c r="R64" s="625" t="e">
        <f t="shared" si="121"/>
        <v>#REF!</v>
      </c>
      <c r="S64" s="643" t="e">
        <f>'Pque N Mundo II'!#REF!</f>
        <v>#REF!</v>
      </c>
      <c r="T64" s="607" t="e">
        <f t="shared" si="122"/>
        <v>#REF!</v>
      </c>
      <c r="U64" s="643" t="e">
        <f>'Pque N Mundo II'!#REF!</f>
        <v>#REF!</v>
      </c>
      <c r="V64" s="607" t="e">
        <f t="shared" si="123"/>
        <v>#REF!</v>
      </c>
      <c r="W64" s="643" t="e">
        <f>'Pque N Mundo II'!#REF!</f>
        <v>#REF!</v>
      </c>
      <c r="X64" s="607" t="e">
        <f t="shared" si="124"/>
        <v>#REF!</v>
      </c>
      <c r="Y64" s="94" t="e">
        <f t="shared" si="125"/>
        <v>#REF!</v>
      </c>
      <c r="Z64" s="625" t="e">
        <f t="shared" si="126"/>
        <v>#REF!</v>
      </c>
      <c r="AA64" s="643" t="e">
        <f>'Pque N Mundo II'!#REF!</f>
        <v>#REF!</v>
      </c>
      <c r="AB64" s="607" t="e">
        <f t="shared" si="127"/>
        <v>#REF!</v>
      </c>
      <c r="AC64" s="643" t="e">
        <f>'Pque N Mundo II'!#REF!</f>
        <v>#REF!</v>
      </c>
      <c r="AD64" s="607" t="e">
        <f t="shared" si="128"/>
        <v>#REF!</v>
      </c>
      <c r="AE64" s="643" t="e">
        <f>'Pque N Mundo II'!#REF!</f>
        <v>#REF!</v>
      </c>
      <c r="AF64" s="607" t="e">
        <f t="shared" si="129"/>
        <v>#REF!</v>
      </c>
      <c r="AG64" s="94" t="e">
        <f t="shared" si="130"/>
        <v>#REF!</v>
      </c>
      <c r="AH64" s="625" t="e">
        <f t="shared" si="131"/>
        <v>#REF!</v>
      </c>
    </row>
    <row r="65" spans="1:34" x14ac:dyDescent="0.25">
      <c r="A65" s="77" t="s">
        <v>10</v>
      </c>
      <c r="B65" s="589">
        <f>'Pque N Mundo II'!B20</f>
        <v>528</v>
      </c>
      <c r="C65" s="92">
        <f>'Pque N Mundo II'!C20</f>
        <v>380</v>
      </c>
      <c r="D65" s="103">
        <f t="shared" si="113"/>
        <v>0.71969696969696972</v>
      </c>
      <c r="E65" s="92" t="e">
        <f>'Pque N Mundo II'!#REF!</f>
        <v>#REF!</v>
      </c>
      <c r="F65" s="103" t="e">
        <f t="shared" si="114"/>
        <v>#REF!</v>
      </c>
      <c r="G65" s="92" t="e">
        <f>'Pque N Mundo II'!#REF!</f>
        <v>#REF!</v>
      </c>
      <c r="H65" s="103" t="e">
        <f t="shared" si="115"/>
        <v>#REF!</v>
      </c>
      <c r="I65" s="94" t="e">
        <f t="shared" si="116"/>
        <v>#REF!</v>
      </c>
      <c r="J65" s="625" t="e">
        <f t="shared" si="117"/>
        <v>#REF!</v>
      </c>
      <c r="K65" s="643" t="e">
        <f>'Pque N Mundo II'!#REF!</f>
        <v>#REF!</v>
      </c>
      <c r="L65" s="607" t="e">
        <f t="shared" si="115"/>
        <v>#REF!</v>
      </c>
      <c r="M65" s="643" t="e">
        <f>'Pque N Mundo II'!#REF!</f>
        <v>#REF!</v>
      </c>
      <c r="N65" s="607" t="e">
        <f t="shared" si="118"/>
        <v>#REF!</v>
      </c>
      <c r="O65" s="643" t="e">
        <f>'Pque N Mundo II'!#REF!</f>
        <v>#REF!</v>
      </c>
      <c r="P65" s="607" t="e">
        <f t="shared" si="119"/>
        <v>#REF!</v>
      </c>
      <c r="Q65" s="94" t="e">
        <f t="shared" si="120"/>
        <v>#REF!</v>
      </c>
      <c r="R65" s="625" t="e">
        <f t="shared" si="121"/>
        <v>#REF!</v>
      </c>
      <c r="S65" s="643" t="e">
        <f>'Pque N Mundo II'!#REF!</f>
        <v>#REF!</v>
      </c>
      <c r="T65" s="607" t="e">
        <f t="shared" si="122"/>
        <v>#REF!</v>
      </c>
      <c r="U65" s="643" t="e">
        <f>'Pque N Mundo II'!#REF!</f>
        <v>#REF!</v>
      </c>
      <c r="V65" s="607" t="e">
        <f t="shared" si="123"/>
        <v>#REF!</v>
      </c>
      <c r="W65" s="643" t="e">
        <f>'Pque N Mundo II'!#REF!</f>
        <v>#REF!</v>
      </c>
      <c r="X65" s="607" t="e">
        <f t="shared" si="124"/>
        <v>#REF!</v>
      </c>
      <c r="Y65" s="94" t="e">
        <f t="shared" si="125"/>
        <v>#REF!</v>
      </c>
      <c r="Z65" s="625" t="e">
        <f t="shared" si="126"/>
        <v>#REF!</v>
      </c>
      <c r="AA65" s="643" t="e">
        <f>'Pque N Mundo II'!#REF!</f>
        <v>#REF!</v>
      </c>
      <c r="AB65" s="607" t="e">
        <f t="shared" si="127"/>
        <v>#REF!</v>
      </c>
      <c r="AC65" s="643" t="e">
        <f>'Pque N Mundo II'!#REF!</f>
        <v>#REF!</v>
      </c>
      <c r="AD65" s="607" t="e">
        <f t="shared" si="128"/>
        <v>#REF!</v>
      </c>
      <c r="AE65" s="643" t="e">
        <f>'Pque N Mundo II'!#REF!</f>
        <v>#REF!</v>
      </c>
      <c r="AF65" s="607" t="e">
        <f t="shared" si="129"/>
        <v>#REF!</v>
      </c>
      <c r="AG65" s="94" t="e">
        <f t="shared" si="130"/>
        <v>#REF!</v>
      </c>
      <c r="AH65" s="625" t="e">
        <f t="shared" si="131"/>
        <v>#REF!</v>
      </c>
    </row>
    <row r="66" spans="1:34" x14ac:dyDescent="0.25">
      <c r="A66" s="77" t="s">
        <v>42</v>
      </c>
      <c r="B66" s="589">
        <f>'Pque N Mundo II'!B21</f>
        <v>264</v>
      </c>
      <c r="C66" s="92">
        <f>'Pque N Mundo II'!C21</f>
        <v>225</v>
      </c>
      <c r="D66" s="103">
        <f t="shared" si="113"/>
        <v>0.85227272727272729</v>
      </c>
      <c r="E66" s="92" t="e">
        <f>'Pque N Mundo II'!#REF!</f>
        <v>#REF!</v>
      </c>
      <c r="F66" s="103" t="e">
        <f t="shared" si="114"/>
        <v>#REF!</v>
      </c>
      <c r="G66" s="92" t="e">
        <f>'Pque N Mundo II'!#REF!</f>
        <v>#REF!</v>
      </c>
      <c r="H66" s="103" t="e">
        <f t="shared" si="115"/>
        <v>#REF!</v>
      </c>
      <c r="I66" s="94" t="e">
        <f t="shared" si="116"/>
        <v>#REF!</v>
      </c>
      <c r="J66" s="625" t="e">
        <f t="shared" si="117"/>
        <v>#REF!</v>
      </c>
      <c r="K66" s="643" t="e">
        <f>'Pque N Mundo II'!#REF!</f>
        <v>#REF!</v>
      </c>
      <c r="L66" s="607" t="e">
        <f t="shared" si="115"/>
        <v>#REF!</v>
      </c>
      <c r="M66" s="643" t="e">
        <f>'Pque N Mundo II'!#REF!</f>
        <v>#REF!</v>
      </c>
      <c r="N66" s="607" t="e">
        <f t="shared" si="118"/>
        <v>#REF!</v>
      </c>
      <c r="O66" s="643" t="e">
        <f>'Pque N Mundo II'!#REF!</f>
        <v>#REF!</v>
      </c>
      <c r="P66" s="607" t="e">
        <f t="shared" si="119"/>
        <v>#REF!</v>
      </c>
      <c r="Q66" s="94" t="e">
        <f t="shared" si="120"/>
        <v>#REF!</v>
      </c>
      <c r="R66" s="625" t="e">
        <f t="shared" si="121"/>
        <v>#REF!</v>
      </c>
      <c r="S66" s="643" t="e">
        <f>'Pque N Mundo II'!#REF!</f>
        <v>#REF!</v>
      </c>
      <c r="T66" s="607" t="e">
        <f t="shared" si="122"/>
        <v>#REF!</v>
      </c>
      <c r="U66" s="643" t="e">
        <f>'Pque N Mundo II'!#REF!</f>
        <v>#REF!</v>
      </c>
      <c r="V66" s="607" t="e">
        <f t="shared" si="123"/>
        <v>#REF!</v>
      </c>
      <c r="W66" s="643" t="e">
        <f>'Pque N Mundo II'!#REF!</f>
        <v>#REF!</v>
      </c>
      <c r="X66" s="607" t="e">
        <f t="shared" si="124"/>
        <v>#REF!</v>
      </c>
      <c r="Y66" s="94" t="e">
        <f t="shared" si="125"/>
        <v>#REF!</v>
      </c>
      <c r="Z66" s="625" t="e">
        <f t="shared" si="126"/>
        <v>#REF!</v>
      </c>
      <c r="AA66" s="643" t="e">
        <f>'Pque N Mundo II'!#REF!</f>
        <v>#REF!</v>
      </c>
      <c r="AB66" s="607" t="e">
        <f t="shared" si="127"/>
        <v>#REF!</v>
      </c>
      <c r="AC66" s="643" t="e">
        <f>'Pque N Mundo II'!#REF!</f>
        <v>#REF!</v>
      </c>
      <c r="AD66" s="607" t="e">
        <f t="shared" si="128"/>
        <v>#REF!</v>
      </c>
      <c r="AE66" s="643" t="e">
        <f>'Pque N Mundo II'!#REF!</f>
        <v>#REF!</v>
      </c>
      <c r="AF66" s="607" t="e">
        <f t="shared" si="129"/>
        <v>#REF!</v>
      </c>
      <c r="AG66" s="94" t="e">
        <f t="shared" si="130"/>
        <v>#REF!</v>
      </c>
      <c r="AH66" s="625" t="e">
        <f t="shared" si="131"/>
        <v>#REF!</v>
      </c>
    </row>
    <row r="67" spans="1:34" ht="16.5" thickBot="1" x14ac:dyDescent="0.3">
      <c r="A67" s="96" t="s">
        <v>13</v>
      </c>
      <c r="B67" s="590">
        <f>'Pque N Mundo II'!B25</f>
        <v>528</v>
      </c>
      <c r="C67" s="97">
        <f>'Pque N Mundo II'!C25</f>
        <v>484</v>
      </c>
      <c r="D67" s="107">
        <f t="shared" si="113"/>
        <v>0.91666666666666663</v>
      </c>
      <c r="E67" s="97" t="e">
        <f>'Pque N Mundo II'!#REF!</f>
        <v>#REF!</v>
      </c>
      <c r="F67" s="107" t="e">
        <f t="shared" si="114"/>
        <v>#REF!</v>
      </c>
      <c r="G67" s="97" t="e">
        <f>'Pque N Mundo II'!#REF!</f>
        <v>#REF!</v>
      </c>
      <c r="H67" s="107" t="e">
        <f t="shared" si="115"/>
        <v>#REF!</v>
      </c>
      <c r="I67" s="99" t="e">
        <f t="shared" si="116"/>
        <v>#REF!</v>
      </c>
      <c r="J67" s="626" t="e">
        <f t="shared" si="117"/>
        <v>#REF!</v>
      </c>
      <c r="K67" s="644" t="e">
        <f>'Pque N Mundo II'!#REF!</f>
        <v>#REF!</v>
      </c>
      <c r="L67" s="608" t="e">
        <f t="shared" si="115"/>
        <v>#REF!</v>
      </c>
      <c r="M67" s="644" t="e">
        <f>'Pque N Mundo II'!#REF!</f>
        <v>#REF!</v>
      </c>
      <c r="N67" s="608" t="e">
        <f t="shared" si="118"/>
        <v>#REF!</v>
      </c>
      <c r="O67" s="644" t="e">
        <f>'Pque N Mundo II'!#REF!</f>
        <v>#REF!</v>
      </c>
      <c r="P67" s="608" t="e">
        <f t="shared" si="119"/>
        <v>#REF!</v>
      </c>
      <c r="Q67" s="99" t="e">
        <f t="shared" si="120"/>
        <v>#REF!</v>
      </c>
      <c r="R67" s="626" t="e">
        <f t="shared" si="121"/>
        <v>#REF!</v>
      </c>
      <c r="S67" s="644" t="e">
        <f>'Pque N Mundo II'!#REF!</f>
        <v>#REF!</v>
      </c>
      <c r="T67" s="608" t="e">
        <f t="shared" si="122"/>
        <v>#REF!</v>
      </c>
      <c r="U67" s="644" t="e">
        <f>'Pque N Mundo II'!#REF!</f>
        <v>#REF!</v>
      </c>
      <c r="V67" s="608" t="e">
        <f t="shared" si="123"/>
        <v>#REF!</v>
      </c>
      <c r="W67" s="644" t="e">
        <f>'Pque N Mundo II'!#REF!</f>
        <v>#REF!</v>
      </c>
      <c r="X67" s="608" t="e">
        <f t="shared" si="124"/>
        <v>#REF!</v>
      </c>
      <c r="Y67" s="99" t="e">
        <f t="shared" si="125"/>
        <v>#REF!</v>
      </c>
      <c r="Z67" s="626" t="e">
        <f t="shared" si="126"/>
        <v>#REF!</v>
      </c>
      <c r="AA67" s="644" t="e">
        <f>'Pque N Mundo II'!#REF!</f>
        <v>#REF!</v>
      </c>
      <c r="AB67" s="608" t="e">
        <f t="shared" si="127"/>
        <v>#REF!</v>
      </c>
      <c r="AC67" s="644" t="e">
        <f>'Pque N Mundo II'!#REF!</f>
        <v>#REF!</v>
      </c>
      <c r="AD67" s="608" t="e">
        <f t="shared" si="128"/>
        <v>#REF!</v>
      </c>
      <c r="AE67" s="644" t="e">
        <f>'Pque N Mundo II'!#REF!</f>
        <v>#REF!</v>
      </c>
      <c r="AF67" s="608" t="e">
        <f t="shared" si="129"/>
        <v>#REF!</v>
      </c>
      <c r="AG67" s="99" t="e">
        <f t="shared" si="130"/>
        <v>#REF!</v>
      </c>
      <c r="AH67" s="626" t="e">
        <f t="shared" si="131"/>
        <v>#REF!</v>
      </c>
    </row>
    <row r="68" spans="1:34" ht="16.5" thickBot="1" x14ac:dyDescent="0.3">
      <c r="A68" s="5" t="s">
        <v>357</v>
      </c>
      <c r="B68" s="655">
        <f>SUM(B58:B67)</f>
        <v>10942</v>
      </c>
      <c r="C68" s="7">
        <f>SUM(C58:C67)</f>
        <v>10581</v>
      </c>
      <c r="D68" s="21">
        <f t="shared" si="113"/>
        <v>0.96700785962346925</v>
      </c>
      <c r="E68" s="7" t="e">
        <f>SUM(E58:E67)</f>
        <v>#REF!</v>
      </c>
      <c r="F68" s="21" t="e">
        <f t="shared" si="114"/>
        <v>#REF!</v>
      </c>
      <c r="G68" s="7" t="e">
        <f>SUM(G58:G67)</f>
        <v>#REF!</v>
      </c>
      <c r="H68" s="21" t="e">
        <f t="shared" si="115"/>
        <v>#REF!</v>
      </c>
      <c r="I68" s="71" t="e">
        <f t="shared" si="116"/>
        <v>#REF!</v>
      </c>
      <c r="J68" s="654" t="e">
        <f t="shared" si="117"/>
        <v>#REF!</v>
      </c>
      <c r="K68" s="638" t="e">
        <f>SUM(K58:K67)</f>
        <v>#REF!</v>
      </c>
      <c r="L68" s="653" t="e">
        <f t="shared" si="115"/>
        <v>#REF!</v>
      </c>
      <c r="M68" s="638" t="e">
        <f t="shared" ref="M68" si="132">SUM(M58:M67)</f>
        <v>#REF!</v>
      </c>
      <c r="N68" s="653" t="e">
        <f t="shared" si="118"/>
        <v>#REF!</v>
      </c>
      <c r="O68" s="638" t="e">
        <f t="shared" ref="O68" si="133">SUM(O58:O67)</f>
        <v>#REF!</v>
      </c>
      <c r="P68" s="653" t="e">
        <f t="shared" si="119"/>
        <v>#REF!</v>
      </c>
      <c r="Q68" s="71" t="e">
        <f t="shared" si="120"/>
        <v>#REF!</v>
      </c>
      <c r="R68" s="654" t="e">
        <f t="shared" si="121"/>
        <v>#REF!</v>
      </c>
      <c r="S68" s="638" t="e">
        <f>SUM(S58:S67)</f>
        <v>#REF!</v>
      </c>
      <c r="T68" s="653" t="e">
        <f t="shared" si="122"/>
        <v>#REF!</v>
      </c>
      <c r="U68" s="638" t="e">
        <f t="shared" ref="U68" si="134">SUM(U58:U67)</f>
        <v>#REF!</v>
      </c>
      <c r="V68" s="653" t="e">
        <f t="shared" si="123"/>
        <v>#REF!</v>
      </c>
      <c r="W68" s="638" t="e">
        <f t="shared" ref="W68" si="135">SUM(W58:W67)</f>
        <v>#REF!</v>
      </c>
      <c r="X68" s="653" t="e">
        <f t="shared" si="124"/>
        <v>#REF!</v>
      </c>
      <c r="Y68" s="71" t="e">
        <f t="shared" si="125"/>
        <v>#REF!</v>
      </c>
      <c r="Z68" s="654" t="e">
        <f t="shared" si="126"/>
        <v>#REF!</v>
      </c>
      <c r="AA68" s="638" t="e">
        <f>SUM(AA58:AA67)</f>
        <v>#REF!</v>
      </c>
      <c r="AB68" s="653" t="e">
        <f t="shared" si="127"/>
        <v>#REF!</v>
      </c>
      <c r="AC68" s="638" t="e">
        <f t="shared" ref="AC68" si="136">SUM(AC58:AC67)</f>
        <v>#REF!</v>
      </c>
      <c r="AD68" s="653" t="e">
        <f t="shared" si="128"/>
        <v>#REF!</v>
      </c>
      <c r="AE68" s="638" t="e">
        <f t="shared" ref="AE68" si="137">SUM(AE58:AE67)</f>
        <v>#REF!</v>
      </c>
      <c r="AF68" s="653" t="e">
        <f t="shared" si="129"/>
        <v>#REF!</v>
      </c>
      <c r="AG68" s="71" t="e">
        <f t="shared" si="130"/>
        <v>#REF!</v>
      </c>
      <c r="AH68" s="654" t="e">
        <f t="shared" si="131"/>
        <v>#REF!</v>
      </c>
    </row>
    <row r="71" spans="1:34" x14ac:dyDescent="0.25">
      <c r="A71" s="1002" t="s">
        <v>439</v>
      </c>
      <c r="B71" s="994"/>
      <c r="C71" s="994"/>
      <c r="D71" s="994"/>
      <c r="E71" s="994"/>
      <c r="F71" s="994"/>
      <c r="G71" s="994"/>
      <c r="H71" s="994"/>
      <c r="I71" s="994"/>
      <c r="J71" s="994"/>
      <c r="K71" s="994"/>
      <c r="L71" s="994"/>
      <c r="M71" s="994"/>
      <c r="N71" s="994"/>
      <c r="O71" s="994"/>
      <c r="P71" s="994"/>
      <c r="Q71" s="994"/>
      <c r="R71" s="994"/>
      <c r="S71" s="994"/>
      <c r="T71" s="994"/>
      <c r="U71" s="994"/>
      <c r="V71" s="994"/>
      <c r="W71" s="994"/>
      <c r="X71" s="994"/>
      <c r="Y71" s="994"/>
      <c r="Z71" s="994"/>
    </row>
    <row r="72" spans="1:34" ht="24.75" thickBot="1" x14ac:dyDescent="0.3">
      <c r="A72" s="784" t="s">
        <v>14</v>
      </c>
      <c r="B72" s="11" t="s">
        <v>164</v>
      </c>
      <c r="C72" s="13" t="s">
        <v>423</v>
      </c>
      <c r="D72" s="14" t="s">
        <v>1</v>
      </c>
      <c r="E72" s="13" t="s">
        <v>424</v>
      </c>
      <c r="F72" s="14" t="s">
        <v>1</v>
      </c>
      <c r="G72" s="13" t="s">
        <v>425</v>
      </c>
      <c r="H72" s="14" t="s">
        <v>1</v>
      </c>
      <c r="I72" s="86" t="s">
        <v>403</v>
      </c>
      <c r="J72" s="12" t="s">
        <v>192</v>
      </c>
      <c r="K72" s="13" t="s">
        <v>426</v>
      </c>
      <c r="L72" s="14" t="s">
        <v>1</v>
      </c>
      <c r="M72" s="13" t="s">
        <v>427</v>
      </c>
      <c r="N72" s="14" t="s">
        <v>1</v>
      </c>
      <c r="O72" s="13" t="s">
        <v>428</v>
      </c>
      <c r="P72" s="14" t="s">
        <v>1</v>
      </c>
      <c r="Q72" s="86" t="s">
        <v>403</v>
      </c>
      <c r="R72" s="12" t="s">
        <v>192</v>
      </c>
      <c r="S72" s="13" t="s">
        <v>429</v>
      </c>
      <c r="T72" s="14" t="s">
        <v>1</v>
      </c>
      <c r="U72" s="13" t="s">
        <v>430</v>
      </c>
      <c r="V72" s="14" t="s">
        <v>1</v>
      </c>
      <c r="W72" s="13" t="s">
        <v>431</v>
      </c>
      <c r="X72" s="14" t="s">
        <v>1</v>
      </c>
      <c r="Y72" s="86" t="s">
        <v>403</v>
      </c>
      <c r="Z72" s="12" t="s">
        <v>192</v>
      </c>
      <c r="AA72" s="13" t="s">
        <v>432</v>
      </c>
      <c r="AB72" s="14" t="s">
        <v>1</v>
      </c>
      <c r="AC72" s="13" t="s">
        <v>433</v>
      </c>
      <c r="AD72" s="14" t="s">
        <v>1</v>
      </c>
      <c r="AE72" s="13" t="s">
        <v>434</v>
      </c>
      <c r="AF72" s="14" t="s">
        <v>1</v>
      </c>
      <c r="AG72" s="86" t="s">
        <v>403</v>
      </c>
      <c r="AH72" s="12" t="s">
        <v>192</v>
      </c>
    </row>
    <row r="73" spans="1:34" ht="16.5" thickTop="1" x14ac:dyDescent="0.25">
      <c r="A73" s="741" t="s">
        <v>27</v>
      </c>
      <c r="B73" s="794">
        <f>'AMA_UBS J Brasil'!B9</f>
        <v>7200</v>
      </c>
      <c r="C73" s="793">
        <f>'AMA_UBS J Brasil'!C9</f>
        <v>8342</v>
      </c>
      <c r="D73" s="739">
        <f t="shared" ref="D73:D75" si="138">C73/$B73</f>
        <v>1.158611111111111</v>
      </c>
      <c r="E73" s="793" t="e">
        <f>'AMA_UBS J Brasil'!#REF!</f>
        <v>#REF!</v>
      </c>
      <c r="F73" s="739" t="e">
        <f t="shared" ref="F73:F75" si="139">E73/$B73</f>
        <v>#REF!</v>
      </c>
      <c r="G73" s="793" t="e">
        <f>'AMA_UBS J Brasil'!#REF!</f>
        <v>#REF!</v>
      </c>
      <c r="H73" s="739" t="e">
        <f t="shared" ref="H73:H75" si="140">G73/$B73</f>
        <v>#REF!</v>
      </c>
      <c r="I73" s="740" t="e">
        <f t="shared" ref="I73:I75" si="141">SUM(C73,E73,G73)</f>
        <v>#REF!</v>
      </c>
      <c r="J73" s="795" t="e">
        <f t="shared" ref="J73:J75" si="142">I73/($B73*3)</f>
        <v>#REF!</v>
      </c>
      <c r="K73" s="796" t="e">
        <f>'AMA_UBS J Brasil'!#REF!</f>
        <v>#REF!</v>
      </c>
      <c r="L73" s="797" t="e">
        <f t="shared" ref="L73:L75" si="143">K73/$B73</f>
        <v>#REF!</v>
      </c>
      <c r="M73" s="796" t="e">
        <f>'AMA_UBS J Brasil'!#REF!</f>
        <v>#REF!</v>
      </c>
      <c r="N73" s="797" t="e">
        <f t="shared" ref="N73:N75" si="144">M73/$B73</f>
        <v>#REF!</v>
      </c>
      <c r="O73" s="796" t="e">
        <f>'AMA_UBS J Brasil'!#REF!</f>
        <v>#REF!</v>
      </c>
      <c r="P73" s="797" t="e">
        <f t="shared" ref="P73:P75" si="145">O73/$B73</f>
        <v>#REF!</v>
      </c>
      <c r="Q73" s="740" t="e">
        <f t="shared" ref="Q73:Q75" si="146">SUM(K73,M73,O73)</f>
        <v>#REF!</v>
      </c>
      <c r="R73" s="795" t="e">
        <f t="shared" ref="R73:R75" si="147">Q73/($B73*3)</f>
        <v>#REF!</v>
      </c>
      <c r="S73" s="796" t="e">
        <f>'AMA_UBS J Brasil'!#REF!</f>
        <v>#REF!</v>
      </c>
      <c r="T73" s="797" t="e">
        <f t="shared" ref="T73:T82" si="148">S73/$B73</f>
        <v>#REF!</v>
      </c>
      <c r="U73" s="796" t="e">
        <f>'AMA_UBS J Brasil'!#REF!</f>
        <v>#REF!</v>
      </c>
      <c r="V73" s="797" t="e">
        <f t="shared" ref="V73:V82" si="149">U73/$B73</f>
        <v>#REF!</v>
      </c>
      <c r="W73" s="796" t="e">
        <f>'AMA_UBS J Brasil'!#REF!</f>
        <v>#REF!</v>
      </c>
      <c r="X73" s="797" t="e">
        <f t="shared" ref="X73:X82" si="150">W73/$B73</f>
        <v>#REF!</v>
      </c>
      <c r="Y73" s="740" t="e">
        <f t="shared" ref="Y73:Y82" si="151">SUM(S73,U73,W73)</f>
        <v>#REF!</v>
      </c>
      <c r="Z73" s="795" t="e">
        <f t="shared" ref="Z73:Z82" si="152">Y73/($B73*3)</f>
        <v>#REF!</v>
      </c>
      <c r="AA73" s="796" t="e">
        <f>'AMA_UBS J Brasil'!#REF!</f>
        <v>#REF!</v>
      </c>
      <c r="AB73" s="797" t="e">
        <f t="shared" ref="AB73:AB82" si="153">AA73/$B73</f>
        <v>#REF!</v>
      </c>
      <c r="AC73" s="796" t="e">
        <f>'AMA_UBS J Brasil'!#REF!</f>
        <v>#REF!</v>
      </c>
      <c r="AD73" s="797" t="e">
        <f t="shared" ref="AD73:AD82" si="154">AC73/$B73</f>
        <v>#REF!</v>
      </c>
      <c r="AE73" s="796" t="e">
        <f>'AMA_UBS J Brasil'!#REF!</f>
        <v>#REF!</v>
      </c>
      <c r="AF73" s="797" t="e">
        <f t="shared" ref="AF73:AF82" si="155">AE73/$B73</f>
        <v>#REF!</v>
      </c>
      <c r="AG73" s="740" t="e">
        <f t="shared" ref="AG73:AG82" si="156">SUM(AA73,AC73,AE73)</f>
        <v>#REF!</v>
      </c>
      <c r="AH73" s="795" t="e">
        <f t="shared" ref="AH73:AH82" si="157">AG73/($B73*3)</f>
        <v>#REF!</v>
      </c>
    </row>
    <row r="74" spans="1:34" x14ac:dyDescent="0.25">
      <c r="A74" s="785" t="s">
        <v>28</v>
      </c>
      <c r="B74" s="794">
        <f>'AMA_UBS J Brasil'!B10</f>
        <v>2496</v>
      </c>
      <c r="C74" s="793">
        <f>'AMA_UBS J Brasil'!C10</f>
        <v>1939</v>
      </c>
      <c r="D74" s="739">
        <f t="shared" si="138"/>
        <v>0.77684294871794868</v>
      </c>
      <c r="E74" s="793" t="e">
        <f>'AMA_UBS J Brasil'!#REF!</f>
        <v>#REF!</v>
      </c>
      <c r="F74" s="739" t="e">
        <f t="shared" si="139"/>
        <v>#REF!</v>
      </c>
      <c r="G74" s="793" t="e">
        <f>'AMA_UBS J Brasil'!#REF!</f>
        <v>#REF!</v>
      </c>
      <c r="H74" s="739" t="e">
        <f t="shared" si="140"/>
        <v>#REF!</v>
      </c>
      <c r="I74" s="740" t="e">
        <f t="shared" si="141"/>
        <v>#REF!</v>
      </c>
      <c r="J74" s="795" t="e">
        <f t="shared" si="142"/>
        <v>#REF!</v>
      </c>
      <c r="K74" s="796" t="e">
        <f>'AMA_UBS J Brasil'!#REF!</f>
        <v>#REF!</v>
      </c>
      <c r="L74" s="797" t="e">
        <f t="shared" si="143"/>
        <v>#REF!</v>
      </c>
      <c r="M74" s="796" t="e">
        <f>'AMA_UBS J Brasil'!#REF!</f>
        <v>#REF!</v>
      </c>
      <c r="N74" s="797" t="e">
        <f t="shared" si="144"/>
        <v>#REF!</v>
      </c>
      <c r="O74" s="796" t="e">
        <f>'AMA_UBS J Brasil'!#REF!</f>
        <v>#REF!</v>
      </c>
      <c r="P74" s="797" t="e">
        <f t="shared" si="145"/>
        <v>#REF!</v>
      </c>
      <c r="Q74" s="740" t="e">
        <f t="shared" si="146"/>
        <v>#REF!</v>
      </c>
      <c r="R74" s="795" t="e">
        <f t="shared" si="147"/>
        <v>#REF!</v>
      </c>
      <c r="S74" s="796" t="e">
        <f>'AMA_UBS J Brasil'!#REF!</f>
        <v>#REF!</v>
      </c>
      <c r="T74" s="797" t="e">
        <f t="shared" si="148"/>
        <v>#REF!</v>
      </c>
      <c r="U74" s="796" t="e">
        <f>'AMA_UBS J Brasil'!#REF!</f>
        <v>#REF!</v>
      </c>
      <c r="V74" s="797" t="e">
        <f t="shared" si="149"/>
        <v>#REF!</v>
      </c>
      <c r="W74" s="796" t="e">
        <f>'AMA_UBS J Brasil'!#REF!</f>
        <v>#REF!</v>
      </c>
      <c r="X74" s="797" t="e">
        <f t="shared" si="150"/>
        <v>#REF!</v>
      </c>
      <c r="Y74" s="740" t="e">
        <f t="shared" si="151"/>
        <v>#REF!</v>
      </c>
      <c r="Z74" s="795" t="e">
        <f t="shared" si="152"/>
        <v>#REF!</v>
      </c>
      <c r="AA74" s="796" t="e">
        <f>'AMA_UBS J Brasil'!#REF!</f>
        <v>#REF!</v>
      </c>
      <c r="AB74" s="797" t="e">
        <f t="shared" si="153"/>
        <v>#REF!</v>
      </c>
      <c r="AC74" s="796" t="e">
        <f>'AMA_UBS J Brasil'!#REF!</f>
        <v>#REF!</v>
      </c>
      <c r="AD74" s="797" t="e">
        <f t="shared" si="154"/>
        <v>#REF!</v>
      </c>
      <c r="AE74" s="796" t="e">
        <f>'AMA_UBS J Brasil'!#REF!</f>
        <v>#REF!</v>
      </c>
      <c r="AF74" s="797" t="e">
        <f t="shared" si="155"/>
        <v>#REF!</v>
      </c>
      <c r="AG74" s="740" t="e">
        <f t="shared" si="156"/>
        <v>#REF!</v>
      </c>
      <c r="AH74" s="795" t="e">
        <f t="shared" si="157"/>
        <v>#REF!</v>
      </c>
    </row>
    <row r="75" spans="1:34" x14ac:dyDescent="0.25">
      <c r="A75" s="2" t="s">
        <v>29</v>
      </c>
      <c r="B75" s="794">
        <f>'AMA_UBS J Brasil'!B12</f>
        <v>1080</v>
      </c>
      <c r="C75" s="793">
        <f>'AMA_UBS J Brasil'!C12</f>
        <v>1116</v>
      </c>
      <c r="D75" s="739">
        <f t="shared" si="138"/>
        <v>1.0333333333333334</v>
      </c>
      <c r="E75" s="793" t="e">
        <f>'AMA_UBS J Brasil'!#REF!</f>
        <v>#REF!</v>
      </c>
      <c r="F75" s="739" t="e">
        <f t="shared" si="139"/>
        <v>#REF!</v>
      </c>
      <c r="G75" s="793" t="e">
        <f>'AMA_UBS J Brasil'!#REF!</f>
        <v>#REF!</v>
      </c>
      <c r="H75" s="739" t="e">
        <f t="shared" si="140"/>
        <v>#REF!</v>
      </c>
      <c r="I75" s="740" t="e">
        <f t="shared" si="141"/>
        <v>#REF!</v>
      </c>
      <c r="J75" s="795" t="e">
        <f t="shared" si="142"/>
        <v>#REF!</v>
      </c>
      <c r="K75" s="796" t="e">
        <f>'AMA_UBS J Brasil'!#REF!</f>
        <v>#REF!</v>
      </c>
      <c r="L75" s="797" t="e">
        <f t="shared" si="143"/>
        <v>#REF!</v>
      </c>
      <c r="M75" s="796" t="e">
        <f>'AMA_UBS J Brasil'!#REF!</f>
        <v>#REF!</v>
      </c>
      <c r="N75" s="797" t="e">
        <f t="shared" si="144"/>
        <v>#REF!</v>
      </c>
      <c r="O75" s="796" t="e">
        <f>'AMA_UBS J Brasil'!#REF!</f>
        <v>#REF!</v>
      </c>
      <c r="P75" s="797" t="e">
        <f t="shared" si="145"/>
        <v>#REF!</v>
      </c>
      <c r="Q75" s="740" t="e">
        <f t="shared" si="146"/>
        <v>#REF!</v>
      </c>
      <c r="R75" s="795" t="e">
        <f t="shared" si="147"/>
        <v>#REF!</v>
      </c>
      <c r="S75" s="796" t="e">
        <f>'AMA_UBS J Brasil'!#REF!</f>
        <v>#REF!</v>
      </c>
      <c r="T75" s="797" t="e">
        <f t="shared" si="148"/>
        <v>#REF!</v>
      </c>
      <c r="U75" s="796" t="e">
        <f>'AMA_UBS J Brasil'!#REF!</f>
        <v>#REF!</v>
      </c>
      <c r="V75" s="797" t="e">
        <f t="shared" si="149"/>
        <v>#REF!</v>
      </c>
      <c r="W75" s="796" t="e">
        <f>'AMA_UBS J Brasil'!#REF!</f>
        <v>#REF!</v>
      </c>
      <c r="X75" s="797" t="e">
        <f t="shared" si="150"/>
        <v>#REF!</v>
      </c>
      <c r="Y75" s="740" t="e">
        <f t="shared" si="151"/>
        <v>#REF!</v>
      </c>
      <c r="Z75" s="795" t="e">
        <f t="shared" si="152"/>
        <v>#REF!</v>
      </c>
      <c r="AA75" s="796" t="e">
        <f>'AMA_UBS J Brasil'!#REF!</f>
        <v>#REF!</v>
      </c>
      <c r="AB75" s="797" t="e">
        <f t="shared" si="153"/>
        <v>#REF!</v>
      </c>
      <c r="AC75" s="796" t="e">
        <f>'AMA_UBS J Brasil'!#REF!</f>
        <v>#REF!</v>
      </c>
      <c r="AD75" s="797" t="e">
        <f t="shared" si="154"/>
        <v>#REF!</v>
      </c>
      <c r="AE75" s="796" t="e">
        <f>'AMA_UBS J Brasil'!#REF!</f>
        <v>#REF!</v>
      </c>
      <c r="AF75" s="797" t="e">
        <f t="shared" si="155"/>
        <v>#REF!</v>
      </c>
      <c r="AG75" s="740" t="e">
        <f t="shared" si="156"/>
        <v>#REF!</v>
      </c>
      <c r="AH75" s="795" t="e">
        <f t="shared" si="157"/>
        <v>#REF!</v>
      </c>
    </row>
    <row r="76" spans="1:34" x14ac:dyDescent="0.25">
      <c r="A76" s="785" t="s">
        <v>8</v>
      </c>
      <c r="B76" s="788">
        <f>'AMA_UBS J Brasil'!B17</f>
        <v>435</v>
      </c>
      <c r="C76" s="789">
        <f>'AMA_UBS J Brasil'!C17</f>
        <v>532</v>
      </c>
      <c r="D76" s="786">
        <f t="shared" ref="D76:D82" si="158">C76/$B76</f>
        <v>1.2229885057471264</v>
      </c>
      <c r="E76" s="789" t="e">
        <f>'AMA_UBS J Brasil'!#REF!</f>
        <v>#REF!</v>
      </c>
      <c r="F76" s="786" t="e">
        <f t="shared" ref="F76:F82" si="159">E76/$B76</f>
        <v>#REF!</v>
      </c>
      <c r="G76" s="789" t="e">
        <f>'AMA_UBS J Brasil'!#REF!</f>
        <v>#REF!</v>
      </c>
      <c r="H76" s="786" t="e">
        <f t="shared" ref="H76:L82" si="160">G76/$B76</f>
        <v>#REF!</v>
      </c>
      <c r="I76" s="787" t="e">
        <f t="shared" ref="I76:I82" si="161">SUM(C76,E76,G76)</f>
        <v>#REF!</v>
      </c>
      <c r="J76" s="790" t="e">
        <f t="shared" ref="J76:J82" si="162">I76/($B76*3)</f>
        <v>#REF!</v>
      </c>
      <c r="K76" s="791" t="e">
        <f>'AMA_UBS J Brasil'!#REF!</f>
        <v>#REF!</v>
      </c>
      <c r="L76" s="792" t="e">
        <f t="shared" si="160"/>
        <v>#REF!</v>
      </c>
      <c r="M76" s="791" t="e">
        <f>'AMA_UBS J Brasil'!#REF!</f>
        <v>#REF!</v>
      </c>
      <c r="N76" s="792" t="e">
        <f t="shared" ref="N76:N82" si="163">M76/$B76</f>
        <v>#REF!</v>
      </c>
      <c r="O76" s="791" t="e">
        <f>'AMA_UBS J Brasil'!#REF!</f>
        <v>#REF!</v>
      </c>
      <c r="P76" s="792" t="e">
        <f t="shared" ref="P76:P82" si="164">O76/$B76</f>
        <v>#REF!</v>
      </c>
      <c r="Q76" s="787" t="e">
        <f t="shared" ref="Q76:Q82" si="165">SUM(K76,M76,O76)</f>
        <v>#REF!</v>
      </c>
      <c r="R76" s="790" t="e">
        <f t="shared" ref="R76:R82" si="166">Q76/($B76*3)</f>
        <v>#REF!</v>
      </c>
      <c r="S76" s="791" t="e">
        <f>'AMA_UBS J Brasil'!#REF!</f>
        <v>#REF!</v>
      </c>
      <c r="T76" s="792" t="e">
        <f t="shared" si="148"/>
        <v>#REF!</v>
      </c>
      <c r="U76" s="791" t="e">
        <f>'AMA_UBS J Brasil'!#REF!</f>
        <v>#REF!</v>
      </c>
      <c r="V76" s="792" t="e">
        <f t="shared" si="149"/>
        <v>#REF!</v>
      </c>
      <c r="W76" s="791" t="e">
        <f>'AMA_UBS J Brasil'!#REF!</f>
        <v>#REF!</v>
      </c>
      <c r="X76" s="792" t="e">
        <f t="shared" si="150"/>
        <v>#REF!</v>
      </c>
      <c r="Y76" s="787" t="e">
        <f t="shared" si="151"/>
        <v>#REF!</v>
      </c>
      <c r="Z76" s="790" t="e">
        <f t="shared" si="152"/>
        <v>#REF!</v>
      </c>
      <c r="AA76" s="791" t="e">
        <f>'AMA_UBS J Brasil'!#REF!</f>
        <v>#REF!</v>
      </c>
      <c r="AB76" s="792" t="e">
        <f t="shared" si="153"/>
        <v>#REF!</v>
      </c>
      <c r="AC76" s="791" t="e">
        <f>'AMA_UBS J Brasil'!#REF!</f>
        <v>#REF!</v>
      </c>
      <c r="AD76" s="792" t="e">
        <f t="shared" si="154"/>
        <v>#REF!</v>
      </c>
      <c r="AE76" s="791" t="e">
        <f>'AMA_UBS J Brasil'!#REF!</f>
        <v>#REF!</v>
      </c>
      <c r="AF76" s="792" t="e">
        <f t="shared" si="155"/>
        <v>#REF!</v>
      </c>
      <c r="AG76" s="787" t="e">
        <f t="shared" si="156"/>
        <v>#REF!</v>
      </c>
      <c r="AH76" s="790" t="e">
        <f t="shared" si="157"/>
        <v>#REF!</v>
      </c>
    </row>
    <row r="77" spans="1:34" x14ac:dyDescent="0.25">
      <c r="A77" s="77" t="s">
        <v>9</v>
      </c>
      <c r="B77" s="589">
        <f>'AMA_UBS J Brasil'!B18</f>
        <v>65</v>
      </c>
      <c r="C77" s="92">
        <f>'AMA_UBS J Brasil'!C18</f>
        <v>106</v>
      </c>
      <c r="D77" s="103">
        <f t="shared" si="158"/>
        <v>1.6307692307692307</v>
      </c>
      <c r="E77" s="92" t="e">
        <f>'AMA_UBS J Brasil'!#REF!</f>
        <v>#REF!</v>
      </c>
      <c r="F77" s="103" t="e">
        <f t="shared" si="159"/>
        <v>#REF!</v>
      </c>
      <c r="G77" s="92" t="e">
        <f>'AMA_UBS J Brasil'!#REF!</f>
        <v>#REF!</v>
      </c>
      <c r="H77" s="103" t="e">
        <f t="shared" si="160"/>
        <v>#REF!</v>
      </c>
      <c r="I77" s="94" t="e">
        <f t="shared" si="161"/>
        <v>#REF!</v>
      </c>
      <c r="J77" s="625" t="e">
        <f t="shared" si="162"/>
        <v>#REF!</v>
      </c>
      <c r="K77" s="643" t="e">
        <f>'AMA_UBS J Brasil'!#REF!</f>
        <v>#REF!</v>
      </c>
      <c r="L77" s="607" t="e">
        <f t="shared" si="160"/>
        <v>#REF!</v>
      </c>
      <c r="M77" s="643" t="e">
        <f>'AMA_UBS J Brasil'!#REF!</f>
        <v>#REF!</v>
      </c>
      <c r="N77" s="607" t="e">
        <f t="shared" si="163"/>
        <v>#REF!</v>
      </c>
      <c r="O77" s="643" t="e">
        <f>'AMA_UBS J Brasil'!#REF!</f>
        <v>#REF!</v>
      </c>
      <c r="P77" s="607" t="e">
        <f t="shared" si="164"/>
        <v>#REF!</v>
      </c>
      <c r="Q77" s="94" t="e">
        <f t="shared" si="165"/>
        <v>#REF!</v>
      </c>
      <c r="R77" s="625" t="e">
        <f t="shared" si="166"/>
        <v>#REF!</v>
      </c>
      <c r="S77" s="643" t="e">
        <f>'AMA_UBS J Brasil'!#REF!</f>
        <v>#REF!</v>
      </c>
      <c r="T77" s="607" t="e">
        <f t="shared" si="148"/>
        <v>#REF!</v>
      </c>
      <c r="U77" s="643" t="e">
        <f>'AMA_UBS J Brasil'!#REF!</f>
        <v>#REF!</v>
      </c>
      <c r="V77" s="607" t="e">
        <f t="shared" si="149"/>
        <v>#REF!</v>
      </c>
      <c r="W77" s="643" t="e">
        <f>'AMA_UBS J Brasil'!#REF!</f>
        <v>#REF!</v>
      </c>
      <c r="X77" s="607" t="e">
        <f t="shared" si="150"/>
        <v>#REF!</v>
      </c>
      <c r="Y77" s="94" t="e">
        <f t="shared" si="151"/>
        <v>#REF!</v>
      </c>
      <c r="Z77" s="625" t="e">
        <f t="shared" si="152"/>
        <v>#REF!</v>
      </c>
      <c r="AA77" s="643" t="e">
        <f>'AMA_UBS J Brasil'!#REF!</f>
        <v>#REF!</v>
      </c>
      <c r="AB77" s="607" t="e">
        <f t="shared" si="153"/>
        <v>#REF!</v>
      </c>
      <c r="AC77" s="643" t="e">
        <f>'AMA_UBS J Brasil'!#REF!</f>
        <v>#REF!</v>
      </c>
      <c r="AD77" s="607" t="e">
        <f t="shared" si="154"/>
        <v>#REF!</v>
      </c>
      <c r="AE77" s="643" t="e">
        <f>'AMA_UBS J Brasil'!#REF!</f>
        <v>#REF!</v>
      </c>
      <c r="AF77" s="607" t="e">
        <f t="shared" si="155"/>
        <v>#REF!</v>
      </c>
      <c r="AG77" s="94" t="e">
        <f t="shared" si="156"/>
        <v>#REF!</v>
      </c>
      <c r="AH77" s="625" t="e">
        <f t="shared" si="157"/>
        <v>#REF!</v>
      </c>
    </row>
    <row r="78" spans="1:34" x14ac:dyDescent="0.25">
      <c r="A78" s="77" t="s">
        <v>10</v>
      </c>
      <c r="B78" s="589">
        <f>'AMA_UBS J Brasil'!B20</f>
        <v>792</v>
      </c>
      <c r="C78" s="92">
        <f>'AMA_UBS J Brasil'!C20</f>
        <v>763</v>
      </c>
      <c r="D78" s="103">
        <f t="shared" si="158"/>
        <v>0.96338383838383834</v>
      </c>
      <c r="E78" s="92" t="e">
        <f>'AMA_UBS J Brasil'!#REF!</f>
        <v>#REF!</v>
      </c>
      <c r="F78" s="103" t="e">
        <f t="shared" si="159"/>
        <v>#REF!</v>
      </c>
      <c r="G78" s="92" t="e">
        <f>'AMA_UBS J Brasil'!#REF!</f>
        <v>#REF!</v>
      </c>
      <c r="H78" s="103" t="e">
        <f t="shared" si="160"/>
        <v>#REF!</v>
      </c>
      <c r="I78" s="94" t="e">
        <f t="shared" si="161"/>
        <v>#REF!</v>
      </c>
      <c r="J78" s="625" t="e">
        <f t="shared" si="162"/>
        <v>#REF!</v>
      </c>
      <c r="K78" s="643" t="e">
        <f>'AMA_UBS J Brasil'!#REF!</f>
        <v>#REF!</v>
      </c>
      <c r="L78" s="607" t="e">
        <f t="shared" si="160"/>
        <v>#REF!</v>
      </c>
      <c r="M78" s="643" t="e">
        <f>'AMA_UBS J Brasil'!#REF!</f>
        <v>#REF!</v>
      </c>
      <c r="N78" s="607" t="e">
        <f t="shared" si="163"/>
        <v>#REF!</v>
      </c>
      <c r="O78" s="643" t="e">
        <f>'AMA_UBS J Brasil'!#REF!</f>
        <v>#REF!</v>
      </c>
      <c r="P78" s="607" t="e">
        <f t="shared" si="164"/>
        <v>#REF!</v>
      </c>
      <c r="Q78" s="94" t="e">
        <f t="shared" si="165"/>
        <v>#REF!</v>
      </c>
      <c r="R78" s="625" t="e">
        <f t="shared" si="166"/>
        <v>#REF!</v>
      </c>
      <c r="S78" s="643" t="e">
        <f>'AMA_UBS J Brasil'!#REF!</f>
        <v>#REF!</v>
      </c>
      <c r="T78" s="607" t="e">
        <f t="shared" si="148"/>
        <v>#REF!</v>
      </c>
      <c r="U78" s="643" t="e">
        <f>'AMA_UBS J Brasil'!#REF!</f>
        <v>#REF!</v>
      </c>
      <c r="V78" s="607" t="e">
        <f t="shared" si="149"/>
        <v>#REF!</v>
      </c>
      <c r="W78" s="643" t="e">
        <f>'AMA_UBS J Brasil'!#REF!</f>
        <v>#REF!</v>
      </c>
      <c r="X78" s="607" t="e">
        <f t="shared" si="150"/>
        <v>#REF!</v>
      </c>
      <c r="Y78" s="94" t="e">
        <f t="shared" si="151"/>
        <v>#REF!</v>
      </c>
      <c r="Z78" s="625" t="e">
        <f t="shared" si="152"/>
        <v>#REF!</v>
      </c>
      <c r="AA78" s="643" t="e">
        <f>'AMA_UBS J Brasil'!#REF!</f>
        <v>#REF!</v>
      </c>
      <c r="AB78" s="607" t="e">
        <f t="shared" si="153"/>
        <v>#REF!</v>
      </c>
      <c r="AC78" s="643" t="e">
        <f>'AMA_UBS J Brasil'!#REF!</f>
        <v>#REF!</v>
      </c>
      <c r="AD78" s="607" t="e">
        <f t="shared" si="154"/>
        <v>#REF!</v>
      </c>
      <c r="AE78" s="643" t="e">
        <f>'AMA_UBS J Brasil'!#REF!</f>
        <v>#REF!</v>
      </c>
      <c r="AF78" s="607" t="e">
        <f t="shared" si="155"/>
        <v>#REF!</v>
      </c>
      <c r="AG78" s="94" t="e">
        <f t="shared" si="156"/>
        <v>#REF!</v>
      </c>
      <c r="AH78" s="625" t="e">
        <f t="shared" si="157"/>
        <v>#REF!</v>
      </c>
    </row>
    <row r="79" spans="1:34" x14ac:dyDescent="0.25">
      <c r="A79" s="77" t="s">
        <v>42</v>
      </c>
      <c r="B79" s="589">
        <f>'AMA_UBS J Brasil'!B21</f>
        <v>528</v>
      </c>
      <c r="C79" s="92">
        <f>'AMA_UBS J Brasil'!C21</f>
        <v>356</v>
      </c>
      <c r="D79" s="103">
        <f t="shared" si="158"/>
        <v>0.6742424242424242</v>
      </c>
      <c r="E79" s="92" t="e">
        <f>'AMA_UBS J Brasil'!#REF!</f>
        <v>#REF!</v>
      </c>
      <c r="F79" s="103" t="e">
        <f t="shared" si="159"/>
        <v>#REF!</v>
      </c>
      <c r="G79" s="92" t="e">
        <f>'AMA_UBS J Brasil'!#REF!</f>
        <v>#REF!</v>
      </c>
      <c r="H79" s="103" t="e">
        <f t="shared" si="160"/>
        <v>#REF!</v>
      </c>
      <c r="I79" s="94" t="e">
        <f t="shared" si="161"/>
        <v>#REF!</v>
      </c>
      <c r="J79" s="625" t="e">
        <f t="shared" si="162"/>
        <v>#REF!</v>
      </c>
      <c r="K79" s="643" t="e">
        <f>'AMA_UBS J Brasil'!#REF!</f>
        <v>#REF!</v>
      </c>
      <c r="L79" s="607" t="e">
        <f t="shared" si="160"/>
        <v>#REF!</v>
      </c>
      <c r="M79" s="643" t="e">
        <f>'AMA_UBS J Brasil'!#REF!</f>
        <v>#REF!</v>
      </c>
      <c r="N79" s="607" t="e">
        <f t="shared" si="163"/>
        <v>#REF!</v>
      </c>
      <c r="O79" s="643" t="e">
        <f>'AMA_UBS J Brasil'!#REF!</f>
        <v>#REF!</v>
      </c>
      <c r="P79" s="607" t="e">
        <f t="shared" si="164"/>
        <v>#REF!</v>
      </c>
      <c r="Q79" s="94" t="e">
        <f t="shared" si="165"/>
        <v>#REF!</v>
      </c>
      <c r="R79" s="625" t="e">
        <f t="shared" si="166"/>
        <v>#REF!</v>
      </c>
      <c r="S79" s="643" t="e">
        <f>'AMA_UBS J Brasil'!#REF!</f>
        <v>#REF!</v>
      </c>
      <c r="T79" s="607" t="e">
        <f t="shared" si="148"/>
        <v>#REF!</v>
      </c>
      <c r="U79" s="643" t="e">
        <f>'AMA_UBS J Brasil'!#REF!</f>
        <v>#REF!</v>
      </c>
      <c r="V79" s="607" t="e">
        <f t="shared" si="149"/>
        <v>#REF!</v>
      </c>
      <c r="W79" s="643" t="e">
        <f>'AMA_UBS J Brasil'!#REF!</f>
        <v>#REF!</v>
      </c>
      <c r="X79" s="607" t="e">
        <f t="shared" si="150"/>
        <v>#REF!</v>
      </c>
      <c r="Y79" s="94" t="e">
        <f t="shared" si="151"/>
        <v>#REF!</v>
      </c>
      <c r="Z79" s="625" t="e">
        <f t="shared" si="152"/>
        <v>#REF!</v>
      </c>
      <c r="AA79" s="643" t="e">
        <f>'AMA_UBS J Brasil'!#REF!</f>
        <v>#REF!</v>
      </c>
      <c r="AB79" s="607" t="e">
        <f t="shared" si="153"/>
        <v>#REF!</v>
      </c>
      <c r="AC79" s="643" t="e">
        <f>'AMA_UBS J Brasil'!#REF!</f>
        <v>#REF!</v>
      </c>
      <c r="AD79" s="607" t="e">
        <f t="shared" si="154"/>
        <v>#REF!</v>
      </c>
      <c r="AE79" s="643" t="e">
        <f>'AMA_UBS J Brasil'!#REF!</f>
        <v>#REF!</v>
      </c>
      <c r="AF79" s="607" t="e">
        <f t="shared" si="155"/>
        <v>#REF!</v>
      </c>
      <c r="AG79" s="94" t="e">
        <f t="shared" si="156"/>
        <v>#REF!</v>
      </c>
      <c r="AH79" s="625" t="e">
        <f t="shared" si="157"/>
        <v>#REF!</v>
      </c>
    </row>
    <row r="80" spans="1:34" x14ac:dyDescent="0.25">
      <c r="A80" s="77" t="s">
        <v>12</v>
      </c>
      <c r="B80" s="589">
        <f>'AMA_UBS J Brasil'!B22</f>
        <v>160</v>
      </c>
      <c r="C80" s="92">
        <f>'AMA_UBS J Brasil'!C22</f>
        <v>178</v>
      </c>
      <c r="D80" s="103">
        <f t="shared" si="158"/>
        <v>1.1125</v>
      </c>
      <c r="E80" s="92" t="e">
        <f>'AMA_UBS J Brasil'!#REF!</f>
        <v>#REF!</v>
      </c>
      <c r="F80" s="103" t="e">
        <f t="shared" si="159"/>
        <v>#REF!</v>
      </c>
      <c r="G80" s="92" t="e">
        <f>'AMA_UBS J Brasil'!#REF!</f>
        <v>#REF!</v>
      </c>
      <c r="H80" s="103" t="e">
        <f t="shared" si="160"/>
        <v>#REF!</v>
      </c>
      <c r="I80" s="94" t="e">
        <f t="shared" si="161"/>
        <v>#REF!</v>
      </c>
      <c r="J80" s="625" t="e">
        <f t="shared" si="162"/>
        <v>#REF!</v>
      </c>
      <c r="K80" s="643" t="e">
        <f>'AMA_UBS J Brasil'!#REF!</f>
        <v>#REF!</v>
      </c>
      <c r="L80" s="607" t="e">
        <f t="shared" si="160"/>
        <v>#REF!</v>
      </c>
      <c r="M80" s="643" t="e">
        <f>'AMA_UBS J Brasil'!#REF!</f>
        <v>#REF!</v>
      </c>
      <c r="N80" s="607" t="e">
        <f t="shared" si="163"/>
        <v>#REF!</v>
      </c>
      <c r="O80" s="643" t="e">
        <f>'AMA_UBS J Brasil'!#REF!</f>
        <v>#REF!</v>
      </c>
      <c r="P80" s="607" t="e">
        <f t="shared" si="164"/>
        <v>#REF!</v>
      </c>
      <c r="Q80" s="94" t="e">
        <f t="shared" si="165"/>
        <v>#REF!</v>
      </c>
      <c r="R80" s="625" t="e">
        <f t="shared" si="166"/>
        <v>#REF!</v>
      </c>
      <c r="S80" s="643" t="e">
        <f>'AMA_UBS J Brasil'!#REF!</f>
        <v>#REF!</v>
      </c>
      <c r="T80" s="607" t="e">
        <f t="shared" si="148"/>
        <v>#REF!</v>
      </c>
      <c r="U80" s="643" t="e">
        <f>'AMA_UBS J Brasil'!#REF!</f>
        <v>#REF!</v>
      </c>
      <c r="V80" s="607" t="e">
        <f t="shared" si="149"/>
        <v>#REF!</v>
      </c>
      <c r="W80" s="643" t="e">
        <f>'AMA_UBS J Brasil'!#REF!</f>
        <v>#REF!</v>
      </c>
      <c r="X80" s="607" t="e">
        <f t="shared" si="150"/>
        <v>#REF!</v>
      </c>
      <c r="Y80" s="94" t="e">
        <f t="shared" si="151"/>
        <v>#REF!</v>
      </c>
      <c r="Z80" s="625" t="e">
        <f t="shared" si="152"/>
        <v>#REF!</v>
      </c>
      <c r="AA80" s="643" t="e">
        <f>'AMA_UBS J Brasil'!#REF!</f>
        <v>#REF!</v>
      </c>
      <c r="AB80" s="607" t="e">
        <f t="shared" si="153"/>
        <v>#REF!</v>
      </c>
      <c r="AC80" s="643" t="e">
        <f>'AMA_UBS J Brasil'!#REF!</f>
        <v>#REF!</v>
      </c>
      <c r="AD80" s="607" t="e">
        <f t="shared" si="154"/>
        <v>#REF!</v>
      </c>
      <c r="AE80" s="643" t="e">
        <f>'AMA_UBS J Brasil'!#REF!</f>
        <v>#REF!</v>
      </c>
      <c r="AF80" s="607" t="e">
        <f t="shared" si="155"/>
        <v>#REF!</v>
      </c>
      <c r="AG80" s="94" t="e">
        <f t="shared" si="156"/>
        <v>#REF!</v>
      </c>
      <c r="AH80" s="625" t="e">
        <f t="shared" si="157"/>
        <v>#REF!</v>
      </c>
    </row>
    <row r="81" spans="1:34" ht="16.5" thickBot="1" x14ac:dyDescent="0.3">
      <c r="A81" s="96" t="s">
        <v>13</v>
      </c>
      <c r="B81" s="590">
        <f>'AMA_UBS J Brasil'!B25</f>
        <v>792</v>
      </c>
      <c r="C81" s="97">
        <f>'AMA_UBS J Brasil'!C25</f>
        <v>390</v>
      </c>
      <c r="D81" s="107">
        <f t="shared" si="158"/>
        <v>0.49242424242424243</v>
      </c>
      <c r="E81" s="97" t="e">
        <f>'AMA_UBS J Brasil'!#REF!</f>
        <v>#REF!</v>
      </c>
      <c r="F81" s="107" t="e">
        <f t="shared" si="159"/>
        <v>#REF!</v>
      </c>
      <c r="G81" s="97" t="e">
        <f>'AMA_UBS J Brasil'!#REF!</f>
        <v>#REF!</v>
      </c>
      <c r="H81" s="107" t="e">
        <f t="shared" si="160"/>
        <v>#REF!</v>
      </c>
      <c r="I81" s="99" t="e">
        <f t="shared" si="161"/>
        <v>#REF!</v>
      </c>
      <c r="J81" s="626" t="e">
        <f t="shared" si="162"/>
        <v>#REF!</v>
      </c>
      <c r="K81" s="644" t="e">
        <f>'AMA_UBS J Brasil'!#REF!</f>
        <v>#REF!</v>
      </c>
      <c r="L81" s="608" t="e">
        <f t="shared" si="160"/>
        <v>#REF!</v>
      </c>
      <c r="M81" s="644" t="e">
        <f>'AMA_UBS J Brasil'!#REF!</f>
        <v>#REF!</v>
      </c>
      <c r="N81" s="608" t="e">
        <f t="shared" si="163"/>
        <v>#REF!</v>
      </c>
      <c r="O81" s="644" t="e">
        <f>'AMA_UBS J Brasil'!#REF!</f>
        <v>#REF!</v>
      </c>
      <c r="P81" s="608" t="e">
        <f t="shared" si="164"/>
        <v>#REF!</v>
      </c>
      <c r="Q81" s="99" t="e">
        <f t="shared" si="165"/>
        <v>#REF!</v>
      </c>
      <c r="R81" s="626" t="e">
        <f t="shared" si="166"/>
        <v>#REF!</v>
      </c>
      <c r="S81" s="644" t="e">
        <f>'AMA_UBS J Brasil'!#REF!</f>
        <v>#REF!</v>
      </c>
      <c r="T81" s="608" t="e">
        <f t="shared" si="148"/>
        <v>#REF!</v>
      </c>
      <c r="U81" s="644" t="e">
        <f>'AMA_UBS J Brasil'!#REF!</f>
        <v>#REF!</v>
      </c>
      <c r="V81" s="608" t="e">
        <f t="shared" si="149"/>
        <v>#REF!</v>
      </c>
      <c r="W81" s="644" t="e">
        <f>'AMA_UBS J Brasil'!#REF!</f>
        <v>#REF!</v>
      </c>
      <c r="X81" s="608" t="e">
        <f t="shared" si="150"/>
        <v>#REF!</v>
      </c>
      <c r="Y81" s="99" t="e">
        <f t="shared" si="151"/>
        <v>#REF!</v>
      </c>
      <c r="Z81" s="626" t="e">
        <f t="shared" si="152"/>
        <v>#REF!</v>
      </c>
      <c r="AA81" s="644" t="e">
        <f>'AMA_UBS J Brasil'!#REF!</f>
        <v>#REF!</v>
      </c>
      <c r="AB81" s="608" t="e">
        <f t="shared" si="153"/>
        <v>#REF!</v>
      </c>
      <c r="AC81" s="644" t="e">
        <f>'AMA_UBS J Brasil'!#REF!</f>
        <v>#REF!</v>
      </c>
      <c r="AD81" s="608" t="e">
        <f t="shared" si="154"/>
        <v>#REF!</v>
      </c>
      <c r="AE81" s="644" t="e">
        <f>'AMA_UBS J Brasil'!#REF!</f>
        <v>#REF!</v>
      </c>
      <c r="AF81" s="608" t="e">
        <f t="shared" si="155"/>
        <v>#REF!</v>
      </c>
      <c r="AG81" s="99" t="e">
        <f t="shared" si="156"/>
        <v>#REF!</v>
      </c>
      <c r="AH81" s="626" t="e">
        <f t="shared" si="157"/>
        <v>#REF!</v>
      </c>
    </row>
    <row r="82" spans="1:34" ht="16.5" thickBot="1" x14ac:dyDescent="0.3">
      <c r="A82" s="5" t="s">
        <v>306</v>
      </c>
      <c r="B82" s="655">
        <f>SUM(B73:B81)</f>
        <v>13548</v>
      </c>
      <c r="C82" s="655">
        <f>SUM(C73:C81)</f>
        <v>13722</v>
      </c>
      <c r="D82" s="21">
        <f t="shared" si="158"/>
        <v>1.012843224092117</v>
      </c>
      <c r="E82" s="7" t="e">
        <f>SUM(E73:E81)</f>
        <v>#REF!</v>
      </c>
      <c r="F82" s="21" t="e">
        <f t="shared" si="159"/>
        <v>#REF!</v>
      </c>
      <c r="G82" s="7" t="e">
        <f>SUM(G73:G81)</f>
        <v>#REF!</v>
      </c>
      <c r="H82" s="21" t="e">
        <f t="shared" si="160"/>
        <v>#REF!</v>
      </c>
      <c r="I82" s="71" t="e">
        <f t="shared" si="161"/>
        <v>#REF!</v>
      </c>
      <c r="J82" s="654" t="e">
        <f t="shared" si="162"/>
        <v>#REF!</v>
      </c>
      <c r="K82" s="638" t="e">
        <f>SUM(K73:K81)</f>
        <v>#REF!</v>
      </c>
      <c r="L82" s="653" t="e">
        <f t="shared" si="160"/>
        <v>#REF!</v>
      </c>
      <c r="M82" s="638" t="e">
        <f>SUM(M73:M81)</f>
        <v>#REF!</v>
      </c>
      <c r="N82" s="653" t="e">
        <f t="shared" si="163"/>
        <v>#REF!</v>
      </c>
      <c r="O82" s="638" t="e">
        <f>SUM(O73:O81)</f>
        <v>#REF!</v>
      </c>
      <c r="P82" s="653" t="e">
        <f t="shared" si="164"/>
        <v>#REF!</v>
      </c>
      <c r="Q82" s="71" t="e">
        <f t="shared" si="165"/>
        <v>#REF!</v>
      </c>
      <c r="R82" s="654" t="e">
        <f t="shared" si="166"/>
        <v>#REF!</v>
      </c>
      <c r="S82" s="638" t="e">
        <f>SUM(S73:S81)</f>
        <v>#REF!</v>
      </c>
      <c r="T82" s="653" t="e">
        <f t="shared" si="148"/>
        <v>#REF!</v>
      </c>
      <c r="U82" s="638" t="e">
        <f>SUM(U73:U81)</f>
        <v>#REF!</v>
      </c>
      <c r="V82" s="653" t="e">
        <f t="shared" si="149"/>
        <v>#REF!</v>
      </c>
      <c r="W82" s="638" t="e">
        <f>SUM(W73:W81)</f>
        <v>#REF!</v>
      </c>
      <c r="X82" s="653" t="e">
        <f t="shared" si="150"/>
        <v>#REF!</v>
      </c>
      <c r="Y82" s="71" t="e">
        <f t="shared" si="151"/>
        <v>#REF!</v>
      </c>
      <c r="Z82" s="654" t="e">
        <f t="shared" si="152"/>
        <v>#REF!</v>
      </c>
      <c r="AA82" s="638" t="e">
        <f>SUM(AA73:AA81)</f>
        <v>#REF!</v>
      </c>
      <c r="AB82" s="653" t="e">
        <f t="shared" si="153"/>
        <v>#REF!</v>
      </c>
      <c r="AC82" s="638" t="e">
        <f>SUM(AC73:AC81)</f>
        <v>#REF!</v>
      </c>
      <c r="AD82" s="653" t="e">
        <f t="shared" si="154"/>
        <v>#REF!</v>
      </c>
      <c r="AE82" s="638" t="e">
        <f>SUM(AE73:AE81)</f>
        <v>#REF!</v>
      </c>
      <c r="AF82" s="653" t="e">
        <f t="shared" si="155"/>
        <v>#REF!</v>
      </c>
      <c r="AG82" s="71" t="e">
        <f t="shared" si="156"/>
        <v>#REF!</v>
      </c>
      <c r="AH82" s="654" t="e">
        <f t="shared" si="157"/>
        <v>#REF!</v>
      </c>
    </row>
    <row r="84" spans="1:34" x14ac:dyDescent="0.25">
      <c r="A84" s="1002" t="s">
        <v>440</v>
      </c>
      <c r="B84" s="994"/>
      <c r="C84" s="994"/>
      <c r="D84" s="994"/>
      <c r="E84" s="994"/>
      <c r="F84" s="994"/>
      <c r="G84" s="994"/>
      <c r="H84" s="994"/>
      <c r="I84" s="994"/>
      <c r="J84" s="994"/>
      <c r="K84" s="994"/>
      <c r="L84" s="994"/>
      <c r="M84" s="994"/>
      <c r="N84" s="994"/>
      <c r="O84" s="994"/>
      <c r="P84" s="994"/>
      <c r="Q84" s="994"/>
      <c r="R84" s="994"/>
      <c r="S84" s="994"/>
      <c r="T84" s="994"/>
      <c r="U84" s="994"/>
      <c r="V84" s="994"/>
      <c r="W84" s="994"/>
      <c r="X84" s="994"/>
      <c r="Y84" s="994"/>
      <c r="Z84" s="994"/>
    </row>
    <row r="85" spans="1:34" ht="24.75" thickBot="1" x14ac:dyDescent="0.3">
      <c r="A85" s="13" t="s">
        <v>14</v>
      </c>
      <c r="B85" s="11" t="s">
        <v>164</v>
      </c>
      <c r="C85" s="13" t="s">
        <v>423</v>
      </c>
      <c r="D85" s="14" t="s">
        <v>1</v>
      </c>
      <c r="E85" s="13" t="s">
        <v>424</v>
      </c>
      <c r="F85" s="14" t="s">
        <v>1</v>
      </c>
      <c r="G85" s="13" t="s">
        <v>425</v>
      </c>
      <c r="H85" s="14" t="s">
        <v>1</v>
      </c>
      <c r="I85" s="86" t="s">
        <v>403</v>
      </c>
      <c r="J85" s="12" t="s">
        <v>192</v>
      </c>
      <c r="K85" s="13" t="s">
        <v>426</v>
      </c>
      <c r="L85" s="14" t="s">
        <v>1</v>
      </c>
      <c r="M85" s="13" t="s">
        <v>427</v>
      </c>
      <c r="N85" s="14" t="s">
        <v>1</v>
      </c>
      <c r="O85" s="13" t="s">
        <v>428</v>
      </c>
      <c r="P85" s="14" t="s">
        <v>1</v>
      </c>
      <c r="Q85" s="86" t="s">
        <v>403</v>
      </c>
      <c r="R85" s="12" t="s">
        <v>192</v>
      </c>
      <c r="S85" s="13" t="s">
        <v>429</v>
      </c>
      <c r="T85" s="14" t="s">
        <v>1</v>
      </c>
      <c r="U85" s="13" t="s">
        <v>430</v>
      </c>
      <c r="V85" s="14" t="s">
        <v>1</v>
      </c>
      <c r="W85" s="13" t="s">
        <v>431</v>
      </c>
      <c r="X85" s="14" t="s">
        <v>1</v>
      </c>
      <c r="Y85" s="86" t="s">
        <v>403</v>
      </c>
      <c r="Z85" s="12" t="s">
        <v>192</v>
      </c>
      <c r="AA85" s="13" t="s">
        <v>432</v>
      </c>
      <c r="AB85" s="14" t="s">
        <v>1</v>
      </c>
      <c r="AC85" s="13" t="s">
        <v>433</v>
      </c>
      <c r="AD85" s="14" t="s">
        <v>1</v>
      </c>
      <c r="AE85" s="13" t="s">
        <v>434</v>
      </c>
      <c r="AF85" s="14" t="s">
        <v>1</v>
      </c>
      <c r="AG85" s="86" t="s">
        <v>403</v>
      </c>
      <c r="AH85" s="12" t="s">
        <v>192</v>
      </c>
    </row>
    <row r="86" spans="1:34" ht="16.5" thickTop="1" x14ac:dyDescent="0.25">
      <c r="A86" s="77" t="s">
        <v>10</v>
      </c>
      <c r="B86" s="589">
        <f>'UBS V Guilherme'!B12</f>
        <v>660</v>
      </c>
      <c r="C86" s="92">
        <f>'UBS V Guilherme'!C12</f>
        <v>680</v>
      </c>
      <c r="D86" s="103">
        <f t="shared" ref="D86:D90" si="167">C86/$B86</f>
        <v>1.0303030303030303</v>
      </c>
      <c r="E86" s="92" t="e">
        <f>'UBS V Guilherme'!#REF!</f>
        <v>#REF!</v>
      </c>
      <c r="F86" s="103" t="e">
        <f t="shared" ref="F86:F90" si="168">E86/$B86</f>
        <v>#REF!</v>
      </c>
      <c r="G86" s="92" t="e">
        <f>'UBS V Guilherme'!#REF!</f>
        <v>#REF!</v>
      </c>
      <c r="H86" s="103" t="e">
        <f t="shared" ref="H86:L90" si="169">G86/$B86</f>
        <v>#REF!</v>
      </c>
      <c r="I86" s="94" t="e">
        <f>SUM(C86,E86,G86)</f>
        <v>#REF!</v>
      </c>
      <c r="J86" s="625" t="e">
        <f>I86/($B86*3)</f>
        <v>#REF!</v>
      </c>
      <c r="K86" s="643" t="e">
        <f>'UBS V Guilherme'!#REF!</f>
        <v>#REF!</v>
      </c>
      <c r="L86" s="607" t="e">
        <f t="shared" si="169"/>
        <v>#REF!</v>
      </c>
      <c r="M86" s="643" t="e">
        <f>'UBS V Guilherme'!#REF!</f>
        <v>#REF!</v>
      </c>
      <c r="N86" s="607" t="e">
        <f t="shared" ref="N86:N90" si="170">M86/$B86</f>
        <v>#REF!</v>
      </c>
      <c r="O86" s="643" t="e">
        <f>'UBS V Guilherme'!#REF!</f>
        <v>#REF!</v>
      </c>
      <c r="P86" s="607" t="e">
        <f t="shared" ref="P86:P90" si="171">O86/$B86</f>
        <v>#REF!</v>
      </c>
      <c r="Q86" s="94" t="e">
        <f>SUM(K86,M86,O86)</f>
        <v>#REF!</v>
      </c>
      <c r="R86" s="625" t="e">
        <f>Q86/($B86*3)</f>
        <v>#REF!</v>
      </c>
      <c r="S86" s="643" t="e">
        <f>'UBS V Guilherme'!#REF!</f>
        <v>#REF!</v>
      </c>
      <c r="T86" s="607" t="e">
        <f t="shared" ref="T86" si="172">S86/$B86</f>
        <v>#REF!</v>
      </c>
      <c r="U86" s="643" t="e">
        <f>'UBS V Guilherme'!#REF!</f>
        <v>#REF!</v>
      </c>
      <c r="V86" s="607" t="e">
        <f t="shared" ref="V86:V90" si="173">U86/$B86</f>
        <v>#REF!</v>
      </c>
      <c r="W86" s="643" t="e">
        <f>'UBS V Guilherme'!#REF!</f>
        <v>#REF!</v>
      </c>
      <c r="X86" s="607" t="e">
        <f t="shared" ref="X86:X90" si="174">W86/$B86</f>
        <v>#REF!</v>
      </c>
      <c r="Y86" s="94" t="e">
        <f>SUM(S86,U86,W86)</f>
        <v>#REF!</v>
      </c>
      <c r="Z86" s="625" t="e">
        <f>Y86/($B86*3)</f>
        <v>#REF!</v>
      </c>
      <c r="AA86" s="643" t="e">
        <f>'UBS V Guilherme'!#REF!</f>
        <v>#REF!</v>
      </c>
      <c r="AB86" s="607" t="e">
        <f t="shared" ref="AB86" si="175">AA86/$B86</f>
        <v>#REF!</v>
      </c>
      <c r="AC86" s="643" t="e">
        <f>'UBS V Guilherme'!#REF!</f>
        <v>#REF!</v>
      </c>
      <c r="AD86" s="607" t="e">
        <f t="shared" ref="AD86:AD90" si="176">AC86/$B86</f>
        <v>#REF!</v>
      </c>
      <c r="AE86" s="643" t="e">
        <f>'UBS V Guilherme'!#REF!</f>
        <v>#REF!</v>
      </c>
      <c r="AF86" s="607" t="e">
        <f t="shared" ref="AF86:AF90" si="177">AE86/$B86</f>
        <v>#REF!</v>
      </c>
      <c r="AG86" s="94" t="e">
        <f>SUM(AA86,AC86,AE86)</f>
        <v>#REF!</v>
      </c>
      <c r="AH86" s="625" t="e">
        <f>AG86/($B86*3)</f>
        <v>#REF!</v>
      </c>
    </row>
    <row r="87" spans="1:34" x14ac:dyDescent="0.25">
      <c r="A87" s="77" t="s">
        <v>42</v>
      </c>
      <c r="B87" s="589">
        <f>'UBS V Guilherme'!B13</f>
        <v>528</v>
      </c>
      <c r="C87" s="92">
        <f>'UBS V Guilherme'!C13</f>
        <v>471</v>
      </c>
      <c r="D87" s="103">
        <f>C87/$B87</f>
        <v>0.89204545454545459</v>
      </c>
      <c r="E87" s="92" t="e">
        <f>'UBS V Guilherme'!#REF!</f>
        <v>#REF!</v>
      </c>
      <c r="F87" s="103" t="e">
        <f>E87/$B87</f>
        <v>#REF!</v>
      </c>
      <c r="G87" s="92" t="e">
        <f>'UBS V Guilherme'!#REF!</f>
        <v>#REF!</v>
      </c>
      <c r="H87" s="103" t="e">
        <f>G87/$B87</f>
        <v>#REF!</v>
      </c>
      <c r="I87" s="94" t="e">
        <f>SUM(C87,E87,G87)</f>
        <v>#REF!</v>
      </c>
      <c r="J87" s="625" t="e">
        <f>I87/($B87*3)</f>
        <v>#REF!</v>
      </c>
      <c r="K87" s="643" t="e">
        <f>'UBS V Guilherme'!#REF!</f>
        <v>#REF!</v>
      </c>
      <c r="L87" s="607" t="e">
        <f>K87/$B87</f>
        <v>#REF!</v>
      </c>
      <c r="M87" s="643" t="e">
        <f>'UBS V Guilherme'!#REF!</f>
        <v>#REF!</v>
      </c>
      <c r="N87" s="607" t="e">
        <f t="shared" si="170"/>
        <v>#REF!</v>
      </c>
      <c r="O87" s="643" t="e">
        <f>'UBS V Guilherme'!#REF!</f>
        <v>#REF!</v>
      </c>
      <c r="P87" s="607" t="e">
        <f t="shared" si="171"/>
        <v>#REF!</v>
      </c>
      <c r="Q87" s="94" t="e">
        <f>SUM(K87,M87,O87)</f>
        <v>#REF!</v>
      </c>
      <c r="R87" s="625" t="e">
        <f>Q87/($B87*3)</f>
        <v>#REF!</v>
      </c>
      <c r="S87" s="643" t="e">
        <f>'UBS V Guilherme'!#REF!</f>
        <v>#REF!</v>
      </c>
      <c r="T87" s="607" t="e">
        <f>S87/$B87</f>
        <v>#REF!</v>
      </c>
      <c r="U87" s="643" t="e">
        <f>'UBS V Guilherme'!#REF!</f>
        <v>#REF!</v>
      </c>
      <c r="V87" s="607" t="e">
        <f t="shared" si="173"/>
        <v>#REF!</v>
      </c>
      <c r="W87" s="643" t="e">
        <f>'UBS V Guilherme'!#REF!</f>
        <v>#REF!</v>
      </c>
      <c r="X87" s="607" t="e">
        <f t="shared" si="174"/>
        <v>#REF!</v>
      </c>
      <c r="Y87" s="94" t="e">
        <f>SUM(S87,U87,W87)</f>
        <v>#REF!</v>
      </c>
      <c r="Z87" s="625" t="e">
        <f>Y87/($B87*3)</f>
        <v>#REF!</v>
      </c>
      <c r="AA87" s="643" t="e">
        <f>'UBS V Guilherme'!#REF!</f>
        <v>#REF!</v>
      </c>
      <c r="AB87" s="607" t="e">
        <f>AA87/$B87</f>
        <v>#REF!</v>
      </c>
      <c r="AC87" s="643" t="e">
        <f>'UBS V Guilherme'!#REF!</f>
        <v>#REF!</v>
      </c>
      <c r="AD87" s="607" t="e">
        <f t="shared" si="176"/>
        <v>#REF!</v>
      </c>
      <c r="AE87" s="643" t="e">
        <f>'UBS V Guilherme'!#REF!</f>
        <v>#REF!</v>
      </c>
      <c r="AF87" s="607" t="e">
        <f t="shared" si="177"/>
        <v>#REF!</v>
      </c>
      <c r="AG87" s="94" t="e">
        <f>SUM(AA87,AC87,AE87)</f>
        <v>#REF!</v>
      </c>
      <c r="AH87" s="625" t="e">
        <f>AG87/($B87*3)</f>
        <v>#REF!</v>
      </c>
    </row>
    <row r="88" spans="1:34" x14ac:dyDescent="0.25">
      <c r="A88" s="77" t="s">
        <v>12</v>
      </c>
      <c r="B88" s="589">
        <f>'UBS V Guilherme'!B14</f>
        <v>160</v>
      </c>
      <c r="C88" s="92">
        <f>'UBS V Guilherme'!C14</f>
        <v>0</v>
      </c>
      <c r="D88" s="103">
        <f t="shared" si="167"/>
        <v>0</v>
      </c>
      <c r="E88" s="92" t="e">
        <f>'UBS V Guilherme'!#REF!</f>
        <v>#REF!</v>
      </c>
      <c r="F88" s="103" t="e">
        <f t="shared" si="168"/>
        <v>#REF!</v>
      </c>
      <c r="G88" s="92" t="e">
        <f>'UBS V Guilherme'!#REF!</f>
        <v>#REF!</v>
      </c>
      <c r="H88" s="103" t="e">
        <f t="shared" si="169"/>
        <v>#REF!</v>
      </c>
      <c r="I88" s="94" t="e">
        <f>SUM(C88,E88,G88)</f>
        <v>#REF!</v>
      </c>
      <c r="J88" s="625" t="e">
        <f>I88/($B88*3)</f>
        <v>#REF!</v>
      </c>
      <c r="K88" s="643" t="e">
        <f>'UBS V Guilherme'!#REF!</f>
        <v>#REF!</v>
      </c>
      <c r="L88" s="607" t="e">
        <f t="shared" si="169"/>
        <v>#REF!</v>
      </c>
      <c r="M88" s="643" t="e">
        <f>'UBS V Guilherme'!#REF!</f>
        <v>#REF!</v>
      </c>
      <c r="N88" s="607" t="e">
        <f t="shared" si="170"/>
        <v>#REF!</v>
      </c>
      <c r="O88" s="643" t="e">
        <f>'UBS V Guilherme'!#REF!</f>
        <v>#REF!</v>
      </c>
      <c r="P88" s="607" t="e">
        <f t="shared" si="171"/>
        <v>#REF!</v>
      </c>
      <c r="Q88" s="94" t="e">
        <f>SUM(K88,M88,O88)</f>
        <v>#REF!</v>
      </c>
      <c r="R88" s="625" t="e">
        <f>Q88/($B88*3)</f>
        <v>#REF!</v>
      </c>
      <c r="S88" s="643" t="e">
        <f>'UBS V Guilherme'!#REF!</f>
        <v>#REF!</v>
      </c>
      <c r="T88" s="607" t="e">
        <f t="shared" ref="T88:T90" si="178">S88/$B88</f>
        <v>#REF!</v>
      </c>
      <c r="U88" s="643" t="e">
        <f>'UBS V Guilherme'!#REF!</f>
        <v>#REF!</v>
      </c>
      <c r="V88" s="607" t="e">
        <f t="shared" si="173"/>
        <v>#REF!</v>
      </c>
      <c r="W88" s="643" t="e">
        <f>'UBS V Guilherme'!#REF!</f>
        <v>#REF!</v>
      </c>
      <c r="X88" s="607" t="e">
        <f t="shared" si="174"/>
        <v>#REF!</v>
      </c>
      <c r="Y88" s="94" t="e">
        <f>SUM(S88,U88,W88)</f>
        <v>#REF!</v>
      </c>
      <c r="Z88" s="625" t="e">
        <f>Y88/($B88*3)</f>
        <v>#REF!</v>
      </c>
      <c r="AA88" s="643" t="e">
        <f>'UBS V Guilherme'!#REF!</f>
        <v>#REF!</v>
      </c>
      <c r="AB88" s="607" t="e">
        <f t="shared" ref="AB88:AB90" si="179">AA88/$B88</f>
        <v>#REF!</v>
      </c>
      <c r="AC88" s="643" t="e">
        <f>'UBS V Guilherme'!#REF!</f>
        <v>#REF!</v>
      </c>
      <c r="AD88" s="607" t="e">
        <f t="shared" si="176"/>
        <v>#REF!</v>
      </c>
      <c r="AE88" s="643" t="e">
        <f>'UBS V Guilherme'!#REF!</f>
        <v>#REF!</v>
      </c>
      <c r="AF88" s="607" t="e">
        <f t="shared" si="177"/>
        <v>#REF!</v>
      </c>
      <c r="AG88" s="94" t="e">
        <f>SUM(AA88,AC88,AE88)</f>
        <v>#REF!</v>
      </c>
      <c r="AH88" s="625" t="e">
        <f>AG88/($B88*3)</f>
        <v>#REF!</v>
      </c>
    </row>
    <row r="89" spans="1:34" ht="16.5" thickBot="1" x14ac:dyDescent="0.3">
      <c r="A89" s="96" t="s">
        <v>13</v>
      </c>
      <c r="B89" s="590">
        <f>'UBS V Guilherme'!B15</f>
        <v>554</v>
      </c>
      <c r="C89" s="97">
        <f>'UBS V Guilherme'!C15</f>
        <v>239</v>
      </c>
      <c r="D89" s="107">
        <f t="shared" si="167"/>
        <v>0.43140794223826717</v>
      </c>
      <c r="E89" s="97" t="e">
        <f>'UBS V Guilherme'!#REF!</f>
        <v>#REF!</v>
      </c>
      <c r="F89" s="107" t="e">
        <f t="shared" si="168"/>
        <v>#REF!</v>
      </c>
      <c r="G89" s="97" t="e">
        <f>'UBS V Guilherme'!#REF!</f>
        <v>#REF!</v>
      </c>
      <c r="H89" s="107" t="e">
        <f t="shared" si="169"/>
        <v>#REF!</v>
      </c>
      <c r="I89" s="99" t="e">
        <f>SUM(C89,E89,G89)</f>
        <v>#REF!</v>
      </c>
      <c r="J89" s="626" t="e">
        <f>I89/($B89*3)</f>
        <v>#REF!</v>
      </c>
      <c r="K89" s="644" t="e">
        <f>'UBS V Guilherme'!#REF!</f>
        <v>#REF!</v>
      </c>
      <c r="L89" s="608" t="e">
        <f t="shared" si="169"/>
        <v>#REF!</v>
      </c>
      <c r="M89" s="644" t="e">
        <f>'UBS V Guilherme'!#REF!</f>
        <v>#REF!</v>
      </c>
      <c r="N89" s="608" t="e">
        <f t="shared" si="170"/>
        <v>#REF!</v>
      </c>
      <c r="O89" s="644" t="e">
        <f>'UBS V Guilherme'!#REF!</f>
        <v>#REF!</v>
      </c>
      <c r="P89" s="608" t="e">
        <f t="shared" si="171"/>
        <v>#REF!</v>
      </c>
      <c r="Q89" s="99" t="e">
        <f>SUM(K89,M89,O89)</f>
        <v>#REF!</v>
      </c>
      <c r="R89" s="626" t="e">
        <f>Q89/($B89*3)</f>
        <v>#REF!</v>
      </c>
      <c r="S89" s="644" t="e">
        <f>'UBS V Guilherme'!#REF!</f>
        <v>#REF!</v>
      </c>
      <c r="T89" s="608" t="e">
        <f t="shared" si="178"/>
        <v>#REF!</v>
      </c>
      <c r="U89" s="644" t="e">
        <f>'UBS V Guilherme'!#REF!</f>
        <v>#REF!</v>
      </c>
      <c r="V89" s="608" t="e">
        <f t="shared" si="173"/>
        <v>#REF!</v>
      </c>
      <c r="W89" s="644" t="e">
        <f>'UBS V Guilherme'!#REF!</f>
        <v>#REF!</v>
      </c>
      <c r="X89" s="608" t="e">
        <f t="shared" si="174"/>
        <v>#REF!</v>
      </c>
      <c r="Y89" s="99" t="e">
        <f>SUM(S89,U89,W89)</f>
        <v>#REF!</v>
      </c>
      <c r="Z89" s="626" t="e">
        <f>Y89/($B89*3)</f>
        <v>#REF!</v>
      </c>
      <c r="AA89" s="644" t="e">
        <f>'UBS V Guilherme'!#REF!</f>
        <v>#REF!</v>
      </c>
      <c r="AB89" s="608" t="e">
        <f t="shared" si="179"/>
        <v>#REF!</v>
      </c>
      <c r="AC89" s="644" t="e">
        <f>'UBS V Guilherme'!#REF!</f>
        <v>#REF!</v>
      </c>
      <c r="AD89" s="608" t="e">
        <f t="shared" si="176"/>
        <v>#REF!</v>
      </c>
      <c r="AE89" s="644" t="e">
        <f>'UBS V Guilherme'!#REF!</f>
        <v>#REF!</v>
      </c>
      <c r="AF89" s="608" t="e">
        <f t="shared" si="177"/>
        <v>#REF!</v>
      </c>
      <c r="AG89" s="99" t="e">
        <f>SUM(AA89,AC89,AE89)</f>
        <v>#REF!</v>
      </c>
      <c r="AH89" s="626" t="e">
        <f>AG89/($B89*3)</f>
        <v>#REF!</v>
      </c>
    </row>
    <row r="90" spans="1:34" ht="16.5" thickBot="1" x14ac:dyDescent="0.3">
      <c r="A90" s="5" t="s">
        <v>358</v>
      </c>
      <c r="B90" s="655">
        <f>SUM(B86:B89)</f>
        <v>1902</v>
      </c>
      <c r="C90" s="7">
        <f>SUM(C86:C89)</f>
        <v>1390</v>
      </c>
      <c r="D90" s="21">
        <f t="shared" si="167"/>
        <v>0.73080967402733965</v>
      </c>
      <c r="E90" s="7" t="e">
        <f>SUM(E86:E89)</f>
        <v>#REF!</v>
      </c>
      <c r="F90" s="21" t="e">
        <f t="shared" si="168"/>
        <v>#REF!</v>
      </c>
      <c r="G90" s="7" t="e">
        <f>SUM(G86:G89)</f>
        <v>#REF!</v>
      </c>
      <c r="H90" s="21" t="e">
        <f t="shared" si="169"/>
        <v>#REF!</v>
      </c>
      <c r="I90" s="71" t="e">
        <f>SUM(C90,E90,G90)</f>
        <v>#REF!</v>
      </c>
      <c r="J90" s="654" t="e">
        <f>I90/($B90*3)</f>
        <v>#REF!</v>
      </c>
      <c r="K90" s="638" t="e">
        <f>SUM(K86:K89)</f>
        <v>#REF!</v>
      </c>
      <c r="L90" s="653" t="e">
        <f t="shared" si="169"/>
        <v>#REF!</v>
      </c>
      <c r="M90" s="638" t="e">
        <f t="shared" ref="M90" si="180">SUM(M86:M89)</f>
        <v>#REF!</v>
      </c>
      <c r="N90" s="653" t="e">
        <f t="shared" si="170"/>
        <v>#REF!</v>
      </c>
      <c r="O90" s="638" t="e">
        <f t="shared" ref="O90" si="181">SUM(O86:O89)</f>
        <v>#REF!</v>
      </c>
      <c r="P90" s="653" t="e">
        <f t="shared" si="171"/>
        <v>#REF!</v>
      </c>
      <c r="Q90" s="71" t="e">
        <f>SUM(K90,M90,O90)</f>
        <v>#REF!</v>
      </c>
      <c r="R90" s="654" t="e">
        <f>Q90/($B90*3)</f>
        <v>#REF!</v>
      </c>
      <c r="S90" s="638" t="e">
        <f>SUM(S86:S89)</f>
        <v>#REF!</v>
      </c>
      <c r="T90" s="653" t="e">
        <f t="shared" si="178"/>
        <v>#REF!</v>
      </c>
      <c r="U90" s="638" t="e">
        <f t="shared" ref="U90" si="182">SUM(U86:U89)</f>
        <v>#REF!</v>
      </c>
      <c r="V90" s="653" t="e">
        <f t="shared" si="173"/>
        <v>#REF!</v>
      </c>
      <c r="W90" s="638" t="e">
        <f t="shared" ref="W90" si="183">SUM(W86:W89)</f>
        <v>#REF!</v>
      </c>
      <c r="X90" s="653" t="e">
        <f t="shared" si="174"/>
        <v>#REF!</v>
      </c>
      <c r="Y90" s="71" t="e">
        <f>SUM(S90,U90,W90)</f>
        <v>#REF!</v>
      </c>
      <c r="Z90" s="654" t="e">
        <f>Y90/($B90*3)</f>
        <v>#REF!</v>
      </c>
      <c r="AA90" s="638" t="e">
        <f>SUM(AA86:AA89)</f>
        <v>#REF!</v>
      </c>
      <c r="AB90" s="653" t="e">
        <f t="shared" si="179"/>
        <v>#REF!</v>
      </c>
      <c r="AC90" s="638" t="e">
        <f t="shared" ref="AC90" si="184">SUM(AC86:AC89)</f>
        <v>#REF!</v>
      </c>
      <c r="AD90" s="653" t="e">
        <f t="shared" si="176"/>
        <v>#REF!</v>
      </c>
      <c r="AE90" s="638" t="e">
        <f t="shared" ref="AE90" si="185">SUM(AE86:AE89)</f>
        <v>#REF!</v>
      </c>
      <c r="AF90" s="653" t="e">
        <f t="shared" si="177"/>
        <v>#REF!</v>
      </c>
      <c r="AG90" s="71" t="e">
        <f>SUM(AA90,AC90,AE90)</f>
        <v>#REF!</v>
      </c>
      <c r="AH90" s="654" t="e">
        <f>AG90/($B90*3)</f>
        <v>#REF!</v>
      </c>
    </row>
    <row r="92" spans="1:34" x14ac:dyDescent="0.25">
      <c r="A92" s="1002" t="s">
        <v>441</v>
      </c>
      <c r="B92" s="994"/>
      <c r="C92" s="994"/>
      <c r="D92" s="994"/>
      <c r="E92" s="994"/>
      <c r="F92" s="994"/>
      <c r="G92" s="994"/>
      <c r="H92" s="994"/>
      <c r="I92" s="994"/>
      <c r="J92" s="994"/>
      <c r="K92" s="994"/>
      <c r="L92" s="994"/>
      <c r="M92" s="994"/>
      <c r="N92" s="994"/>
      <c r="O92" s="994"/>
      <c r="P92" s="994"/>
      <c r="Q92" s="994"/>
      <c r="R92" s="994"/>
      <c r="S92" s="994"/>
      <c r="T92" s="994"/>
      <c r="U92" s="994"/>
      <c r="V92" s="994"/>
      <c r="W92" s="994"/>
      <c r="X92" s="994"/>
      <c r="Y92" s="994"/>
      <c r="Z92" s="994"/>
    </row>
    <row r="93" spans="1:34" ht="24.75" thickBot="1" x14ac:dyDescent="0.3">
      <c r="A93" s="13" t="s">
        <v>14</v>
      </c>
      <c r="B93" s="11" t="s">
        <v>164</v>
      </c>
      <c r="C93" s="13" t="s">
        <v>423</v>
      </c>
      <c r="D93" s="14" t="s">
        <v>1</v>
      </c>
      <c r="E93" s="13" t="s">
        <v>424</v>
      </c>
      <c r="F93" s="14" t="s">
        <v>1</v>
      </c>
      <c r="G93" s="13" t="s">
        <v>425</v>
      </c>
      <c r="H93" s="14" t="s">
        <v>1</v>
      </c>
      <c r="I93" s="86" t="s">
        <v>403</v>
      </c>
      <c r="J93" s="12" t="s">
        <v>192</v>
      </c>
      <c r="K93" s="13" t="s">
        <v>426</v>
      </c>
      <c r="L93" s="14" t="s">
        <v>1</v>
      </c>
      <c r="M93" s="13" t="s">
        <v>427</v>
      </c>
      <c r="N93" s="14" t="s">
        <v>1</v>
      </c>
      <c r="O93" s="13" t="s">
        <v>428</v>
      </c>
      <c r="P93" s="14" t="s">
        <v>1</v>
      </c>
      <c r="Q93" s="86" t="s">
        <v>403</v>
      </c>
      <c r="R93" s="12" t="s">
        <v>192</v>
      </c>
      <c r="S93" s="13" t="s">
        <v>429</v>
      </c>
      <c r="T93" s="14" t="s">
        <v>1</v>
      </c>
      <c r="U93" s="13" t="s">
        <v>430</v>
      </c>
      <c r="V93" s="14" t="s">
        <v>1</v>
      </c>
      <c r="W93" s="13" t="s">
        <v>431</v>
      </c>
      <c r="X93" s="14" t="s">
        <v>1</v>
      </c>
      <c r="Y93" s="86" t="s">
        <v>403</v>
      </c>
      <c r="Z93" s="12" t="s">
        <v>192</v>
      </c>
      <c r="AA93" s="13" t="s">
        <v>432</v>
      </c>
      <c r="AB93" s="14" t="s">
        <v>1</v>
      </c>
      <c r="AC93" s="13" t="s">
        <v>433</v>
      </c>
      <c r="AD93" s="14" t="s">
        <v>1</v>
      </c>
      <c r="AE93" s="13" t="s">
        <v>434</v>
      </c>
      <c r="AF93" s="14" t="s">
        <v>1</v>
      </c>
      <c r="AG93" s="86" t="s">
        <v>403</v>
      </c>
      <c r="AH93" s="12" t="s">
        <v>192</v>
      </c>
    </row>
    <row r="94" spans="1:34" ht="16.5" thickTop="1" x14ac:dyDescent="0.25">
      <c r="A94" s="26" t="s">
        <v>52</v>
      </c>
      <c r="B94" s="588">
        <f>'CEO II VG'!B10</f>
        <v>80</v>
      </c>
      <c r="C94" s="91">
        <f>'CEO II VG'!C10</f>
        <v>140</v>
      </c>
      <c r="D94" s="18">
        <f t="shared" ref="D94:D102" si="186">C94/$B94</f>
        <v>1.75</v>
      </c>
      <c r="E94" s="91" t="e">
        <f>'CEO II VG'!#REF!</f>
        <v>#REF!</v>
      </c>
      <c r="F94" s="18" t="e">
        <f>E94/$B94</f>
        <v>#REF!</v>
      </c>
      <c r="G94" s="91" t="e">
        <f>'CEO II VG'!#REF!</f>
        <v>#REF!</v>
      </c>
      <c r="H94" s="18" t="e">
        <f>G94/$B94</f>
        <v>#REF!</v>
      </c>
      <c r="I94" s="68" t="e">
        <f t="shared" ref="I94:I102" si="187">SUM(C94,E94,G94)</f>
        <v>#REF!</v>
      </c>
      <c r="J94" s="627" t="e">
        <f t="shared" ref="J94:J102" si="188">I94/($B94*3)</f>
        <v>#REF!</v>
      </c>
      <c r="K94" s="642" t="e">
        <f>'CEO II VG'!#REF!</f>
        <v>#REF!</v>
      </c>
      <c r="L94" s="609" t="e">
        <f>K94/$B94</f>
        <v>#REF!</v>
      </c>
      <c r="M94" s="642" t="e">
        <f>'CEO II VG'!#REF!</f>
        <v>#REF!</v>
      </c>
      <c r="N94" s="609" t="e">
        <f t="shared" ref="N94" si="189">M94/$B94</f>
        <v>#REF!</v>
      </c>
      <c r="O94" s="642" t="e">
        <f>'CEO II VG'!#REF!</f>
        <v>#REF!</v>
      </c>
      <c r="P94" s="609" t="e">
        <f t="shared" ref="P94" si="190">O94/$B94</f>
        <v>#REF!</v>
      </c>
      <c r="Q94" s="68" t="e">
        <f t="shared" ref="Q94:Q102" si="191">SUM(K94,M94,O94)</f>
        <v>#REF!</v>
      </c>
      <c r="R94" s="627" t="e">
        <f t="shared" ref="R94:R102" si="192">Q94/($B94*3)</f>
        <v>#REF!</v>
      </c>
      <c r="S94" s="642" t="e">
        <f>'CEO II VG'!#REF!</f>
        <v>#REF!</v>
      </c>
      <c r="T94" s="609" t="e">
        <f>S94/$B94</f>
        <v>#REF!</v>
      </c>
      <c r="U94" s="642" t="e">
        <f>'CEO II VG'!#REF!</f>
        <v>#REF!</v>
      </c>
      <c r="V94" s="609" t="e">
        <f t="shared" ref="V94" si="193">U94/$B94</f>
        <v>#REF!</v>
      </c>
      <c r="W94" s="642" t="e">
        <f>'CEO II VG'!#REF!</f>
        <v>#REF!</v>
      </c>
      <c r="X94" s="609" t="e">
        <f t="shared" ref="X94" si="194">W94/$B94</f>
        <v>#REF!</v>
      </c>
      <c r="Y94" s="68" t="e">
        <f t="shared" ref="Y94:Y102" si="195">SUM(S94,U94,W94)</f>
        <v>#REF!</v>
      </c>
      <c r="Z94" s="627" t="e">
        <f t="shared" ref="Z94:Z102" si="196">Y94/($B94*3)</f>
        <v>#REF!</v>
      </c>
      <c r="AA94" s="642" t="e">
        <f>'CEO II VG'!#REF!</f>
        <v>#REF!</v>
      </c>
      <c r="AB94" s="609" t="e">
        <f>AA94/$B94</f>
        <v>#REF!</v>
      </c>
      <c r="AC94" s="642" t="e">
        <f>'CEO II VG'!#REF!</f>
        <v>#REF!</v>
      </c>
      <c r="AD94" s="609" t="e">
        <f t="shared" ref="AD94" si="197">AC94/$B94</f>
        <v>#REF!</v>
      </c>
      <c r="AE94" s="642" t="e">
        <f>'CEO II VG'!#REF!</f>
        <v>#REF!</v>
      </c>
      <c r="AF94" s="609" t="e">
        <f t="shared" ref="AF94" si="198">AE94/$B94</f>
        <v>#REF!</v>
      </c>
      <c r="AG94" s="68" t="e">
        <f t="shared" ref="AG94:AG102" si="199">SUM(AA94,AC94,AE94)</f>
        <v>#REF!</v>
      </c>
      <c r="AH94" s="627" t="e">
        <f t="shared" ref="AH94:AH102" si="200">AG94/($B94*3)</f>
        <v>#REF!</v>
      </c>
    </row>
    <row r="95" spans="1:34" x14ac:dyDescent="0.25">
      <c r="A95" s="105" t="s">
        <v>53</v>
      </c>
      <c r="B95" s="589">
        <f>'CEO II VG'!B9</f>
        <v>44</v>
      </c>
      <c r="C95" s="92">
        <f>'CEO II VG'!C9</f>
        <v>65</v>
      </c>
      <c r="D95" s="18" t="s">
        <v>186</v>
      </c>
      <c r="E95" s="92" t="e">
        <f>'CEO II VG'!#REF!</f>
        <v>#REF!</v>
      </c>
      <c r="F95" s="18" t="s">
        <v>186</v>
      </c>
      <c r="G95" s="92" t="e">
        <f>'CEO II VG'!#REF!</f>
        <v>#REF!</v>
      </c>
      <c r="H95" s="18" t="s">
        <v>186</v>
      </c>
      <c r="I95" s="94" t="e">
        <f t="shared" si="187"/>
        <v>#REF!</v>
      </c>
      <c r="J95" s="627" t="e">
        <f t="shared" si="188"/>
        <v>#REF!</v>
      </c>
      <c r="K95" s="643" t="e">
        <f>'CEO II VG'!#REF!</f>
        <v>#REF!</v>
      </c>
      <c r="L95" s="609" t="e">
        <f>K95/$B95</f>
        <v>#REF!</v>
      </c>
      <c r="M95" s="643" t="e">
        <f>'CEO II VG'!#REF!</f>
        <v>#REF!</v>
      </c>
      <c r="N95" s="609" t="s">
        <v>186</v>
      </c>
      <c r="O95" s="643" t="e">
        <f>'CEO II VG'!#REF!</f>
        <v>#REF!</v>
      </c>
      <c r="P95" s="609" t="s">
        <v>186</v>
      </c>
      <c r="Q95" s="94" t="e">
        <f t="shared" si="191"/>
        <v>#REF!</v>
      </c>
      <c r="R95" s="627" t="e">
        <f t="shared" si="192"/>
        <v>#REF!</v>
      </c>
      <c r="S95" s="643" t="e">
        <f>'CEO II VG'!#REF!</f>
        <v>#REF!</v>
      </c>
      <c r="T95" s="609" t="e">
        <f>S95/$B95</f>
        <v>#REF!</v>
      </c>
      <c r="U95" s="643" t="e">
        <f>'CEO II VG'!#REF!</f>
        <v>#REF!</v>
      </c>
      <c r="V95" s="609" t="s">
        <v>186</v>
      </c>
      <c r="W95" s="643" t="e">
        <f>'CEO II VG'!#REF!</f>
        <v>#REF!</v>
      </c>
      <c r="X95" s="609" t="s">
        <v>186</v>
      </c>
      <c r="Y95" s="94" t="e">
        <f t="shared" si="195"/>
        <v>#REF!</v>
      </c>
      <c r="Z95" s="627" t="e">
        <f t="shared" si="196"/>
        <v>#REF!</v>
      </c>
      <c r="AA95" s="643" t="e">
        <f>'CEO II VG'!#REF!</f>
        <v>#REF!</v>
      </c>
      <c r="AB95" s="609" t="e">
        <f>AA95/$B95</f>
        <v>#REF!</v>
      </c>
      <c r="AC95" s="643" t="e">
        <f>'CEO II VG'!#REF!</f>
        <v>#REF!</v>
      </c>
      <c r="AD95" s="609" t="s">
        <v>186</v>
      </c>
      <c r="AE95" s="643" t="e">
        <f>'CEO II VG'!#REF!</f>
        <v>#REF!</v>
      </c>
      <c r="AF95" s="609" t="s">
        <v>186</v>
      </c>
      <c r="AG95" s="94" t="e">
        <f t="shared" si="199"/>
        <v>#REF!</v>
      </c>
      <c r="AH95" s="627" t="e">
        <f t="shared" si="200"/>
        <v>#REF!</v>
      </c>
    </row>
    <row r="96" spans="1:34" x14ac:dyDescent="0.25">
      <c r="A96" s="105" t="s">
        <v>54</v>
      </c>
      <c r="B96" s="589">
        <f>'CEO II VG'!B11</f>
        <v>180</v>
      </c>
      <c r="C96" s="92">
        <f>'CEO II VG'!C11</f>
        <v>250</v>
      </c>
      <c r="D96" s="18">
        <f t="shared" si="186"/>
        <v>1.3888888888888888</v>
      </c>
      <c r="E96" s="92" t="e">
        <f>'CEO II VG'!#REF!</f>
        <v>#REF!</v>
      </c>
      <c r="F96" s="18" t="e">
        <f t="shared" ref="F96:F102" si="201">E96/$B96</f>
        <v>#REF!</v>
      </c>
      <c r="G96" s="92" t="e">
        <f>'CEO II VG'!#REF!</f>
        <v>#REF!</v>
      </c>
      <c r="H96" s="18" t="e">
        <f t="shared" ref="H96:L102" si="202">G96/$B96</f>
        <v>#REF!</v>
      </c>
      <c r="I96" s="94" t="e">
        <f t="shared" si="187"/>
        <v>#REF!</v>
      </c>
      <c r="J96" s="627" t="e">
        <f t="shared" si="188"/>
        <v>#REF!</v>
      </c>
      <c r="K96" s="643" t="e">
        <f>'CEO II VG'!#REF!</f>
        <v>#REF!</v>
      </c>
      <c r="L96" s="609" t="e">
        <f t="shared" si="202"/>
        <v>#REF!</v>
      </c>
      <c r="M96" s="643" t="e">
        <f>'CEO II VG'!#REF!</f>
        <v>#REF!</v>
      </c>
      <c r="N96" s="609" t="e">
        <f t="shared" ref="N96:N102" si="203">M96/$B96</f>
        <v>#REF!</v>
      </c>
      <c r="O96" s="643" t="e">
        <f>'CEO II VG'!#REF!</f>
        <v>#REF!</v>
      </c>
      <c r="P96" s="609" t="e">
        <f t="shared" ref="P96:P102" si="204">O96/$B96</f>
        <v>#REF!</v>
      </c>
      <c r="Q96" s="94" t="e">
        <f t="shared" si="191"/>
        <v>#REF!</v>
      </c>
      <c r="R96" s="627" t="e">
        <f t="shared" si="192"/>
        <v>#REF!</v>
      </c>
      <c r="S96" s="643" t="e">
        <f>'CEO II VG'!#REF!</f>
        <v>#REF!</v>
      </c>
      <c r="T96" s="609" t="e">
        <f t="shared" ref="T96:T102" si="205">S96/$B96</f>
        <v>#REF!</v>
      </c>
      <c r="U96" s="643" t="e">
        <f>'CEO II VG'!#REF!</f>
        <v>#REF!</v>
      </c>
      <c r="V96" s="609" t="e">
        <f t="shared" ref="V96:V102" si="206">U96/$B96</f>
        <v>#REF!</v>
      </c>
      <c r="W96" s="643" t="e">
        <f>'CEO II VG'!#REF!</f>
        <v>#REF!</v>
      </c>
      <c r="X96" s="609" t="e">
        <f t="shared" ref="X96:X102" si="207">W96/$B96</f>
        <v>#REF!</v>
      </c>
      <c r="Y96" s="94" t="e">
        <f t="shared" si="195"/>
        <v>#REF!</v>
      </c>
      <c r="Z96" s="627" t="e">
        <f t="shared" si="196"/>
        <v>#REF!</v>
      </c>
      <c r="AA96" s="643" t="e">
        <f>'CEO II VG'!#REF!</f>
        <v>#REF!</v>
      </c>
      <c r="AB96" s="609" t="e">
        <f t="shared" ref="AB96:AB102" si="208">AA96/$B96</f>
        <v>#REF!</v>
      </c>
      <c r="AC96" s="643" t="e">
        <f>'CEO II VG'!#REF!</f>
        <v>#REF!</v>
      </c>
      <c r="AD96" s="609" t="e">
        <f t="shared" ref="AD96:AD102" si="209">AC96/$B96</f>
        <v>#REF!</v>
      </c>
      <c r="AE96" s="643" t="e">
        <f>'CEO II VG'!#REF!</f>
        <v>#REF!</v>
      </c>
      <c r="AF96" s="609" t="e">
        <f t="shared" ref="AF96:AF102" si="210">AE96/$B96</f>
        <v>#REF!</v>
      </c>
      <c r="AG96" s="94" t="e">
        <f t="shared" si="199"/>
        <v>#REF!</v>
      </c>
      <c r="AH96" s="627" t="e">
        <f t="shared" si="200"/>
        <v>#REF!</v>
      </c>
    </row>
    <row r="97" spans="1:34" x14ac:dyDescent="0.25">
      <c r="A97" s="105" t="s">
        <v>55</v>
      </c>
      <c r="B97" s="589">
        <f>'CEO II VG'!B12</f>
        <v>108</v>
      </c>
      <c r="C97" s="92">
        <f>'CEO II VG'!C12</f>
        <v>79</v>
      </c>
      <c r="D97" s="18">
        <f t="shared" si="186"/>
        <v>0.73148148148148151</v>
      </c>
      <c r="E97" s="92" t="e">
        <f>'CEO II VG'!#REF!</f>
        <v>#REF!</v>
      </c>
      <c r="F97" s="18" t="e">
        <f t="shared" si="201"/>
        <v>#REF!</v>
      </c>
      <c r="G97" s="92" t="e">
        <f>'CEO II VG'!#REF!</f>
        <v>#REF!</v>
      </c>
      <c r="H97" s="18" t="e">
        <f t="shared" si="202"/>
        <v>#REF!</v>
      </c>
      <c r="I97" s="94" t="e">
        <f t="shared" si="187"/>
        <v>#REF!</v>
      </c>
      <c r="J97" s="627" t="e">
        <f t="shared" si="188"/>
        <v>#REF!</v>
      </c>
      <c r="K97" s="643" t="e">
        <f>'CEO II VG'!#REF!</f>
        <v>#REF!</v>
      </c>
      <c r="L97" s="609" t="e">
        <f t="shared" si="202"/>
        <v>#REF!</v>
      </c>
      <c r="M97" s="643" t="e">
        <f>'CEO II VG'!#REF!</f>
        <v>#REF!</v>
      </c>
      <c r="N97" s="609" t="e">
        <f t="shared" si="203"/>
        <v>#REF!</v>
      </c>
      <c r="O97" s="643" t="e">
        <f>'CEO II VG'!#REF!</f>
        <v>#REF!</v>
      </c>
      <c r="P97" s="609" t="e">
        <f t="shared" si="204"/>
        <v>#REF!</v>
      </c>
      <c r="Q97" s="94" t="e">
        <f t="shared" si="191"/>
        <v>#REF!</v>
      </c>
      <c r="R97" s="627" t="e">
        <f t="shared" si="192"/>
        <v>#REF!</v>
      </c>
      <c r="S97" s="643" t="e">
        <f>'CEO II VG'!#REF!</f>
        <v>#REF!</v>
      </c>
      <c r="T97" s="609" t="e">
        <f t="shared" si="205"/>
        <v>#REF!</v>
      </c>
      <c r="U97" s="643" t="e">
        <f>'CEO II VG'!#REF!</f>
        <v>#REF!</v>
      </c>
      <c r="V97" s="609" t="e">
        <f t="shared" si="206"/>
        <v>#REF!</v>
      </c>
      <c r="W97" s="643" t="e">
        <f>'CEO II VG'!#REF!</f>
        <v>#REF!</v>
      </c>
      <c r="X97" s="609" t="e">
        <f t="shared" si="207"/>
        <v>#REF!</v>
      </c>
      <c r="Y97" s="94" t="e">
        <f t="shared" si="195"/>
        <v>#REF!</v>
      </c>
      <c r="Z97" s="627" t="e">
        <f t="shared" si="196"/>
        <v>#REF!</v>
      </c>
      <c r="AA97" s="643" t="e">
        <f>'CEO II VG'!#REF!</f>
        <v>#REF!</v>
      </c>
      <c r="AB97" s="609" t="e">
        <f t="shared" si="208"/>
        <v>#REF!</v>
      </c>
      <c r="AC97" s="643" t="e">
        <f>'CEO II VG'!#REF!</f>
        <v>#REF!</v>
      </c>
      <c r="AD97" s="609" t="e">
        <f t="shared" si="209"/>
        <v>#REF!</v>
      </c>
      <c r="AE97" s="643" t="e">
        <f>'CEO II VG'!#REF!</f>
        <v>#REF!</v>
      </c>
      <c r="AF97" s="609" t="e">
        <f t="shared" si="210"/>
        <v>#REF!</v>
      </c>
      <c r="AG97" s="94" t="e">
        <f t="shared" si="199"/>
        <v>#REF!</v>
      </c>
      <c r="AH97" s="627" t="e">
        <f t="shared" si="200"/>
        <v>#REF!</v>
      </c>
    </row>
    <row r="98" spans="1:34" x14ac:dyDescent="0.25">
      <c r="A98" s="105" t="s">
        <v>56</v>
      </c>
      <c r="B98" s="589">
        <f>'CEO II VG'!B13</f>
        <v>80</v>
      </c>
      <c r="C98" s="92">
        <f>'CEO II VG'!C13</f>
        <v>0</v>
      </c>
      <c r="D98" s="18">
        <f t="shared" si="186"/>
        <v>0</v>
      </c>
      <c r="E98" s="92" t="e">
        <f>'CEO II VG'!#REF!</f>
        <v>#REF!</v>
      </c>
      <c r="F98" s="18" t="e">
        <f t="shared" si="201"/>
        <v>#REF!</v>
      </c>
      <c r="G98" s="92" t="e">
        <f>'CEO II VG'!#REF!</f>
        <v>#REF!</v>
      </c>
      <c r="H98" s="18" t="e">
        <f t="shared" si="202"/>
        <v>#REF!</v>
      </c>
      <c r="I98" s="94" t="e">
        <f t="shared" si="187"/>
        <v>#REF!</v>
      </c>
      <c r="J98" s="627" t="e">
        <f t="shared" si="188"/>
        <v>#REF!</v>
      </c>
      <c r="K98" s="643" t="e">
        <f>'CEO II VG'!#REF!</f>
        <v>#REF!</v>
      </c>
      <c r="L98" s="609" t="e">
        <f t="shared" si="202"/>
        <v>#REF!</v>
      </c>
      <c r="M98" s="643" t="e">
        <f>'CEO II VG'!#REF!</f>
        <v>#REF!</v>
      </c>
      <c r="N98" s="609" t="e">
        <f t="shared" si="203"/>
        <v>#REF!</v>
      </c>
      <c r="O98" s="643" t="e">
        <f>'CEO II VG'!#REF!</f>
        <v>#REF!</v>
      </c>
      <c r="P98" s="609" t="e">
        <f t="shared" si="204"/>
        <v>#REF!</v>
      </c>
      <c r="Q98" s="94" t="e">
        <f t="shared" si="191"/>
        <v>#REF!</v>
      </c>
      <c r="R98" s="627" t="e">
        <f t="shared" si="192"/>
        <v>#REF!</v>
      </c>
      <c r="S98" s="643" t="e">
        <f>'CEO II VG'!#REF!</f>
        <v>#REF!</v>
      </c>
      <c r="T98" s="609" t="e">
        <f t="shared" si="205"/>
        <v>#REF!</v>
      </c>
      <c r="U98" s="643" t="e">
        <f>'CEO II VG'!#REF!</f>
        <v>#REF!</v>
      </c>
      <c r="V98" s="609" t="e">
        <f t="shared" si="206"/>
        <v>#REF!</v>
      </c>
      <c r="W98" s="643" t="e">
        <f>'CEO II VG'!#REF!</f>
        <v>#REF!</v>
      </c>
      <c r="X98" s="609" t="e">
        <f t="shared" si="207"/>
        <v>#REF!</v>
      </c>
      <c r="Y98" s="94" t="e">
        <f t="shared" si="195"/>
        <v>#REF!</v>
      </c>
      <c r="Z98" s="627" t="e">
        <f t="shared" si="196"/>
        <v>#REF!</v>
      </c>
      <c r="AA98" s="643" t="e">
        <f>'CEO II VG'!#REF!</f>
        <v>#REF!</v>
      </c>
      <c r="AB98" s="609" t="e">
        <f t="shared" si="208"/>
        <v>#REF!</v>
      </c>
      <c r="AC98" s="643" t="e">
        <f>'CEO II VG'!#REF!</f>
        <v>#REF!</v>
      </c>
      <c r="AD98" s="609" t="e">
        <f t="shared" si="209"/>
        <v>#REF!</v>
      </c>
      <c r="AE98" s="643" t="e">
        <f>'CEO II VG'!#REF!</f>
        <v>#REF!</v>
      </c>
      <c r="AF98" s="609" t="e">
        <f t="shared" si="210"/>
        <v>#REF!</v>
      </c>
      <c r="AG98" s="94" t="e">
        <f t="shared" si="199"/>
        <v>#REF!</v>
      </c>
      <c r="AH98" s="627" t="e">
        <f t="shared" si="200"/>
        <v>#REF!</v>
      </c>
    </row>
    <row r="99" spans="1:34" x14ac:dyDescent="0.25">
      <c r="A99" s="147" t="s">
        <v>57</v>
      </c>
      <c r="B99" s="589">
        <f>'CEO II VG'!B15</f>
        <v>63</v>
      </c>
      <c r="C99" s="92">
        <f>'CEO II VG'!C15</f>
        <v>45</v>
      </c>
      <c r="D99" s="18">
        <f t="shared" si="186"/>
        <v>0.7142857142857143</v>
      </c>
      <c r="E99" s="92" t="e">
        <f>'CEO II VG'!#REF!</f>
        <v>#REF!</v>
      </c>
      <c r="F99" s="18" t="e">
        <f t="shared" si="201"/>
        <v>#REF!</v>
      </c>
      <c r="G99" s="92" t="e">
        <f>'CEO II VG'!#REF!</f>
        <v>#REF!</v>
      </c>
      <c r="H99" s="18" t="e">
        <f t="shared" si="202"/>
        <v>#REF!</v>
      </c>
      <c r="I99" s="94" t="e">
        <f t="shared" si="187"/>
        <v>#REF!</v>
      </c>
      <c r="J99" s="627" t="e">
        <f t="shared" si="188"/>
        <v>#REF!</v>
      </c>
      <c r="K99" s="643" t="e">
        <f>'CEO II VG'!#REF!</f>
        <v>#REF!</v>
      </c>
      <c r="L99" s="609" t="e">
        <f t="shared" si="202"/>
        <v>#REF!</v>
      </c>
      <c r="M99" s="643" t="e">
        <f>'CEO II VG'!#REF!</f>
        <v>#REF!</v>
      </c>
      <c r="N99" s="609" t="e">
        <f t="shared" si="203"/>
        <v>#REF!</v>
      </c>
      <c r="O99" s="643" t="e">
        <f>'CEO II VG'!#REF!</f>
        <v>#REF!</v>
      </c>
      <c r="P99" s="609" t="e">
        <f t="shared" si="204"/>
        <v>#REF!</v>
      </c>
      <c r="Q99" s="94" t="e">
        <f t="shared" si="191"/>
        <v>#REF!</v>
      </c>
      <c r="R99" s="627" t="e">
        <f t="shared" si="192"/>
        <v>#REF!</v>
      </c>
      <c r="S99" s="643" t="e">
        <f>'CEO II VG'!#REF!</f>
        <v>#REF!</v>
      </c>
      <c r="T99" s="609" t="e">
        <f t="shared" si="205"/>
        <v>#REF!</v>
      </c>
      <c r="U99" s="643" t="e">
        <f>'CEO II VG'!#REF!</f>
        <v>#REF!</v>
      </c>
      <c r="V99" s="609" t="e">
        <f t="shared" si="206"/>
        <v>#REF!</v>
      </c>
      <c r="W99" s="643" t="e">
        <f>'CEO II VG'!#REF!</f>
        <v>#REF!</v>
      </c>
      <c r="X99" s="609" t="e">
        <f t="shared" si="207"/>
        <v>#REF!</v>
      </c>
      <c r="Y99" s="94" t="e">
        <f t="shared" si="195"/>
        <v>#REF!</v>
      </c>
      <c r="Z99" s="627" t="e">
        <f t="shared" si="196"/>
        <v>#REF!</v>
      </c>
      <c r="AA99" s="643" t="e">
        <f>'CEO II VG'!#REF!</f>
        <v>#REF!</v>
      </c>
      <c r="AB99" s="609" t="e">
        <f t="shared" si="208"/>
        <v>#REF!</v>
      </c>
      <c r="AC99" s="643" t="e">
        <f>'CEO II VG'!#REF!</f>
        <v>#REF!</v>
      </c>
      <c r="AD99" s="609" t="e">
        <f t="shared" si="209"/>
        <v>#REF!</v>
      </c>
      <c r="AE99" s="643" t="e">
        <f>'CEO II VG'!#REF!</f>
        <v>#REF!</v>
      </c>
      <c r="AF99" s="609" t="e">
        <f t="shared" si="210"/>
        <v>#REF!</v>
      </c>
      <c r="AG99" s="94" t="e">
        <f t="shared" si="199"/>
        <v>#REF!</v>
      </c>
      <c r="AH99" s="627" t="e">
        <f t="shared" si="200"/>
        <v>#REF!</v>
      </c>
    </row>
    <row r="100" spans="1:34" ht="24" x14ac:dyDescent="0.25">
      <c r="A100" s="147" t="s">
        <v>58</v>
      </c>
      <c r="B100" s="589">
        <f>'CEO II VG'!B16</f>
        <v>10</v>
      </c>
      <c r="C100" s="92">
        <f>'CEO II VG'!C16</f>
        <v>16</v>
      </c>
      <c r="D100" s="18">
        <f t="shared" si="186"/>
        <v>1.6</v>
      </c>
      <c r="E100" s="92" t="e">
        <f>'CEO II VG'!#REF!</f>
        <v>#REF!</v>
      </c>
      <c r="F100" s="18" t="e">
        <f t="shared" si="201"/>
        <v>#REF!</v>
      </c>
      <c r="G100" s="92" t="e">
        <f>'CEO II VG'!#REF!</f>
        <v>#REF!</v>
      </c>
      <c r="H100" s="18" t="e">
        <f t="shared" si="202"/>
        <v>#REF!</v>
      </c>
      <c r="I100" s="94" t="e">
        <f t="shared" si="187"/>
        <v>#REF!</v>
      </c>
      <c r="J100" s="627" t="e">
        <f t="shared" si="188"/>
        <v>#REF!</v>
      </c>
      <c r="K100" s="643" t="e">
        <f>'CEO II VG'!#REF!</f>
        <v>#REF!</v>
      </c>
      <c r="L100" s="609" t="e">
        <f t="shared" si="202"/>
        <v>#REF!</v>
      </c>
      <c r="M100" s="643" t="e">
        <f>'CEO II VG'!#REF!</f>
        <v>#REF!</v>
      </c>
      <c r="N100" s="609" t="e">
        <f t="shared" si="203"/>
        <v>#REF!</v>
      </c>
      <c r="O100" s="643" t="e">
        <f>'CEO II VG'!#REF!</f>
        <v>#REF!</v>
      </c>
      <c r="P100" s="609" t="e">
        <f t="shared" si="204"/>
        <v>#REF!</v>
      </c>
      <c r="Q100" s="94" t="e">
        <f t="shared" si="191"/>
        <v>#REF!</v>
      </c>
      <c r="R100" s="627" t="e">
        <f t="shared" si="192"/>
        <v>#REF!</v>
      </c>
      <c r="S100" s="643" t="e">
        <f>'CEO II VG'!#REF!</f>
        <v>#REF!</v>
      </c>
      <c r="T100" s="609" t="e">
        <f t="shared" si="205"/>
        <v>#REF!</v>
      </c>
      <c r="U100" s="643" t="e">
        <f>'CEO II VG'!#REF!</f>
        <v>#REF!</v>
      </c>
      <c r="V100" s="609" t="e">
        <f t="shared" si="206"/>
        <v>#REF!</v>
      </c>
      <c r="W100" s="643" t="e">
        <f>'CEO II VG'!#REF!</f>
        <v>#REF!</v>
      </c>
      <c r="X100" s="609" t="e">
        <f t="shared" si="207"/>
        <v>#REF!</v>
      </c>
      <c r="Y100" s="94" t="e">
        <f t="shared" si="195"/>
        <v>#REF!</v>
      </c>
      <c r="Z100" s="627" t="e">
        <f t="shared" si="196"/>
        <v>#REF!</v>
      </c>
      <c r="AA100" s="643" t="e">
        <f>'CEO II VG'!#REF!</f>
        <v>#REF!</v>
      </c>
      <c r="AB100" s="609" t="e">
        <f t="shared" si="208"/>
        <v>#REF!</v>
      </c>
      <c r="AC100" s="643" t="e">
        <f>'CEO II VG'!#REF!</f>
        <v>#REF!</v>
      </c>
      <c r="AD100" s="609" t="e">
        <f t="shared" si="209"/>
        <v>#REF!</v>
      </c>
      <c r="AE100" s="643" t="e">
        <f>'CEO II VG'!#REF!</f>
        <v>#REF!</v>
      </c>
      <c r="AF100" s="609" t="e">
        <f t="shared" si="210"/>
        <v>#REF!</v>
      </c>
      <c r="AG100" s="94" t="e">
        <f t="shared" si="199"/>
        <v>#REF!</v>
      </c>
      <c r="AH100" s="627" t="e">
        <f t="shared" si="200"/>
        <v>#REF!</v>
      </c>
    </row>
    <row r="101" spans="1:34" ht="24.75" thickBot="1" x14ac:dyDescent="0.3">
      <c r="A101" s="106" t="s">
        <v>59</v>
      </c>
      <c r="B101" s="590" t="e">
        <f>'CEO II VG'!#REF!</f>
        <v>#REF!</v>
      </c>
      <c r="C101" s="97" t="e">
        <f>'CEO II VG'!#REF!</f>
        <v>#REF!</v>
      </c>
      <c r="D101" s="107" t="e">
        <f t="shared" si="186"/>
        <v>#REF!</v>
      </c>
      <c r="E101" s="97" t="e">
        <f>'CEO II VG'!#REF!</f>
        <v>#REF!</v>
      </c>
      <c r="F101" s="107" t="e">
        <f t="shared" si="201"/>
        <v>#REF!</v>
      </c>
      <c r="G101" s="97" t="e">
        <f>'CEO II VG'!#REF!</f>
        <v>#REF!</v>
      </c>
      <c r="H101" s="107" t="e">
        <f t="shared" si="202"/>
        <v>#REF!</v>
      </c>
      <c r="I101" s="99" t="e">
        <f t="shared" si="187"/>
        <v>#REF!</v>
      </c>
      <c r="J101" s="626" t="e">
        <f t="shared" si="188"/>
        <v>#REF!</v>
      </c>
      <c r="K101" s="644" t="e">
        <f>'CEO II VG'!#REF!</f>
        <v>#REF!</v>
      </c>
      <c r="L101" s="608" t="e">
        <f t="shared" si="202"/>
        <v>#REF!</v>
      </c>
      <c r="M101" s="644" t="e">
        <f>'CEO II VG'!#REF!</f>
        <v>#REF!</v>
      </c>
      <c r="N101" s="608" t="e">
        <f t="shared" si="203"/>
        <v>#REF!</v>
      </c>
      <c r="O101" s="644" t="e">
        <f>'CEO II VG'!#REF!</f>
        <v>#REF!</v>
      </c>
      <c r="P101" s="608" t="e">
        <f t="shared" si="204"/>
        <v>#REF!</v>
      </c>
      <c r="Q101" s="99" t="e">
        <f t="shared" si="191"/>
        <v>#REF!</v>
      </c>
      <c r="R101" s="626" t="e">
        <f t="shared" si="192"/>
        <v>#REF!</v>
      </c>
      <c r="S101" s="644" t="e">
        <f>'CEO II VG'!#REF!</f>
        <v>#REF!</v>
      </c>
      <c r="T101" s="608" t="e">
        <f t="shared" si="205"/>
        <v>#REF!</v>
      </c>
      <c r="U101" s="644" t="e">
        <f>'CEO II VG'!#REF!</f>
        <v>#REF!</v>
      </c>
      <c r="V101" s="608" t="e">
        <f t="shared" si="206"/>
        <v>#REF!</v>
      </c>
      <c r="W101" s="644" t="e">
        <f>'CEO II VG'!#REF!</f>
        <v>#REF!</v>
      </c>
      <c r="X101" s="608" t="e">
        <f t="shared" si="207"/>
        <v>#REF!</v>
      </c>
      <c r="Y101" s="99" t="e">
        <f t="shared" si="195"/>
        <v>#REF!</v>
      </c>
      <c r="Z101" s="626" t="e">
        <f t="shared" si="196"/>
        <v>#REF!</v>
      </c>
      <c r="AA101" s="644" t="e">
        <f>'CEO II VG'!#REF!</f>
        <v>#REF!</v>
      </c>
      <c r="AB101" s="608" t="e">
        <f t="shared" si="208"/>
        <v>#REF!</v>
      </c>
      <c r="AC101" s="644" t="e">
        <f>'CEO II VG'!#REF!</f>
        <v>#REF!</v>
      </c>
      <c r="AD101" s="608" t="e">
        <f t="shared" si="209"/>
        <v>#REF!</v>
      </c>
      <c r="AE101" s="644" t="e">
        <f>'CEO II VG'!#REF!</f>
        <v>#REF!</v>
      </c>
      <c r="AF101" s="608" t="e">
        <f t="shared" si="210"/>
        <v>#REF!</v>
      </c>
      <c r="AG101" s="99" t="e">
        <f t="shared" si="199"/>
        <v>#REF!</v>
      </c>
      <c r="AH101" s="626" t="e">
        <f t="shared" si="200"/>
        <v>#REF!</v>
      </c>
    </row>
    <row r="102" spans="1:34" ht="16.5" thickBot="1" x14ac:dyDescent="0.3">
      <c r="A102" s="5" t="s">
        <v>359</v>
      </c>
      <c r="B102" s="655" t="e">
        <f>SUM(B94:B101)</f>
        <v>#REF!</v>
      </c>
      <c r="C102" s="7" t="e">
        <f>SUM(C94:C101)</f>
        <v>#REF!</v>
      </c>
      <c r="D102" s="21" t="e">
        <f t="shared" si="186"/>
        <v>#REF!</v>
      </c>
      <c r="E102" s="7" t="e">
        <f>SUM(E94:E101)</f>
        <v>#REF!</v>
      </c>
      <c r="F102" s="21" t="e">
        <f t="shared" si="201"/>
        <v>#REF!</v>
      </c>
      <c r="G102" s="7" t="e">
        <f>SUM(G94:G101)</f>
        <v>#REF!</v>
      </c>
      <c r="H102" s="21" t="e">
        <f t="shared" si="202"/>
        <v>#REF!</v>
      </c>
      <c r="I102" s="71" t="e">
        <f t="shared" si="187"/>
        <v>#REF!</v>
      </c>
      <c r="J102" s="654" t="e">
        <f t="shared" si="188"/>
        <v>#REF!</v>
      </c>
      <c r="K102" s="638" t="e">
        <f>SUM(K94:K101)</f>
        <v>#REF!</v>
      </c>
      <c r="L102" s="653" t="e">
        <f t="shared" si="202"/>
        <v>#REF!</v>
      </c>
      <c r="M102" s="638" t="e">
        <f t="shared" ref="M102" si="211">SUM(M94:M101)</f>
        <v>#REF!</v>
      </c>
      <c r="N102" s="653" t="e">
        <f t="shared" si="203"/>
        <v>#REF!</v>
      </c>
      <c r="O102" s="638" t="e">
        <f t="shared" ref="O102" si="212">SUM(O94:O101)</f>
        <v>#REF!</v>
      </c>
      <c r="P102" s="653" t="e">
        <f t="shared" si="204"/>
        <v>#REF!</v>
      </c>
      <c r="Q102" s="71" t="e">
        <f t="shared" si="191"/>
        <v>#REF!</v>
      </c>
      <c r="R102" s="654" t="e">
        <f t="shared" si="192"/>
        <v>#REF!</v>
      </c>
      <c r="S102" s="638" t="e">
        <f>SUM(S94:S101)</f>
        <v>#REF!</v>
      </c>
      <c r="T102" s="653" t="e">
        <f t="shared" si="205"/>
        <v>#REF!</v>
      </c>
      <c r="U102" s="638" t="e">
        <f t="shared" ref="U102" si="213">SUM(U94:U101)</f>
        <v>#REF!</v>
      </c>
      <c r="V102" s="653" t="e">
        <f t="shared" si="206"/>
        <v>#REF!</v>
      </c>
      <c r="W102" s="638" t="e">
        <f t="shared" ref="W102" si="214">SUM(W94:W101)</f>
        <v>#REF!</v>
      </c>
      <c r="X102" s="653" t="e">
        <f t="shared" si="207"/>
        <v>#REF!</v>
      </c>
      <c r="Y102" s="71" t="e">
        <f t="shared" si="195"/>
        <v>#REF!</v>
      </c>
      <c r="Z102" s="654" t="e">
        <f t="shared" si="196"/>
        <v>#REF!</v>
      </c>
      <c r="AA102" s="638" t="e">
        <f>SUM(AA94:AA101)</f>
        <v>#REF!</v>
      </c>
      <c r="AB102" s="653" t="e">
        <f t="shared" si="208"/>
        <v>#REF!</v>
      </c>
      <c r="AC102" s="638" t="e">
        <f t="shared" ref="AC102" si="215">SUM(AC94:AC101)</f>
        <v>#REF!</v>
      </c>
      <c r="AD102" s="653" t="e">
        <f t="shared" si="209"/>
        <v>#REF!</v>
      </c>
      <c r="AE102" s="638" t="e">
        <f t="shared" ref="AE102" si="216">SUM(AE94:AE101)</f>
        <v>#REF!</v>
      </c>
      <c r="AF102" s="653" t="e">
        <f t="shared" si="210"/>
        <v>#REF!</v>
      </c>
      <c r="AG102" s="71" t="e">
        <f t="shared" si="199"/>
        <v>#REF!</v>
      </c>
      <c r="AH102" s="654" t="e">
        <f t="shared" si="200"/>
        <v>#REF!</v>
      </c>
    </row>
    <row r="104" spans="1:34" x14ac:dyDescent="0.25">
      <c r="A104" s="1002" t="s">
        <v>442</v>
      </c>
      <c r="B104" s="994"/>
      <c r="C104" s="994"/>
      <c r="D104" s="994"/>
      <c r="E104" s="994"/>
      <c r="F104" s="994"/>
      <c r="G104" s="994"/>
      <c r="H104" s="994"/>
      <c r="I104" s="994"/>
      <c r="J104" s="994"/>
      <c r="K104" s="994"/>
      <c r="L104" s="994"/>
      <c r="M104" s="994"/>
      <c r="N104" s="994"/>
      <c r="O104" s="994"/>
      <c r="P104" s="994"/>
      <c r="Q104" s="994"/>
      <c r="R104" s="994"/>
      <c r="S104" s="994"/>
      <c r="T104" s="994"/>
      <c r="U104" s="994"/>
      <c r="V104" s="994"/>
      <c r="W104" s="994"/>
      <c r="X104" s="994"/>
      <c r="Y104" s="994"/>
      <c r="Z104" s="994"/>
    </row>
    <row r="105" spans="1:34" ht="24.75" thickBot="1" x14ac:dyDescent="0.3">
      <c r="A105" s="13" t="s">
        <v>14</v>
      </c>
      <c r="B105" s="11" t="s">
        <v>164</v>
      </c>
      <c r="C105" s="13" t="s">
        <v>423</v>
      </c>
      <c r="D105" s="14" t="s">
        <v>1</v>
      </c>
      <c r="E105" s="13" t="s">
        <v>424</v>
      </c>
      <c r="F105" s="14" t="s">
        <v>1</v>
      </c>
      <c r="G105" s="13" t="s">
        <v>425</v>
      </c>
      <c r="H105" s="14" t="s">
        <v>1</v>
      </c>
      <c r="I105" s="86" t="s">
        <v>403</v>
      </c>
      <c r="J105" s="12" t="s">
        <v>192</v>
      </c>
      <c r="K105" s="13" t="s">
        <v>426</v>
      </c>
      <c r="L105" s="14" t="s">
        <v>1</v>
      </c>
      <c r="M105" s="13" t="s">
        <v>427</v>
      </c>
      <c r="N105" s="14" t="s">
        <v>1</v>
      </c>
      <c r="O105" s="13" t="s">
        <v>428</v>
      </c>
      <c r="P105" s="14" t="s">
        <v>1</v>
      </c>
      <c r="Q105" s="86" t="s">
        <v>403</v>
      </c>
      <c r="R105" s="12" t="s">
        <v>192</v>
      </c>
      <c r="S105" s="13" t="s">
        <v>429</v>
      </c>
      <c r="T105" s="14" t="s">
        <v>1</v>
      </c>
      <c r="U105" s="13" t="s">
        <v>430</v>
      </c>
      <c r="V105" s="14" t="s">
        <v>1</v>
      </c>
      <c r="W105" s="13" t="s">
        <v>431</v>
      </c>
      <c r="X105" s="14" t="s">
        <v>1</v>
      </c>
      <c r="Y105" s="86" t="s">
        <v>403</v>
      </c>
      <c r="Z105" s="12" t="s">
        <v>192</v>
      </c>
      <c r="AA105" s="13" t="s">
        <v>432</v>
      </c>
      <c r="AB105" s="14" t="s">
        <v>1</v>
      </c>
      <c r="AC105" s="13" t="s">
        <v>433</v>
      </c>
      <c r="AD105" s="14" t="s">
        <v>1</v>
      </c>
      <c r="AE105" s="13" t="s">
        <v>434</v>
      </c>
      <c r="AF105" s="14" t="s">
        <v>1</v>
      </c>
      <c r="AG105" s="86" t="s">
        <v>403</v>
      </c>
      <c r="AH105" s="12" t="s">
        <v>192</v>
      </c>
    </row>
    <row r="106" spans="1:34" ht="16.5" thickTop="1" x14ac:dyDescent="0.25">
      <c r="A106" s="77" t="s">
        <v>8</v>
      </c>
      <c r="B106" s="588">
        <f>'AMA_UBS V Medeiros'!B9</f>
        <v>522</v>
      </c>
      <c r="C106" s="91">
        <f>'AMA_UBS V Medeiros'!C9</f>
        <v>522</v>
      </c>
      <c r="D106" s="18">
        <f t="shared" ref="D106:D112" si="217">C106/$B106</f>
        <v>1</v>
      </c>
      <c r="E106" s="91" t="e">
        <f>'AMA_UBS V Medeiros'!#REF!</f>
        <v>#REF!</v>
      </c>
      <c r="F106" s="18" t="e">
        <f t="shared" ref="F106:F112" si="218">E106/$B106</f>
        <v>#REF!</v>
      </c>
      <c r="G106" s="91" t="e">
        <f>'AMA_UBS V Medeiros'!#REF!</f>
        <v>#REF!</v>
      </c>
      <c r="H106" s="18" t="e">
        <f t="shared" ref="H106:L112" si="219">G106/$B106</f>
        <v>#REF!</v>
      </c>
      <c r="I106" s="68" t="e">
        <f t="shared" ref="I106:I112" si="220">SUM(C106,E106,G106)</f>
        <v>#REF!</v>
      </c>
      <c r="J106" s="627" t="e">
        <f t="shared" ref="J106:J112" si="221">I106/($B106*3)</f>
        <v>#REF!</v>
      </c>
      <c r="K106" s="642" t="e">
        <f>'AMA_UBS V Medeiros'!#REF!</f>
        <v>#REF!</v>
      </c>
      <c r="L106" s="609" t="e">
        <f t="shared" si="219"/>
        <v>#REF!</v>
      </c>
      <c r="M106" s="642" t="e">
        <f>'AMA_UBS V Medeiros'!#REF!</f>
        <v>#REF!</v>
      </c>
      <c r="N106" s="609" t="e">
        <f t="shared" ref="N106:N112" si="222">M106/$B106</f>
        <v>#REF!</v>
      </c>
      <c r="O106" s="642" t="e">
        <f>'AMA_UBS V Medeiros'!#REF!</f>
        <v>#REF!</v>
      </c>
      <c r="P106" s="609" t="e">
        <f t="shared" ref="P106:P112" si="223">O106/$B106</f>
        <v>#REF!</v>
      </c>
      <c r="Q106" s="68" t="e">
        <f t="shared" ref="Q106:Q112" si="224">SUM(K106,M106,O106)</f>
        <v>#REF!</v>
      </c>
      <c r="R106" s="627" t="e">
        <f t="shared" ref="R106:R112" si="225">Q106/($B106*3)</f>
        <v>#REF!</v>
      </c>
      <c r="S106" s="642" t="e">
        <f>'AMA_UBS V Medeiros'!#REF!</f>
        <v>#REF!</v>
      </c>
      <c r="T106" s="609" t="e">
        <f t="shared" ref="T106:T112" si="226">S106/$B106</f>
        <v>#REF!</v>
      </c>
      <c r="U106" s="642" t="e">
        <f>'AMA_UBS V Medeiros'!#REF!</f>
        <v>#REF!</v>
      </c>
      <c r="V106" s="609" t="e">
        <f t="shared" ref="V106:V112" si="227">U106/$B106</f>
        <v>#REF!</v>
      </c>
      <c r="W106" s="642" t="e">
        <f>'AMA_UBS V Medeiros'!#REF!</f>
        <v>#REF!</v>
      </c>
      <c r="X106" s="609" t="e">
        <f t="shared" ref="X106:X112" si="228">W106/$B106</f>
        <v>#REF!</v>
      </c>
      <c r="Y106" s="68" t="e">
        <f t="shared" ref="Y106:Y112" si="229">SUM(S106,U106,W106)</f>
        <v>#REF!</v>
      </c>
      <c r="Z106" s="627" t="e">
        <f t="shared" ref="Z106:Z112" si="230">Y106/($B106*3)</f>
        <v>#REF!</v>
      </c>
      <c r="AA106" s="642" t="e">
        <f>'AMA_UBS V Medeiros'!#REF!</f>
        <v>#REF!</v>
      </c>
      <c r="AB106" s="609" t="e">
        <f t="shared" ref="AB106:AB112" si="231">AA106/$B106</f>
        <v>#REF!</v>
      </c>
      <c r="AC106" s="642" t="e">
        <f>'AMA_UBS V Medeiros'!#REF!</f>
        <v>#REF!</v>
      </c>
      <c r="AD106" s="609" t="e">
        <f t="shared" ref="AD106:AD112" si="232">AC106/$B106</f>
        <v>#REF!</v>
      </c>
      <c r="AE106" s="642" t="e">
        <f>'AMA_UBS V Medeiros'!#REF!</f>
        <v>#REF!</v>
      </c>
      <c r="AF106" s="609" t="e">
        <f t="shared" ref="AF106:AF112" si="233">AE106/$B106</f>
        <v>#REF!</v>
      </c>
      <c r="AG106" s="68" t="e">
        <f t="shared" ref="AG106:AG112" si="234">SUM(AA106,AC106,AE106)</f>
        <v>#REF!</v>
      </c>
      <c r="AH106" s="627" t="e">
        <f t="shared" ref="AH106:AH112" si="235">AG106/($B106*3)</f>
        <v>#REF!</v>
      </c>
    </row>
    <row r="107" spans="1:34" x14ac:dyDescent="0.25">
      <c r="A107" s="77" t="s">
        <v>9</v>
      </c>
      <c r="B107" s="589">
        <f>'AMA_UBS V Medeiros'!B10</f>
        <v>78</v>
      </c>
      <c r="C107" s="92">
        <f>'AMA_UBS V Medeiros'!C10</f>
        <v>89</v>
      </c>
      <c r="D107" s="103">
        <f t="shared" si="217"/>
        <v>1.141025641025641</v>
      </c>
      <c r="E107" s="92" t="e">
        <f>'AMA_UBS V Medeiros'!#REF!</f>
        <v>#REF!</v>
      </c>
      <c r="F107" s="103" t="e">
        <f t="shared" si="218"/>
        <v>#REF!</v>
      </c>
      <c r="G107" s="92" t="e">
        <f>'AMA_UBS V Medeiros'!#REF!</f>
        <v>#REF!</v>
      </c>
      <c r="H107" s="103" t="e">
        <f t="shared" si="219"/>
        <v>#REF!</v>
      </c>
      <c r="I107" s="94" t="e">
        <f t="shared" si="220"/>
        <v>#REF!</v>
      </c>
      <c r="J107" s="625" t="e">
        <f t="shared" si="221"/>
        <v>#REF!</v>
      </c>
      <c r="K107" s="643" t="e">
        <f>'AMA_UBS V Medeiros'!#REF!</f>
        <v>#REF!</v>
      </c>
      <c r="L107" s="607" t="e">
        <f t="shared" si="219"/>
        <v>#REF!</v>
      </c>
      <c r="M107" s="643" t="e">
        <f>'AMA_UBS V Medeiros'!#REF!</f>
        <v>#REF!</v>
      </c>
      <c r="N107" s="607" t="e">
        <f t="shared" si="222"/>
        <v>#REF!</v>
      </c>
      <c r="O107" s="643" t="e">
        <f>'AMA_UBS V Medeiros'!#REF!</f>
        <v>#REF!</v>
      </c>
      <c r="P107" s="607" t="e">
        <f t="shared" si="223"/>
        <v>#REF!</v>
      </c>
      <c r="Q107" s="94" t="e">
        <f t="shared" si="224"/>
        <v>#REF!</v>
      </c>
      <c r="R107" s="625" t="e">
        <f t="shared" si="225"/>
        <v>#REF!</v>
      </c>
      <c r="S107" s="643" t="e">
        <f>'AMA_UBS V Medeiros'!#REF!</f>
        <v>#REF!</v>
      </c>
      <c r="T107" s="607" t="e">
        <f t="shared" si="226"/>
        <v>#REF!</v>
      </c>
      <c r="U107" s="643" t="e">
        <f>'AMA_UBS V Medeiros'!#REF!</f>
        <v>#REF!</v>
      </c>
      <c r="V107" s="607" t="e">
        <f t="shared" si="227"/>
        <v>#REF!</v>
      </c>
      <c r="W107" s="643" t="e">
        <f>'AMA_UBS V Medeiros'!#REF!</f>
        <v>#REF!</v>
      </c>
      <c r="X107" s="607" t="e">
        <f t="shared" si="228"/>
        <v>#REF!</v>
      </c>
      <c r="Y107" s="94" t="e">
        <f t="shared" si="229"/>
        <v>#REF!</v>
      </c>
      <c r="Z107" s="625" t="e">
        <f t="shared" si="230"/>
        <v>#REF!</v>
      </c>
      <c r="AA107" s="643" t="e">
        <f>'AMA_UBS V Medeiros'!#REF!</f>
        <v>#REF!</v>
      </c>
      <c r="AB107" s="607" t="e">
        <f t="shared" si="231"/>
        <v>#REF!</v>
      </c>
      <c r="AC107" s="643" t="e">
        <f>'AMA_UBS V Medeiros'!#REF!</f>
        <v>#REF!</v>
      </c>
      <c r="AD107" s="607" t="e">
        <f t="shared" si="232"/>
        <v>#REF!</v>
      </c>
      <c r="AE107" s="643" t="e">
        <f>'AMA_UBS V Medeiros'!#REF!</f>
        <v>#REF!</v>
      </c>
      <c r="AF107" s="607" t="e">
        <f t="shared" si="233"/>
        <v>#REF!</v>
      </c>
      <c r="AG107" s="94" t="e">
        <f t="shared" si="234"/>
        <v>#REF!</v>
      </c>
      <c r="AH107" s="625" t="e">
        <f t="shared" si="235"/>
        <v>#REF!</v>
      </c>
    </row>
    <row r="108" spans="1:34" x14ac:dyDescent="0.25">
      <c r="A108" s="77" t="s">
        <v>10</v>
      </c>
      <c r="B108" s="589">
        <f>'AMA_UBS V Medeiros'!B12</f>
        <v>1320</v>
      </c>
      <c r="C108" s="92">
        <f>'AMA_UBS V Medeiros'!C12</f>
        <v>910</v>
      </c>
      <c r="D108" s="103">
        <f t="shared" si="217"/>
        <v>0.68939393939393945</v>
      </c>
      <c r="E108" s="92" t="e">
        <f>'AMA_UBS V Medeiros'!#REF!</f>
        <v>#REF!</v>
      </c>
      <c r="F108" s="103" t="e">
        <f t="shared" si="218"/>
        <v>#REF!</v>
      </c>
      <c r="G108" s="92" t="e">
        <f>'AMA_UBS V Medeiros'!#REF!</f>
        <v>#REF!</v>
      </c>
      <c r="H108" s="103" t="e">
        <f t="shared" si="219"/>
        <v>#REF!</v>
      </c>
      <c r="I108" s="94" t="e">
        <f t="shared" si="220"/>
        <v>#REF!</v>
      </c>
      <c r="J108" s="625" t="e">
        <f t="shared" si="221"/>
        <v>#REF!</v>
      </c>
      <c r="K108" s="643" t="e">
        <f>'AMA_UBS V Medeiros'!#REF!</f>
        <v>#REF!</v>
      </c>
      <c r="L108" s="607" t="e">
        <f t="shared" si="219"/>
        <v>#REF!</v>
      </c>
      <c r="M108" s="643" t="e">
        <f>'AMA_UBS V Medeiros'!#REF!</f>
        <v>#REF!</v>
      </c>
      <c r="N108" s="607" t="e">
        <f t="shared" si="222"/>
        <v>#REF!</v>
      </c>
      <c r="O108" s="643" t="e">
        <f>'AMA_UBS V Medeiros'!#REF!</f>
        <v>#REF!</v>
      </c>
      <c r="P108" s="607" t="e">
        <f t="shared" si="223"/>
        <v>#REF!</v>
      </c>
      <c r="Q108" s="94" t="e">
        <f t="shared" si="224"/>
        <v>#REF!</v>
      </c>
      <c r="R108" s="625" t="e">
        <f t="shared" si="225"/>
        <v>#REF!</v>
      </c>
      <c r="S108" s="643" t="e">
        <f>'AMA_UBS V Medeiros'!#REF!</f>
        <v>#REF!</v>
      </c>
      <c r="T108" s="607" t="e">
        <f t="shared" si="226"/>
        <v>#REF!</v>
      </c>
      <c r="U108" s="643" t="e">
        <f>'AMA_UBS V Medeiros'!#REF!</f>
        <v>#REF!</v>
      </c>
      <c r="V108" s="607" t="e">
        <f t="shared" si="227"/>
        <v>#REF!</v>
      </c>
      <c r="W108" s="643" t="e">
        <f>'AMA_UBS V Medeiros'!#REF!</f>
        <v>#REF!</v>
      </c>
      <c r="X108" s="607" t="e">
        <f t="shared" si="228"/>
        <v>#REF!</v>
      </c>
      <c r="Y108" s="94" t="e">
        <f t="shared" si="229"/>
        <v>#REF!</v>
      </c>
      <c r="Z108" s="625" t="e">
        <f t="shared" si="230"/>
        <v>#REF!</v>
      </c>
      <c r="AA108" s="643" t="e">
        <f>'AMA_UBS V Medeiros'!#REF!</f>
        <v>#REF!</v>
      </c>
      <c r="AB108" s="607" t="e">
        <f t="shared" si="231"/>
        <v>#REF!</v>
      </c>
      <c r="AC108" s="643" t="e">
        <f>'AMA_UBS V Medeiros'!#REF!</f>
        <v>#REF!</v>
      </c>
      <c r="AD108" s="607" t="e">
        <f t="shared" si="232"/>
        <v>#REF!</v>
      </c>
      <c r="AE108" s="643" t="e">
        <f>'AMA_UBS V Medeiros'!#REF!</f>
        <v>#REF!</v>
      </c>
      <c r="AF108" s="607" t="e">
        <f t="shared" si="233"/>
        <v>#REF!</v>
      </c>
      <c r="AG108" s="94" t="e">
        <f t="shared" si="234"/>
        <v>#REF!</v>
      </c>
      <c r="AH108" s="625" t="e">
        <f t="shared" si="235"/>
        <v>#REF!</v>
      </c>
    </row>
    <row r="109" spans="1:34" x14ac:dyDescent="0.25">
      <c r="A109" s="77" t="s">
        <v>11</v>
      </c>
      <c r="B109" s="589">
        <f>'AMA_UBS V Medeiros'!B13</f>
        <v>528</v>
      </c>
      <c r="C109" s="92">
        <f>'AMA_UBS V Medeiros'!C13</f>
        <v>0</v>
      </c>
      <c r="D109" s="103">
        <f t="shared" si="217"/>
        <v>0</v>
      </c>
      <c r="E109" s="92" t="e">
        <f>'AMA_UBS V Medeiros'!#REF!</f>
        <v>#REF!</v>
      </c>
      <c r="F109" s="103" t="e">
        <f t="shared" si="218"/>
        <v>#REF!</v>
      </c>
      <c r="G109" s="92" t="e">
        <f>'AMA_UBS V Medeiros'!#REF!</f>
        <v>#REF!</v>
      </c>
      <c r="H109" s="103" t="e">
        <f t="shared" si="219"/>
        <v>#REF!</v>
      </c>
      <c r="I109" s="94" t="e">
        <f t="shared" si="220"/>
        <v>#REF!</v>
      </c>
      <c r="J109" s="625" t="e">
        <f t="shared" si="221"/>
        <v>#REF!</v>
      </c>
      <c r="K109" s="643" t="e">
        <f>'AMA_UBS V Medeiros'!#REF!</f>
        <v>#REF!</v>
      </c>
      <c r="L109" s="607" t="e">
        <f t="shared" si="219"/>
        <v>#REF!</v>
      </c>
      <c r="M109" s="643" t="e">
        <f>'AMA_UBS V Medeiros'!#REF!</f>
        <v>#REF!</v>
      </c>
      <c r="N109" s="607" t="e">
        <f t="shared" si="222"/>
        <v>#REF!</v>
      </c>
      <c r="O109" s="643" t="e">
        <f>'AMA_UBS V Medeiros'!#REF!</f>
        <v>#REF!</v>
      </c>
      <c r="P109" s="607" t="e">
        <f t="shared" si="223"/>
        <v>#REF!</v>
      </c>
      <c r="Q109" s="94" t="e">
        <f t="shared" si="224"/>
        <v>#REF!</v>
      </c>
      <c r="R109" s="625" t="e">
        <f t="shared" si="225"/>
        <v>#REF!</v>
      </c>
      <c r="S109" s="643" t="e">
        <f>'AMA_UBS V Medeiros'!#REF!</f>
        <v>#REF!</v>
      </c>
      <c r="T109" s="607" t="e">
        <f t="shared" si="226"/>
        <v>#REF!</v>
      </c>
      <c r="U109" s="643" t="e">
        <f>'AMA_UBS V Medeiros'!#REF!</f>
        <v>#REF!</v>
      </c>
      <c r="V109" s="607" t="e">
        <f t="shared" si="227"/>
        <v>#REF!</v>
      </c>
      <c r="W109" s="643" t="e">
        <f>'AMA_UBS V Medeiros'!#REF!</f>
        <v>#REF!</v>
      </c>
      <c r="X109" s="607" t="e">
        <f t="shared" si="228"/>
        <v>#REF!</v>
      </c>
      <c r="Y109" s="94" t="e">
        <f t="shared" si="229"/>
        <v>#REF!</v>
      </c>
      <c r="Z109" s="625" t="e">
        <f t="shared" si="230"/>
        <v>#REF!</v>
      </c>
      <c r="AA109" s="643" t="e">
        <f>'AMA_UBS V Medeiros'!#REF!</f>
        <v>#REF!</v>
      </c>
      <c r="AB109" s="607" t="e">
        <f t="shared" si="231"/>
        <v>#REF!</v>
      </c>
      <c r="AC109" s="643" t="e">
        <f>'AMA_UBS V Medeiros'!#REF!</f>
        <v>#REF!</v>
      </c>
      <c r="AD109" s="607" t="e">
        <f t="shared" si="232"/>
        <v>#REF!</v>
      </c>
      <c r="AE109" s="643" t="e">
        <f>'AMA_UBS V Medeiros'!#REF!</f>
        <v>#REF!</v>
      </c>
      <c r="AF109" s="607" t="e">
        <f t="shared" si="233"/>
        <v>#REF!</v>
      </c>
      <c r="AG109" s="94" t="e">
        <f t="shared" si="234"/>
        <v>#REF!</v>
      </c>
      <c r="AH109" s="625" t="e">
        <f t="shared" si="235"/>
        <v>#REF!</v>
      </c>
    </row>
    <row r="110" spans="1:34" x14ac:dyDescent="0.25">
      <c r="A110" s="77" t="s">
        <v>12</v>
      </c>
      <c r="B110" s="589">
        <f>'AMA_UBS V Medeiros'!B14</f>
        <v>320</v>
      </c>
      <c r="C110" s="92">
        <f>'AMA_UBS V Medeiros'!C14</f>
        <v>268</v>
      </c>
      <c r="D110" s="103">
        <f t="shared" si="217"/>
        <v>0.83750000000000002</v>
      </c>
      <c r="E110" s="92" t="e">
        <f>'AMA_UBS V Medeiros'!#REF!</f>
        <v>#REF!</v>
      </c>
      <c r="F110" s="103" t="e">
        <f t="shared" si="218"/>
        <v>#REF!</v>
      </c>
      <c r="G110" s="92" t="e">
        <f>'AMA_UBS V Medeiros'!#REF!</f>
        <v>#REF!</v>
      </c>
      <c r="H110" s="103" t="e">
        <f t="shared" si="219"/>
        <v>#REF!</v>
      </c>
      <c r="I110" s="94" t="e">
        <f t="shared" si="220"/>
        <v>#REF!</v>
      </c>
      <c r="J110" s="625" t="e">
        <f t="shared" si="221"/>
        <v>#REF!</v>
      </c>
      <c r="K110" s="643" t="e">
        <f>'AMA_UBS V Medeiros'!#REF!</f>
        <v>#REF!</v>
      </c>
      <c r="L110" s="607" t="e">
        <f t="shared" si="219"/>
        <v>#REF!</v>
      </c>
      <c r="M110" s="643" t="e">
        <f>'AMA_UBS V Medeiros'!#REF!</f>
        <v>#REF!</v>
      </c>
      <c r="N110" s="607" t="e">
        <f t="shared" si="222"/>
        <v>#REF!</v>
      </c>
      <c r="O110" s="643" t="e">
        <f>'AMA_UBS V Medeiros'!#REF!</f>
        <v>#REF!</v>
      </c>
      <c r="P110" s="607" t="e">
        <f t="shared" si="223"/>
        <v>#REF!</v>
      </c>
      <c r="Q110" s="94" t="e">
        <f t="shared" si="224"/>
        <v>#REF!</v>
      </c>
      <c r="R110" s="625" t="e">
        <f t="shared" si="225"/>
        <v>#REF!</v>
      </c>
      <c r="S110" s="643" t="e">
        <f>'AMA_UBS V Medeiros'!#REF!</f>
        <v>#REF!</v>
      </c>
      <c r="T110" s="607" t="e">
        <f t="shared" si="226"/>
        <v>#REF!</v>
      </c>
      <c r="U110" s="643" t="e">
        <f>'AMA_UBS V Medeiros'!#REF!</f>
        <v>#REF!</v>
      </c>
      <c r="V110" s="607" t="e">
        <f t="shared" si="227"/>
        <v>#REF!</v>
      </c>
      <c r="W110" s="643" t="e">
        <f>'AMA_UBS V Medeiros'!#REF!</f>
        <v>#REF!</v>
      </c>
      <c r="X110" s="607" t="e">
        <f t="shared" si="228"/>
        <v>#REF!</v>
      </c>
      <c r="Y110" s="94" t="e">
        <f t="shared" si="229"/>
        <v>#REF!</v>
      </c>
      <c r="Z110" s="625" t="e">
        <f t="shared" si="230"/>
        <v>#REF!</v>
      </c>
      <c r="AA110" s="643" t="e">
        <f>'AMA_UBS V Medeiros'!#REF!</f>
        <v>#REF!</v>
      </c>
      <c r="AB110" s="607" t="e">
        <f t="shared" si="231"/>
        <v>#REF!</v>
      </c>
      <c r="AC110" s="643" t="e">
        <f>'AMA_UBS V Medeiros'!#REF!</f>
        <v>#REF!</v>
      </c>
      <c r="AD110" s="607" t="e">
        <f t="shared" si="232"/>
        <v>#REF!</v>
      </c>
      <c r="AE110" s="643" t="e">
        <f>'AMA_UBS V Medeiros'!#REF!</f>
        <v>#REF!</v>
      </c>
      <c r="AF110" s="607" t="e">
        <f t="shared" si="233"/>
        <v>#REF!</v>
      </c>
      <c r="AG110" s="94" t="e">
        <f t="shared" si="234"/>
        <v>#REF!</v>
      </c>
      <c r="AH110" s="625" t="e">
        <f t="shared" si="235"/>
        <v>#REF!</v>
      </c>
    </row>
    <row r="111" spans="1:34" ht="16.5" thickBot="1" x14ac:dyDescent="0.3">
      <c r="A111" s="96" t="s">
        <v>13</v>
      </c>
      <c r="B111" s="590">
        <f>'AMA_UBS V Medeiros'!B18</f>
        <v>792</v>
      </c>
      <c r="C111" s="97">
        <f>'AMA_UBS V Medeiros'!C18</f>
        <v>419</v>
      </c>
      <c r="D111" s="107">
        <f t="shared" si="217"/>
        <v>0.52904040404040409</v>
      </c>
      <c r="E111" s="97" t="e">
        <f>'AMA_UBS V Medeiros'!#REF!</f>
        <v>#REF!</v>
      </c>
      <c r="F111" s="107" t="e">
        <f t="shared" si="218"/>
        <v>#REF!</v>
      </c>
      <c r="G111" s="97" t="e">
        <f>'AMA_UBS V Medeiros'!#REF!</f>
        <v>#REF!</v>
      </c>
      <c r="H111" s="107" t="e">
        <f t="shared" si="219"/>
        <v>#REF!</v>
      </c>
      <c r="I111" s="99" t="e">
        <f t="shared" si="220"/>
        <v>#REF!</v>
      </c>
      <c r="J111" s="626" t="e">
        <f t="shared" si="221"/>
        <v>#REF!</v>
      </c>
      <c r="K111" s="644" t="e">
        <f>'AMA_UBS V Medeiros'!#REF!</f>
        <v>#REF!</v>
      </c>
      <c r="L111" s="608" t="e">
        <f t="shared" si="219"/>
        <v>#REF!</v>
      </c>
      <c r="M111" s="644" t="e">
        <f>'AMA_UBS V Medeiros'!#REF!</f>
        <v>#REF!</v>
      </c>
      <c r="N111" s="608" t="e">
        <f t="shared" si="222"/>
        <v>#REF!</v>
      </c>
      <c r="O111" s="644" t="e">
        <f>'AMA_UBS V Medeiros'!#REF!</f>
        <v>#REF!</v>
      </c>
      <c r="P111" s="608" t="e">
        <f t="shared" si="223"/>
        <v>#REF!</v>
      </c>
      <c r="Q111" s="99" t="e">
        <f t="shared" si="224"/>
        <v>#REF!</v>
      </c>
      <c r="R111" s="626" t="e">
        <f t="shared" si="225"/>
        <v>#REF!</v>
      </c>
      <c r="S111" s="644" t="e">
        <f>'AMA_UBS V Medeiros'!#REF!</f>
        <v>#REF!</v>
      </c>
      <c r="T111" s="608" t="e">
        <f t="shared" si="226"/>
        <v>#REF!</v>
      </c>
      <c r="U111" s="644" t="e">
        <f>'AMA_UBS V Medeiros'!#REF!</f>
        <v>#REF!</v>
      </c>
      <c r="V111" s="608" t="e">
        <f t="shared" si="227"/>
        <v>#REF!</v>
      </c>
      <c r="W111" s="644" t="e">
        <f>'AMA_UBS V Medeiros'!#REF!</f>
        <v>#REF!</v>
      </c>
      <c r="X111" s="608" t="e">
        <f t="shared" si="228"/>
        <v>#REF!</v>
      </c>
      <c r="Y111" s="99" t="e">
        <f t="shared" si="229"/>
        <v>#REF!</v>
      </c>
      <c r="Z111" s="626" t="e">
        <f t="shared" si="230"/>
        <v>#REF!</v>
      </c>
      <c r="AA111" s="644" t="e">
        <f>'AMA_UBS V Medeiros'!#REF!</f>
        <v>#REF!</v>
      </c>
      <c r="AB111" s="608" t="e">
        <f t="shared" si="231"/>
        <v>#REF!</v>
      </c>
      <c r="AC111" s="644" t="e">
        <f>'AMA_UBS V Medeiros'!#REF!</f>
        <v>#REF!</v>
      </c>
      <c r="AD111" s="608" t="e">
        <f t="shared" si="232"/>
        <v>#REF!</v>
      </c>
      <c r="AE111" s="644" t="e">
        <f>'AMA_UBS V Medeiros'!#REF!</f>
        <v>#REF!</v>
      </c>
      <c r="AF111" s="608" t="e">
        <f t="shared" si="233"/>
        <v>#REF!</v>
      </c>
      <c r="AG111" s="99" t="e">
        <f t="shared" si="234"/>
        <v>#REF!</v>
      </c>
      <c r="AH111" s="626" t="e">
        <f t="shared" si="235"/>
        <v>#REF!</v>
      </c>
    </row>
    <row r="112" spans="1:34" ht="16.5" thickBot="1" x14ac:dyDescent="0.3">
      <c r="A112" s="5" t="s">
        <v>307</v>
      </c>
      <c r="B112" s="655">
        <f>SUM(B106:B111)</f>
        <v>3560</v>
      </c>
      <c r="C112" s="7">
        <f>SUM(C106:C111)</f>
        <v>2208</v>
      </c>
      <c r="D112" s="21">
        <f t="shared" si="217"/>
        <v>0.62022471910112364</v>
      </c>
      <c r="E112" s="7" t="e">
        <f>SUM(E106:E111)</f>
        <v>#REF!</v>
      </c>
      <c r="F112" s="21" t="e">
        <f t="shared" si="218"/>
        <v>#REF!</v>
      </c>
      <c r="G112" s="7" t="e">
        <f>SUM(G106:G111)</f>
        <v>#REF!</v>
      </c>
      <c r="H112" s="21" t="e">
        <f t="shared" si="219"/>
        <v>#REF!</v>
      </c>
      <c r="I112" s="71" t="e">
        <f t="shared" si="220"/>
        <v>#REF!</v>
      </c>
      <c r="J112" s="654" t="e">
        <f t="shared" si="221"/>
        <v>#REF!</v>
      </c>
      <c r="K112" s="638" t="e">
        <f>SUM(K106:K111)</f>
        <v>#REF!</v>
      </c>
      <c r="L112" s="653" t="e">
        <f t="shared" si="219"/>
        <v>#REF!</v>
      </c>
      <c r="M112" s="638" t="e">
        <f t="shared" ref="M112" si="236">SUM(M106:M111)</f>
        <v>#REF!</v>
      </c>
      <c r="N112" s="653" t="e">
        <f t="shared" si="222"/>
        <v>#REF!</v>
      </c>
      <c r="O112" s="638" t="e">
        <f t="shared" ref="O112" si="237">SUM(O106:O111)</f>
        <v>#REF!</v>
      </c>
      <c r="P112" s="653" t="e">
        <f t="shared" si="223"/>
        <v>#REF!</v>
      </c>
      <c r="Q112" s="71" t="e">
        <f t="shared" si="224"/>
        <v>#REF!</v>
      </c>
      <c r="R112" s="654" t="e">
        <f t="shared" si="225"/>
        <v>#REF!</v>
      </c>
      <c r="S112" s="638" t="e">
        <f>SUM(S106:S111)</f>
        <v>#REF!</v>
      </c>
      <c r="T112" s="653" t="e">
        <f t="shared" si="226"/>
        <v>#REF!</v>
      </c>
      <c r="U112" s="638" t="e">
        <f t="shared" ref="U112" si="238">SUM(U106:U111)</f>
        <v>#REF!</v>
      </c>
      <c r="V112" s="653" t="e">
        <f t="shared" si="227"/>
        <v>#REF!</v>
      </c>
      <c r="W112" s="638" t="e">
        <f t="shared" ref="W112" si="239">SUM(W106:W111)</f>
        <v>#REF!</v>
      </c>
      <c r="X112" s="653" t="e">
        <f t="shared" si="228"/>
        <v>#REF!</v>
      </c>
      <c r="Y112" s="71" t="e">
        <f t="shared" si="229"/>
        <v>#REF!</v>
      </c>
      <c r="Z112" s="654" t="e">
        <f t="shared" si="230"/>
        <v>#REF!</v>
      </c>
      <c r="AA112" s="638" t="e">
        <f>SUM(AA106:AA111)</f>
        <v>#REF!</v>
      </c>
      <c r="AB112" s="653" t="e">
        <f t="shared" si="231"/>
        <v>#REF!</v>
      </c>
      <c r="AC112" s="638" t="e">
        <f t="shared" ref="AC112" si="240">SUM(AC106:AC111)</f>
        <v>#REF!</v>
      </c>
      <c r="AD112" s="653" t="e">
        <f t="shared" si="232"/>
        <v>#REF!</v>
      </c>
      <c r="AE112" s="638" t="e">
        <f t="shared" ref="AE112" si="241">SUM(AE106:AE111)</f>
        <v>#REF!</v>
      </c>
      <c r="AF112" s="653" t="e">
        <f t="shared" si="233"/>
        <v>#REF!</v>
      </c>
      <c r="AG112" s="71" t="e">
        <f t="shared" si="234"/>
        <v>#REF!</v>
      </c>
      <c r="AH112" s="654" t="e">
        <f t="shared" si="235"/>
        <v>#REF!</v>
      </c>
    </row>
    <row r="114" spans="1:34" x14ac:dyDescent="0.25">
      <c r="A114" s="1002" t="s">
        <v>443</v>
      </c>
      <c r="B114" s="994"/>
      <c r="C114" s="994"/>
      <c r="D114" s="994"/>
      <c r="E114" s="994"/>
      <c r="F114" s="994"/>
      <c r="G114" s="994"/>
      <c r="H114" s="994"/>
      <c r="I114" s="994"/>
      <c r="J114" s="994"/>
      <c r="K114" s="994"/>
      <c r="L114" s="994"/>
      <c r="M114" s="994"/>
      <c r="N114" s="994"/>
      <c r="O114" s="994"/>
      <c r="P114" s="994"/>
      <c r="Q114" s="994"/>
      <c r="R114" s="994"/>
      <c r="S114" s="994"/>
      <c r="T114" s="994"/>
      <c r="U114" s="994"/>
      <c r="V114" s="994"/>
      <c r="W114" s="994"/>
      <c r="X114" s="994"/>
      <c r="Y114" s="994"/>
      <c r="Z114" s="994"/>
    </row>
    <row r="115" spans="1:34" ht="24.75" thickBot="1" x14ac:dyDescent="0.3">
      <c r="A115" s="13" t="s">
        <v>14</v>
      </c>
      <c r="B115" s="11" t="s">
        <v>164</v>
      </c>
      <c r="C115" s="13" t="s">
        <v>423</v>
      </c>
      <c r="D115" s="14" t="s">
        <v>1</v>
      </c>
      <c r="E115" s="13" t="s">
        <v>424</v>
      </c>
      <c r="F115" s="14" t="s">
        <v>1</v>
      </c>
      <c r="G115" s="13" t="s">
        <v>425</v>
      </c>
      <c r="H115" s="14" t="s">
        <v>1</v>
      </c>
      <c r="I115" s="86" t="s">
        <v>403</v>
      </c>
      <c r="J115" s="12" t="s">
        <v>192</v>
      </c>
      <c r="K115" s="13" t="s">
        <v>426</v>
      </c>
      <c r="L115" s="14" t="s">
        <v>1</v>
      </c>
      <c r="M115" s="13" t="s">
        <v>427</v>
      </c>
      <c r="N115" s="14" t="s">
        <v>1</v>
      </c>
      <c r="O115" s="13" t="s">
        <v>428</v>
      </c>
      <c r="P115" s="14" t="s">
        <v>1</v>
      </c>
      <c r="Q115" s="86" t="s">
        <v>403</v>
      </c>
      <c r="R115" s="12" t="s">
        <v>192</v>
      </c>
      <c r="S115" s="13" t="s">
        <v>429</v>
      </c>
      <c r="T115" s="14" t="s">
        <v>1</v>
      </c>
      <c r="U115" s="13" t="s">
        <v>430</v>
      </c>
      <c r="V115" s="14" t="s">
        <v>1</v>
      </c>
      <c r="W115" s="13" t="s">
        <v>431</v>
      </c>
      <c r="X115" s="14" t="s">
        <v>1</v>
      </c>
      <c r="Y115" s="86" t="s">
        <v>403</v>
      </c>
      <c r="Z115" s="12" t="s">
        <v>192</v>
      </c>
      <c r="AA115" s="13" t="s">
        <v>432</v>
      </c>
      <c r="AB115" s="14" t="s">
        <v>1</v>
      </c>
      <c r="AC115" s="13" t="s">
        <v>433</v>
      </c>
      <c r="AD115" s="14" t="s">
        <v>1</v>
      </c>
      <c r="AE115" s="13" t="s">
        <v>434</v>
      </c>
      <c r="AF115" s="14" t="s">
        <v>1</v>
      </c>
      <c r="AG115" s="86" t="s">
        <v>403</v>
      </c>
      <c r="AH115" s="12" t="s">
        <v>192</v>
      </c>
    </row>
    <row r="116" spans="1:34" ht="16.5" thickTop="1" x14ac:dyDescent="0.25">
      <c r="A116" s="77" t="s">
        <v>8</v>
      </c>
      <c r="B116" s="588">
        <f>'UBS Izolina Mazzei'!B9</f>
        <v>783</v>
      </c>
      <c r="C116" s="91">
        <f>'UBS Izolina Mazzei'!C9</f>
        <v>867</v>
      </c>
      <c r="D116" s="18">
        <f t="shared" ref="D116:D124" si="242">C116/$B116</f>
        <v>1.1072796934865901</v>
      </c>
      <c r="E116" s="91" t="e">
        <f>'UBS Izolina Mazzei'!#REF!</f>
        <v>#REF!</v>
      </c>
      <c r="F116" s="18" t="e">
        <f t="shared" ref="F116:F124" si="243">E116/$B116</f>
        <v>#REF!</v>
      </c>
      <c r="G116" s="91" t="e">
        <f>'UBS Izolina Mazzei'!#REF!</f>
        <v>#REF!</v>
      </c>
      <c r="H116" s="18" t="e">
        <f t="shared" ref="H116:L124" si="244">G116/$B116</f>
        <v>#REF!</v>
      </c>
      <c r="I116" s="68" t="e">
        <f t="shared" ref="I116:I124" si="245">SUM(C116,E116,G116)</f>
        <v>#REF!</v>
      </c>
      <c r="J116" s="627" t="e">
        <f t="shared" ref="J116:J124" si="246">I116/($B116*3)</f>
        <v>#REF!</v>
      </c>
      <c r="K116" s="642" t="e">
        <f>'UBS Izolina Mazzei'!#REF!</f>
        <v>#REF!</v>
      </c>
      <c r="L116" s="609" t="e">
        <f t="shared" si="244"/>
        <v>#REF!</v>
      </c>
      <c r="M116" s="642" t="e">
        <f>'UBS Izolina Mazzei'!#REF!</f>
        <v>#REF!</v>
      </c>
      <c r="N116" s="609" t="e">
        <f t="shared" ref="N116:N124" si="247">M116/$B116</f>
        <v>#REF!</v>
      </c>
      <c r="O116" s="642" t="e">
        <f>'UBS Izolina Mazzei'!#REF!</f>
        <v>#REF!</v>
      </c>
      <c r="P116" s="609" t="e">
        <f t="shared" ref="P116:P124" si="248">O116/$B116</f>
        <v>#REF!</v>
      </c>
      <c r="Q116" s="68" t="e">
        <f t="shared" ref="Q116:Q124" si="249">SUM(K116,M116,O116)</f>
        <v>#REF!</v>
      </c>
      <c r="R116" s="627" t="e">
        <f t="shared" ref="R116:R124" si="250">Q116/($B116*3)</f>
        <v>#REF!</v>
      </c>
      <c r="S116" s="642" t="e">
        <f>'UBS Izolina Mazzei'!#REF!</f>
        <v>#REF!</v>
      </c>
      <c r="T116" s="609" t="e">
        <f t="shared" ref="T116:T124" si="251">S116/$B116</f>
        <v>#REF!</v>
      </c>
      <c r="U116" s="642" t="e">
        <f>'UBS Izolina Mazzei'!#REF!</f>
        <v>#REF!</v>
      </c>
      <c r="V116" s="609" t="e">
        <f t="shared" ref="V116:V124" si="252">U116/$B116</f>
        <v>#REF!</v>
      </c>
      <c r="W116" s="642" t="e">
        <f>'UBS Izolina Mazzei'!#REF!</f>
        <v>#REF!</v>
      </c>
      <c r="X116" s="609" t="e">
        <f t="shared" ref="X116:X124" si="253">W116/$B116</f>
        <v>#REF!</v>
      </c>
      <c r="Y116" s="68" t="e">
        <f t="shared" ref="Y116:Y124" si="254">SUM(S116,U116,W116)</f>
        <v>#REF!</v>
      </c>
      <c r="Z116" s="627" t="e">
        <f t="shared" ref="Z116:Z124" si="255">Y116/($B116*3)</f>
        <v>#REF!</v>
      </c>
      <c r="AA116" s="642" t="e">
        <f>'UBS Izolina Mazzei'!#REF!</f>
        <v>#REF!</v>
      </c>
      <c r="AB116" s="609" t="e">
        <f t="shared" ref="AB116:AB124" si="256">AA116/$B116</f>
        <v>#REF!</v>
      </c>
      <c r="AC116" s="642" t="e">
        <f>'UBS Izolina Mazzei'!#REF!</f>
        <v>#REF!</v>
      </c>
      <c r="AD116" s="609" t="e">
        <f t="shared" ref="AD116:AD124" si="257">AC116/$B116</f>
        <v>#REF!</v>
      </c>
      <c r="AE116" s="642" t="e">
        <f>'UBS Izolina Mazzei'!#REF!</f>
        <v>#REF!</v>
      </c>
      <c r="AF116" s="609" t="e">
        <f t="shared" ref="AF116:AF124" si="258">AE116/$B116</f>
        <v>#REF!</v>
      </c>
      <c r="AG116" s="68" t="e">
        <f t="shared" ref="AG116:AG124" si="259">SUM(AA116,AC116,AE116)</f>
        <v>#REF!</v>
      </c>
      <c r="AH116" s="627" t="e">
        <f t="shared" ref="AH116:AH124" si="260">AG116/($B116*3)</f>
        <v>#REF!</v>
      </c>
    </row>
    <row r="117" spans="1:34" x14ac:dyDescent="0.25">
      <c r="A117" s="77" t="s">
        <v>9</v>
      </c>
      <c r="B117" s="589">
        <f>'UBS Izolina Mazzei'!B10</f>
        <v>117</v>
      </c>
      <c r="C117" s="92">
        <f>'UBS Izolina Mazzei'!C10</f>
        <v>179</v>
      </c>
      <c r="D117" s="103">
        <f t="shared" si="242"/>
        <v>1.5299145299145298</v>
      </c>
      <c r="E117" s="92" t="e">
        <f>'UBS Izolina Mazzei'!#REF!</f>
        <v>#REF!</v>
      </c>
      <c r="F117" s="103" t="e">
        <f t="shared" si="243"/>
        <v>#REF!</v>
      </c>
      <c r="G117" s="92" t="e">
        <f>'UBS Izolina Mazzei'!#REF!</f>
        <v>#REF!</v>
      </c>
      <c r="H117" s="103" t="e">
        <f t="shared" si="244"/>
        <v>#REF!</v>
      </c>
      <c r="I117" s="94" t="e">
        <f t="shared" si="245"/>
        <v>#REF!</v>
      </c>
      <c r="J117" s="625" t="e">
        <f t="shared" si="246"/>
        <v>#REF!</v>
      </c>
      <c r="K117" s="643" t="e">
        <f>'UBS Izolina Mazzei'!#REF!</f>
        <v>#REF!</v>
      </c>
      <c r="L117" s="607" t="e">
        <f t="shared" si="244"/>
        <v>#REF!</v>
      </c>
      <c r="M117" s="643" t="e">
        <f>'UBS Izolina Mazzei'!#REF!</f>
        <v>#REF!</v>
      </c>
      <c r="N117" s="607" t="e">
        <f t="shared" si="247"/>
        <v>#REF!</v>
      </c>
      <c r="O117" s="643" t="e">
        <f>'UBS Izolina Mazzei'!#REF!</f>
        <v>#REF!</v>
      </c>
      <c r="P117" s="607" t="e">
        <f t="shared" si="248"/>
        <v>#REF!</v>
      </c>
      <c r="Q117" s="94" t="e">
        <f t="shared" si="249"/>
        <v>#REF!</v>
      </c>
      <c r="R117" s="625" t="e">
        <f t="shared" si="250"/>
        <v>#REF!</v>
      </c>
      <c r="S117" s="643" t="e">
        <f>'UBS Izolina Mazzei'!#REF!</f>
        <v>#REF!</v>
      </c>
      <c r="T117" s="607" t="e">
        <f t="shared" si="251"/>
        <v>#REF!</v>
      </c>
      <c r="U117" s="643" t="e">
        <f>'UBS Izolina Mazzei'!#REF!</f>
        <v>#REF!</v>
      </c>
      <c r="V117" s="607" t="e">
        <f t="shared" si="252"/>
        <v>#REF!</v>
      </c>
      <c r="W117" s="643" t="e">
        <f>'UBS Izolina Mazzei'!#REF!</f>
        <v>#REF!</v>
      </c>
      <c r="X117" s="607" t="e">
        <f t="shared" si="253"/>
        <v>#REF!</v>
      </c>
      <c r="Y117" s="94" t="e">
        <f t="shared" si="254"/>
        <v>#REF!</v>
      </c>
      <c r="Z117" s="625" t="e">
        <f t="shared" si="255"/>
        <v>#REF!</v>
      </c>
      <c r="AA117" s="643" t="e">
        <f>'UBS Izolina Mazzei'!#REF!</f>
        <v>#REF!</v>
      </c>
      <c r="AB117" s="607" t="e">
        <f t="shared" si="256"/>
        <v>#REF!</v>
      </c>
      <c r="AC117" s="643" t="e">
        <f>'UBS Izolina Mazzei'!#REF!</f>
        <v>#REF!</v>
      </c>
      <c r="AD117" s="607" t="e">
        <f t="shared" si="257"/>
        <v>#REF!</v>
      </c>
      <c r="AE117" s="643" t="e">
        <f>'UBS Izolina Mazzei'!#REF!</f>
        <v>#REF!</v>
      </c>
      <c r="AF117" s="607" t="e">
        <f t="shared" si="258"/>
        <v>#REF!</v>
      </c>
      <c r="AG117" s="94" t="e">
        <f t="shared" si="259"/>
        <v>#REF!</v>
      </c>
      <c r="AH117" s="625" t="e">
        <f t="shared" si="260"/>
        <v>#REF!</v>
      </c>
    </row>
    <row r="118" spans="1:34" x14ac:dyDescent="0.25">
      <c r="A118" s="77" t="s">
        <v>10</v>
      </c>
      <c r="B118" s="589">
        <f>'UBS Izolina Mazzei'!B12</f>
        <v>1056</v>
      </c>
      <c r="C118" s="92">
        <f>'UBS Izolina Mazzei'!C12</f>
        <v>697</v>
      </c>
      <c r="D118" s="103">
        <f t="shared" si="242"/>
        <v>0.66003787878787878</v>
      </c>
      <c r="E118" s="92" t="e">
        <f>'UBS Izolina Mazzei'!#REF!</f>
        <v>#REF!</v>
      </c>
      <c r="F118" s="103" t="e">
        <f t="shared" si="243"/>
        <v>#REF!</v>
      </c>
      <c r="G118" s="92" t="e">
        <f>'UBS Izolina Mazzei'!#REF!</f>
        <v>#REF!</v>
      </c>
      <c r="H118" s="103" t="e">
        <f t="shared" si="244"/>
        <v>#REF!</v>
      </c>
      <c r="I118" s="94" t="e">
        <f t="shared" si="245"/>
        <v>#REF!</v>
      </c>
      <c r="J118" s="625" t="e">
        <f t="shared" si="246"/>
        <v>#REF!</v>
      </c>
      <c r="K118" s="643" t="e">
        <f>'UBS Izolina Mazzei'!#REF!</f>
        <v>#REF!</v>
      </c>
      <c r="L118" s="607" t="e">
        <f t="shared" si="244"/>
        <v>#REF!</v>
      </c>
      <c r="M118" s="643" t="e">
        <f>'UBS Izolina Mazzei'!#REF!</f>
        <v>#REF!</v>
      </c>
      <c r="N118" s="607" t="e">
        <f t="shared" si="247"/>
        <v>#REF!</v>
      </c>
      <c r="O118" s="643" t="e">
        <f>'UBS Izolina Mazzei'!#REF!</f>
        <v>#REF!</v>
      </c>
      <c r="P118" s="607" t="e">
        <f t="shared" si="248"/>
        <v>#REF!</v>
      </c>
      <c r="Q118" s="94" t="e">
        <f t="shared" si="249"/>
        <v>#REF!</v>
      </c>
      <c r="R118" s="625" t="e">
        <f t="shared" si="250"/>
        <v>#REF!</v>
      </c>
      <c r="S118" s="643" t="e">
        <f>'UBS Izolina Mazzei'!#REF!</f>
        <v>#REF!</v>
      </c>
      <c r="T118" s="607" t="e">
        <f t="shared" si="251"/>
        <v>#REF!</v>
      </c>
      <c r="U118" s="643" t="e">
        <f>'UBS Izolina Mazzei'!#REF!</f>
        <v>#REF!</v>
      </c>
      <c r="V118" s="607" t="e">
        <f t="shared" si="252"/>
        <v>#REF!</v>
      </c>
      <c r="W118" s="643" t="e">
        <f>'UBS Izolina Mazzei'!#REF!</f>
        <v>#REF!</v>
      </c>
      <c r="X118" s="607" t="e">
        <f t="shared" si="253"/>
        <v>#REF!</v>
      </c>
      <c r="Y118" s="94" t="e">
        <f t="shared" si="254"/>
        <v>#REF!</v>
      </c>
      <c r="Z118" s="625" t="e">
        <f t="shared" si="255"/>
        <v>#REF!</v>
      </c>
      <c r="AA118" s="643" t="e">
        <f>'UBS Izolina Mazzei'!#REF!</f>
        <v>#REF!</v>
      </c>
      <c r="AB118" s="607" t="e">
        <f t="shared" si="256"/>
        <v>#REF!</v>
      </c>
      <c r="AC118" s="643" t="e">
        <f>'UBS Izolina Mazzei'!#REF!</f>
        <v>#REF!</v>
      </c>
      <c r="AD118" s="607" t="e">
        <f t="shared" si="257"/>
        <v>#REF!</v>
      </c>
      <c r="AE118" s="643" t="e">
        <f>'UBS Izolina Mazzei'!#REF!</f>
        <v>#REF!</v>
      </c>
      <c r="AF118" s="607" t="e">
        <f t="shared" si="258"/>
        <v>#REF!</v>
      </c>
      <c r="AG118" s="94" t="e">
        <f t="shared" si="259"/>
        <v>#REF!</v>
      </c>
      <c r="AH118" s="625" t="e">
        <f t="shared" si="260"/>
        <v>#REF!</v>
      </c>
    </row>
    <row r="119" spans="1:34" x14ac:dyDescent="0.25">
      <c r="A119" s="77" t="s">
        <v>42</v>
      </c>
      <c r="B119" s="589">
        <f>'UBS Izolina Mazzei'!B13</f>
        <v>528</v>
      </c>
      <c r="C119" s="92">
        <f>'UBS Izolina Mazzei'!C13</f>
        <v>388</v>
      </c>
      <c r="D119" s="103">
        <f t="shared" si="242"/>
        <v>0.73484848484848486</v>
      </c>
      <c r="E119" s="92" t="e">
        <f>'UBS Izolina Mazzei'!#REF!</f>
        <v>#REF!</v>
      </c>
      <c r="F119" s="103" t="e">
        <f t="shared" si="243"/>
        <v>#REF!</v>
      </c>
      <c r="G119" s="92" t="e">
        <f>'UBS Izolina Mazzei'!#REF!</f>
        <v>#REF!</v>
      </c>
      <c r="H119" s="103" t="e">
        <f t="shared" si="244"/>
        <v>#REF!</v>
      </c>
      <c r="I119" s="94" t="e">
        <f t="shared" si="245"/>
        <v>#REF!</v>
      </c>
      <c r="J119" s="625" t="e">
        <f t="shared" si="246"/>
        <v>#REF!</v>
      </c>
      <c r="K119" s="643" t="e">
        <f>'UBS Izolina Mazzei'!#REF!</f>
        <v>#REF!</v>
      </c>
      <c r="L119" s="607" t="e">
        <f t="shared" si="244"/>
        <v>#REF!</v>
      </c>
      <c r="M119" s="643" t="e">
        <f>'UBS Izolina Mazzei'!#REF!</f>
        <v>#REF!</v>
      </c>
      <c r="N119" s="607" t="e">
        <f t="shared" si="247"/>
        <v>#REF!</v>
      </c>
      <c r="O119" s="643" t="e">
        <f>'UBS Izolina Mazzei'!#REF!</f>
        <v>#REF!</v>
      </c>
      <c r="P119" s="607" t="e">
        <f t="shared" si="248"/>
        <v>#REF!</v>
      </c>
      <c r="Q119" s="94" t="e">
        <f t="shared" si="249"/>
        <v>#REF!</v>
      </c>
      <c r="R119" s="625" t="e">
        <f t="shared" si="250"/>
        <v>#REF!</v>
      </c>
      <c r="S119" s="643" t="e">
        <f>'UBS Izolina Mazzei'!#REF!</f>
        <v>#REF!</v>
      </c>
      <c r="T119" s="607" t="e">
        <f t="shared" si="251"/>
        <v>#REF!</v>
      </c>
      <c r="U119" s="643" t="e">
        <f>'UBS Izolina Mazzei'!#REF!</f>
        <v>#REF!</v>
      </c>
      <c r="V119" s="607" t="e">
        <f t="shared" si="252"/>
        <v>#REF!</v>
      </c>
      <c r="W119" s="643" t="e">
        <f>'UBS Izolina Mazzei'!#REF!</f>
        <v>#REF!</v>
      </c>
      <c r="X119" s="607" t="e">
        <f t="shared" si="253"/>
        <v>#REF!</v>
      </c>
      <c r="Y119" s="94" t="e">
        <f t="shared" si="254"/>
        <v>#REF!</v>
      </c>
      <c r="Z119" s="625" t="e">
        <f t="shared" si="255"/>
        <v>#REF!</v>
      </c>
      <c r="AA119" s="643" t="e">
        <f>'UBS Izolina Mazzei'!#REF!</f>
        <v>#REF!</v>
      </c>
      <c r="AB119" s="607" t="e">
        <f t="shared" si="256"/>
        <v>#REF!</v>
      </c>
      <c r="AC119" s="643" t="e">
        <f>'UBS Izolina Mazzei'!#REF!</f>
        <v>#REF!</v>
      </c>
      <c r="AD119" s="607" t="e">
        <f t="shared" si="257"/>
        <v>#REF!</v>
      </c>
      <c r="AE119" s="643" t="e">
        <f>'UBS Izolina Mazzei'!#REF!</f>
        <v>#REF!</v>
      </c>
      <c r="AF119" s="607" t="e">
        <f t="shared" si="258"/>
        <v>#REF!</v>
      </c>
      <c r="AG119" s="94" t="e">
        <f t="shared" si="259"/>
        <v>#REF!</v>
      </c>
      <c r="AH119" s="625" t="e">
        <f t="shared" si="260"/>
        <v>#REF!</v>
      </c>
    </row>
    <row r="120" spans="1:34" x14ac:dyDescent="0.25">
      <c r="A120" s="55" t="s">
        <v>181</v>
      </c>
      <c r="B120" s="592">
        <f>'UBS Izolina Mazzei'!B14</f>
        <v>125</v>
      </c>
      <c r="C120" s="101">
        <f>'UBS Izolina Mazzei'!C14</f>
        <v>106</v>
      </c>
      <c r="D120" s="57">
        <f t="shared" si="242"/>
        <v>0.84799999999999998</v>
      </c>
      <c r="E120" s="101" t="e">
        <f>'UBS Izolina Mazzei'!#REF!</f>
        <v>#REF!</v>
      </c>
      <c r="F120" s="57" t="e">
        <f t="shared" si="243"/>
        <v>#REF!</v>
      </c>
      <c r="G120" s="101" t="e">
        <f>'UBS Izolina Mazzei'!#REF!</f>
        <v>#REF!</v>
      </c>
      <c r="H120" s="57" t="e">
        <f t="shared" si="244"/>
        <v>#REF!</v>
      </c>
      <c r="I120" s="116" t="e">
        <f t="shared" si="245"/>
        <v>#REF!</v>
      </c>
      <c r="J120" s="628" t="e">
        <f t="shared" si="246"/>
        <v>#REF!</v>
      </c>
      <c r="K120" s="646" t="e">
        <f>'UBS Izolina Mazzei'!#REF!</f>
        <v>#REF!</v>
      </c>
      <c r="L120" s="610" t="e">
        <f t="shared" si="244"/>
        <v>#REF!</v>
      </c>
      <c r="M120" s="646" t="e">
        <f>'UBS Izolina Mazzei'!#REF!</f>
        <v>#REF!</v>
      </c>
      <c r="N120" s="610" t="e">
        <f t="shared" si="247"/>
        <v>#REF!</v>
      </c>
      <c r="O120" s="646" t="e">
        <f>'UBS Izolina Mazzei'!#REF!</f>
        <v>#REF!</v>
      </c>
      <c r="P120" s="610" t="e">
        <f t="shared" si="248"/>
        <v>#REF!</v>
      </c>
      <c r="Q120" s="116" t="e">
        <f t="shared" si="249"/>
        <v>#REF!</v>
      </c>
      <c r="R120" s="628" t="e">
        <f t="shared" si="250"/>
        <v>#REF!</v>
      </c>
      <c r="S120" s="646" t="e">
        <f>'UBS Izolina Mazzei'!#REF!</f>
        <v>#REF!</v>
      </c>
      <c r="T120" s="610" t="e">
        <f t="shared" si="251"/>
        <v>#REF!</v>
      </c>
      <c r="U120" s="646" t="e">
        <f>'UBS Izolina Mazzei'!#REF!</f>
        <v>#REF!</v>
      </c>
      <c r="V120" s="610" t="e">
        <f t="shared" si="252"/>
        <v>#REF!</v>
      </c>
      <c r="W120" s="646" t="e">
        <f>'UBS Izolina Mazzei'!#REF!</f>
        <v>#REF!</v>
      </c>
      <c r="X120" s="610" t="e">
        <f t="shared" si="253"/>
        <v>#REF!</v>
      </c>
      <c r="Y120" s="116" t="e">
        <f t="shared" si="254"/>
        <v>#REF!</v>
      </c>
      <c r="Z120" s="628" t="e">
        <f t="shared" si="255"/>
        <v>#REF!</v>
      </c>
      <c r="AA120" s="646" t="e">
        <f>'UBS Izolina Mazzei'!#REF!</f>
        <v>#REF!</v>
      </c>
      <c r="AB120" s="610" t="e">
        <f t="shared" si="256"/>
        <v>#REF!</v>
      </c>
      <c r="AC120" s="646" t="e">
        <f>'UBS Izolina Mazzei'!#REF!</f>
        <v>#REF!</v>
      </c>
      <c r="AD120" s="610" t="e">
        <f t="shared" si="257"/>
        <v>#REF!</v>
      </c>
      <c r="AE120" s="646" t="e">
        <f>'UBS Izolina Mazzei'!#REF!</f>
        <v>#REF!</v>
      </c>
      <c r="AF120" s="610" t="e">
        <f t="shared" si="258"/>
        <v>#REF!</v>
      </c>
      <c r="AG120" s="116" t="e">
        <f t="shared" si="259"/>
        <v>#REF!</v>
      </c>
      <c r="AH120" s="628" t="e">
        <f t="shared" si="260"/>
        <v>#REF!</v>
      </c>
    </row>
    <row r="121" spans="1:34" x14ac:dyDescent="0.25">
      <c r="A121" s="180" t="s">
        <v>13</v>
      </c>
      <c r="B121" s="593">
        <f>'UBS Izolina Mazzei'!B15</f>
        <v>662</v>
      </c>
      <c r="C121" s="182">
        <f>'UBS Izolina Mazzei'!C15</f>
        <v>381</v>
      </c>
      <c r="D121" s="183">
        <f t="shared" si="242"/>
        <v>0.57552870090634445</v>
      </c>
      <c r="E121" s="182" t="e">
        <f>'UBS Izolina Mazzei'!#REF!</f>
        <v>#REF!</v>
      </c>
      <c r="F121" s="183" t="e">
        <f t="shared" si="243"/>
        <v>#REF!</v>
      </c>
      <c r="G121" s="182" t="e">
        <f>'UBS Izolina Mazzei'!#REF!</f>
        <v>#REF!</v>
      </c>
      <c r="H121" s="183" t="e">
        <f t="shared" si="244"/>
        <v>#REF!</v>
      </c>
      <c r="I121" s="184" t="e">
        <f t="shared" si="245"/>
        <v>#REF!</v>
      </c>
      <c r="J121" s="629" t="e">
        <f t="shared" si="246"/>
        <v>#REF!</v>
      </c>
      <c r="K121" s="647" t="e">
        <f>'UBS Izolina Mazzei'!#REF!</f>
        <v>#REF!</v>
      </c>
      <c r="L121" s="611" t="e">
        <f t="shared" si="244"/>
        <v>#REF!</v>
      </c>
      <c r="M121" s="647" t="e">
        <f>'UBS Izolina Mazzei'!#REF!</f>
        <v>#REF!</v>
      </c>
      <c r="N121" s="611" t="e">
        <f t="shared" si="247"/>
        <v>#REF!</v>
      </c>
      <c r="O121" s="647" t="e">
        <f>'UBS Izolina Mazzei'!#REF!</f>
        <v>#REF!</v>
      </c>
      <c r="P121" s="611" t="e">
        <f t="shared" si="248"/>
        <v>#REF!</v>
      </c>
      <c r="Q121" s="184" t="e">
        <f t="shared" si="249"/>
        <v>#REF!</v>
      </c>
      <c r="R121" s="629" t="e">
        <f t="shared" si="250"/>
        <v>#REF!</v>
      </c>
      <c r="S121" s="647" t="e">
        <f>'UBS Izolina Mazzei'!#REF!</f>
        <v>#REF!</v>
      </c>
      <c r="T121" s="611" t="e">
        <f t="shared" si="251"/>
        <v>#REF!</v>
      </c>
      <c r="U121" s="647" t="e">
        <f>'UBS Izolina Mazzei'!#REF!</f>
        <v>#REF!</v>
      </c>
      <c r="V121" s="611" t="e">
        <f t="shared" si="252"/>
        <v>#REF!</v>
      </c>
      <c r="W121" s="647" t="e">
        <f>'UBS Izolina Mazzei'!#REF!</f>
        <v>#REF!</v>
      </c>
      <c r="X121" s="611" t="e">
        <f t="shared" si="253"/>
        <v>#REF!</v>
      </c>
      <c r="Y121" s="184" t="e">
        <f t="shared" si="254"/>
        <v>#REF!</v>
      </c>
      <c r="Z121" s="629" t="e">
        <f t="shared" si="255"/>
        <v>#REF!</v>
      </c>
      <c r="AA121" s="647" t="e">
        <f>'UBS Izolina Mazzei'!#REF!</f>
        <v>#REF!</v>
      </c>
      <c r="AB121" s="611" t="e">
        <f t="shared" si="256"/>
        <v>#REF!</v>
      </c>
      <c r="AC121" s="647" t="e">
        <f>'UBS Izolina Mazzei'!#REF!</f>
        <v>#REF!</v>
      </c>
      <c r="AD121" s="611" t="e">
        <f t="shared" si="257"/>
        <v>#REF!</v>
      </c>
      <c r="AE121" s="647" t="e">
        <f>'UBS Izolina Mazzei'!#REF!</f>
        <v>#REF!</v>
      </c>
      <c r="AF121" s="611" t="e">
        <f t="shared" si="258"/>
        <v>#REF!</v>
      </c>
      <c r="AG121" s="184" t="e">
        <f t="shared" si="259"/>
        <v>#REF!</v>
      </c>
      <c r="AH121" s="629" t="e">
        <f t="shared" si="260"/>
        <v>#REF!</v>
      </c>
    </row>
    <row r="122" spans="1:34" x14ac:dyDescent="0.25">
      <c r="A122" s="77" t="s">
        <v>404</v>
      </c>
      <c r="B122" s="593">
        <f>'AMA_UBS V Medeiros'!B16</f>
        <v>132</v>
      </c>
      <c r="C122" s="182">
        <f>'AMA_UBS V Medeiros'!C16</f>
        <v>36</v>
      </c>
      <c r="D122" s="183">
        <f t="shared" ref="D122:D123" si="261">C122/$B122</f>
        <v>0.27272727272727271</v>
      </c>
      <c r="E122" s="182" t="e">
        <f>'AMA_UBS V Medeiros'!#REF!</f>
        <v>#REF!</v>
      </c>
      <c r="F122" s="183" t="e">
        <f t="shared" ref="F122:F123" si="262">E122/$B122</f>
        <v>#REF!</v>
      </c>
      <c r="G122" s="182" t="e">
        <f>'AMA_UBS V Medeiros'!#REF!</f>
        <v>#REF!</v>
      </c>
      <c r="H122" s="183" t="e">
        <f t="shared" ref="H122:H123" si="263">G122/$B122</f>
        <v>#REF!</v>
      </c>
      <c r="I122" s="184" t="e">
        <f t="shared" ref="I122:I123" si="264">SUM(C122,E122,G122)</f>
        <v>#REF!</v>
      </c>
      <c r="J122" s="629" t="e">
        <f t="shared" ref="J122:J123" si="265">I122/($B122*3)</f>
        <v>#REF!</v>
      </c>
      <c r="K122" s="647" t="e">
        <f>'AMA_UBS V Medeiros'!#REF!</f>
        <v>#REF!</v>
      </c>
      <c r="L122" s="611" t="e">
        <f t="shared" ref="L122:L123" si="266">K122/$B122</f>
        <v>#REF!</v>
      </c>
      <c r="M122" s="647" t="e">
        <f>'AMA_UBS V Medeiros'!#REF!</f>
        <v>#REF!</v>
      </c>
      <c r="N122" s="611" t="e">
        <f t="shared" ref="N122:N123" si="267">M122/$B122</f>
        <v>#REF!</v>
      </c>
      <c r="O122" s="647" t="e">
        <f>'AMA_UBS V Medeiros'!#REF!</f>
        <v>#REF!</v>
      </c>
      <c r="P122" s="611" t="e">
        <f t="shared" ref="P122:P123" si="268">O122/$B122</f>
        <v>#REF!</v>
      </c>
      <c r="Q122" s="184" t="e">
        <f t="shared" ref="Q122:Q123" si="269">SUM(K122,M122,O122)</f>
        <v>#REF!</v>
      </c>
      <c r="R122" s="629" t="e">
        <f t="shared" ref="R122:R123" si="270">Q122/($B122*3)</f>
        <v>#REF!</v>
      </c>
      <c r="S122" s="647" t="e">
        <f>'AMA_UBS V Medeiros'!#REF!</f>
        <v>#REF!</v>
      </c>
      <c r="T122" s="611" t="e">
        <f t="shared" si="251"/>
        <v>#REF!</v>
      </c>
      <c r="U122" s="647" t="e">
        <f>'AMA_UBS V Medeiros'!#REF!</f>
        <v>#REF!</v>
      </c>
      <c r="V122" s="611" t="e">
        <f t="shared" si="252"/>
        <v>#REF!</v>
      </c>
      <c r="W122" s="647" t="e">
        <f>'AMA_UBS V Medeiros'!#REF!</f>
        <v>#REF!</v>
      </c>
      <c r="X122" s="611" t="e">
        <f t="shared" si="253"/>
        <v>#REF!</v>
      </c>
      <c r="Y122" s="184" t="e">
        <f t="shared" si="254"/>
        <v>#REF!</v>
      </c>
      <c r="Z122" s="629" t="e">
        <f t="shared" si="255"/>
        <v>#REF!</v>
      </c>
      <c r="AA122" s="647" t="e">
        <f>'AMA_UBS V Medeiros'!#REF!</f>
        <v>#REF!</v>
      </c>
      <c r="AB122" s="611" t="e">
        <f t="shared" si="256"/>
        <v>#REF!</v>
      </c>
      <c r="AC122" s="647" t="e">
        <f>'AMA_UBS V Medeiros'!#REF!</f>
        <v>#REF!</v>
      </c>
      <c r="AD122" s="611" t="e">
        <f t="shared" si="257"/>
        <v>#REF!</v>
      </c>
      <c r="AE122" s="647" t="e">
        <f>'AMA_UBS V Medeiros'!#REF!</f>
        <v>#REF!</v>
      </c>
      <c r="AF122" s="611" t="e">
        <f t="shared" si="258"/>
        <v>#REF!</v>
      </c>
      <c r="AG122" s="184" t="e">
        <f t="shared" si="259"/>
        <v>#REF!</v>
      </c>
      <c r="AH122" s="629" t="e">
        <f t="shared" si="260"/>
        <v>#REF!</v>
      </c>
    </row>
    <row r="123" spans="1:34" x14ac:dyDescent="0.25">
      <c r="A123" s="77" t="s">
        <v>405</v>
      </c>
      <c r="B123" s="593" t="str">
        <f>'AMA_UBS V Medeiros'!B17</f>
        <v>s/ meta</v>
      </c>
      <c r="C123" s="182">
        <f>'AMA_UBS V Medeiros'!C17</f>
        <v>101</v>
      </c>
      <c r="D123" s="183" t="e">
        <f t="shared" si="261"/>
        <v>#VALUE!</v>
      </c>
      <c r="E123" s="182" t="e">
        <f>'AMA_UBS V Medeiros'!#REF!</f>
        <v>#REF!</v>
      </c>
      <c r="F123" s="183" t="e">
        <f t="shared" si="262"/>
        <v>#REF!</v>
      </c>
      <c r="G123" s="182" t="e">
        <f>'AMA_UBS V Medeiros'!#REF!</f>
        <v>#REF!</v>
      </c>
      <c r="H123" s="183" t="e">
        <f t="shared" si="263"/>
        <v>#REF!</v>
      </c>
      <c r="I123" s="184" t="e">
        <f t="shared" si="264"/>
        <v>#REF!</v>
      </c>
      <c r="J123" s="629" t="e">
        <f t="shared" si="265"/>
        <v>#REF!</v>
      </c>
      <c r="K123" s="647" t="e">
        <f>'AMA_UBS V Medeiros'!#REF!</f>
        <v>#REF!</v>
      </c>
      <c r="L123" s="611" t="e">
        <f t="shared" si="266"/>
        <v>#REF!</v>
      </c>
      <c r="M123" s="647" t="e">
        <f>'AMA_UBS V Medeiros'!#REF!</f>
        <v>#REF!</v>
      </c>
      <c r="N123" s="611" t="e">
        <f t="shared" si="267"/>
        <v>#REF!</v>
      </c>
      <c r="O123" s="647" t="e">
        <f>'AMA_UBS V Medeiros'!#REF!</f>
        <v>#REF!</v>
      </c>
      <c r="P123" s="611" t="e">
        <f t="shared" si="268"/>
        <v>#REF!</v>
      </c>
      <c r="Q123" s="184" t="e">
        <f t="shared" si="269"/>
        <v>#REF!</v>
      </c>
      <c r="R123" s="629" t="e">
        <f t="shared" si="270"/>
        <v>#REF!</v>
      </c>
      <c r="S123" s="647" t="e">
        <f>'AMA_UBS V Medeiros'!#REF!</f>
        <v>#REF!</v>
      </c>
      <c r="T123" s="611" t="e">
        <f t="shared" si="251"/>
        <v>#REF!</v>
      </c>
      <c r="U123" s="647" t="e">
        <f>'AMA_UBS V Medeiros'!#REF!</f>
        <v>#REF!</v>
      </c>
      <c r="V123" s="611" t="e">
        <f t="shared" si="252"/>
        <v>#REF!</v>
      </c>
      <c r="W123" s="647" t="e">
        <f>'AMA_UBS V Medeiros'!#REF!</f>
        <v>#REF!</v>
      </c>
      <c r="X123" s="611" t="e">
        <f t="shared" si="253"/>
        <v>#REF!</v>
      </c>
      <c r="Y123" s="184" t="e">
        <f t="shared" si="254"/>
        <v>#REF!</v>
      </c>
      <c r="Z123" s="629" t="e">
        <f t="shared" si="255"/>
        <v>#REF!</v>
      </c>
      <c r="AA123" s="647" t="e">
        <f>'AMA_UBS V Medeiros'!#REF!</f>
        <v>#REF!</v>
      </c>
      <c r="AB123" s="611" t="e">
        <f t="shared" si="256"/>
        <v>#REF!</v>
      </c>
      <c r="AC123" s="647" t="e">
        <f>'AMA_UBS V Medeiros'!#REF!</f>
        <v>#REF!</v>
      </c>
      <c r="AD123" s="611" t="e">
        <f t="shared" si="257"/>
        <v>#REF!</v>
      </c>
      <c r="AE123" s="647" t="e">
        <f>'AMA_UBS V Medeiros'!#REF!</f>
        <v>#REF!</v>
      </c>
      <c r="AF123" s="611" t="e">
        <f t="shared" si="258"/>
        <v>#REF!</v>
      </c>
      <c r="AG123" s="184" t="e">
        <f t="shared" si="259"/>
        <v>#REF!</v>
      </c>
      <c r="AH123" s="629" t="e">
        <f t="shared" si="260"/>
        <v>#REF!</v>
      </c>
    </row>
    <row r="124" spans="1:34" ht="16.5" thickBot="1" x14ac:dyDescent="0.3">
      <c r="A124" s="5" t="s">
        <v>360</v>
      </c>
      <c r="B124" s="655">
        <f>SUM(B116:B121)</f>
        <v>3271</v>
      </c>
      <c r="C124" s="7">
        <f>SUM(C116:C121)</f>
        <v>2618</v>
      </c>
      <c r="D124" s="21">
        <f t="shared" si="242"/>
        <v>0.80036686028737392</v>
      </c>
      <c r="E124" s="7" t="e">
        <f>SUM(E116:E121)</f>
        <v>#REF!</v>
      </c>
      <c r="F124" s="21" t="e">
        <f t="shared" si="243"/>
        <v>#REF!</v>
      </c>
      <c r="G124" s="7" t="e">
        <f>SUM(G116:G121)</f>
        <v>#REF!</v>
      </c>
      <c r="H124" s="21" t="e">
        <f t="shared" si="244"/>
        <v>#REF!</v>
      </c>
      <c r="I124" s="71" t="e">
        <f t="shared" si="245"/>
        <v>#REF!</v>
      </c>
      <c r="J124" s="654" t="e">
        <f t="shared" si="246"/>
        <v>#REF!</v>
      </c>
      <c r="K124" s="638" t="e">
        <f>SUM(K116:K121)</f>
        <v>#REF!</v>
      </c>
      <c r="L124" s="653" t="e">
        <f t="shared" si="244"/>
        <v>#REF!</v>
      </c>
      <c r="M124" s="638" t="e">
        <f t="shared" ref="M124" si="271">SUM(M116:M121)</f>
        <v>#REF!</v>
      </c>
      <c r="N124" s="653" t="e">
        <f t="shared" si="247"/>
        <v>#REF!</v>
      </c>
      <c r="O124" s="638" t="e">
        <f t="shared" ref="O124" si="272">SUM(O116:O121)</f>
        <v>#REF!</v>
      </c>
      <c r="P124" s="653" t="e">
        <f t="shared" si="248"/>
        <v>#REF!</v>
      </c>
      <c r="Q124" s="71" t="e">
        <f t="shared" si="249"/>
        <v>#REF!</v>
      </c>
      <c r="R124" s="654" t="e">
        <f t="shared" si="250"/>
        <v>#REF!</v>
      </c>
      <c r="S124" s="638" t="e">
        <f>SUM(S116:S121)</f>
        <v>#REF!</v>
      </c>
      <c r="T124" s="653" t="e">
        <f t="shared" si="251"/>
        <v>#REF!</v>
      </c>
      <c r="U124" s="638" t="e">
        <f t="shared" ref="U124" si="273">SUM(U116:U121)</f>
        <v>#REF!</v>
      </c>
      <c r="V124" s="653" t="e">
        <f t="shared" si="252"/>
        <v>#REF!</v>
      </c>
      <c r="W124" s="638" t="e">
        <f t="shared" ref="W124" si="274">SUM(W116:W121)</f>
        <v>#REF!</v>
      </c>
      <c r="X124" s="653" t="e">
        <f t="shared" si="253"/>
        <v>#REF!</v>
      </c>
      <c r="Y124" s="71" t="e">
        <f t="shared" si="254"/>
        <v>#REF!</v>
      </c>
      <c r="Z124" s="654" t="e">
        <f t="shared" si="255"/>
        <v>#REF!</v>
      </c>
      <c r="AA124" s="638" t="e">
        <f>SUM(AA116:AA121)</f>
        <v>#REF!</v>
      </c>
      <c r="AB124" s="653" t="e">
        <f t="shared" si="256"/>
        <v>#REF!</v>
      </c>
      <c r="AC124" s="638" t="e">
        <f t="shared" ref="AC124" si="275">SUM(AC116:AC121)</f>
        <v>#REF!</v>
      </c>
      <c r="AD124" s="653" t="e">
        <f t="shared" si="257"/>
        <v>#REF!</v>
      </c>
      <c r="AE124" s="638" t="e">
        <f t="shared" ref="AE124" si="276">SUM(AE116:AE121)</f>
        <v>#REF!</v>
      </c>
      <c r="AF124" s="653" t="e">
        <f t="shared" si="258"/>
        <v>#REF!</v>
      </c>
      <c r="AG124" s="71" t="e">
        <f t="shared" si="259"/>
        <v>#REF!</v>
      </c>
      <c r="AH124" s="654" t="e">
        <f t="shared" si="260"/>
        <v>#REF!</v>
      </c>
    </row>
    <row r="126" spans="1:34" x14ac:dyDescent="0.25">
      <c r="A126" s="1002" t="s">
        <v>435</v>
      </c>
      <c r="B126" s="994"/>
      <c r="C126" s="994"/>
      <c r="D126" s="994"/>
      <c r="E126" s="994"/>
      <c r="F126" s="994"/>
      <c r="G126" s="994"/>
      <c r="H126" s="994"/>
      <c r="I126" s="994"/>
      <c r="J126" s="994"/>
      <c r="K126" s="994"/>
      <c r="L126" s="994"/>
      <c r="M126" s="994"/>
      <c r="N126" s="994"/>
      <c r="O126" s="994"/>
      <c r="P126" s="994"/>
      <c r="Q126" s="994"/>
      <c r="R126" s="994"/>
      <c r="S126" s="994"/>
      <c r="T126" s="994"/>
      <c r="U126" s="994"/>
      <c r="V126" s="994"/>
      <c r="W126" s="994"/>
      <c r="X126" s="994"/>
      <c r="Y126" s="994"/>
      <c r="Z126" s="994"/>
    </row>
    <row r="127" spans="1:34" ht="24.75" thickBot="1" x14ac:dyDescent="0.3">
      <c r="A127" s="13" t="s">
        <v>14</v>
      </c>
      <c r="B127" s="11" t="s">
        <v>164</v>
      </c>
      <c r="C127" s="13" t="s">
        <v>423</v>
      </c>
      <c r="D127" s="14" t="s">
        <v>1</v>
      </c>
      <c r="E127" s="13" t="s">
        <v>424</v>
      </c>
      <c r="F127" s="14" t="s">
        <v>1</v>
      </c>
      <c r="G127" s="13" t="s">
        <v>425</v>
      </c>
      <c r="H127" s="14" t="s">
        <v>1</v>
      </c>
      <c r="I127" s="86" t="s">
        <v>403</v>
      </c>
      <c r="J127" s="12" t="s">
        <v>192</v>
      </c>
      <c r="K127" s="13" t="s">
        <v>426</v>
      </c>
      <c r="L127" s="14" t="s">
        <v>1</v>
      </c>
      <c r="M127" s="13" t="s">
        <v>427</v>
      </c>
      <c r="N127" s="14" t="s">
        <v>1</v>
      </c>
      <c r="O127" s="13" t="s">
        <v>428</v>
      </c>
      <c r="P127" s="14" t="s">
        <v>1</v>
      </c>
      <c r="Q127" s="86" t="s">
        <v>403</v>
      </c>
      <c r="R127" s="12" t="s">
        <v>192</v>
      </c>
      <c r="S127" s="13" t="s">
        <v>429</v>
      </c>
      <c r="T127" s="14" t="s">
        <v>1</v>
      </c>
      <c r="U127" s="13" t="s">
        <v>430</v>
      </c>
      <c r="V127" s="14" t="s">
        <v>1</v>
      </c>
      <c r="W127" s="13" t="s">
        <v>431</v>
      </c>
      <c r="X127" s="14" t="s">
        <v>1</v>
      </c>
      <c r="Y127" s="86" t="s">
        <v>403</v>
      </c>
      <c r="Z127" s="12" t="s">
        <v>192</v>
      </c>
      <c r="AA127" s="13" t="s">
        <v>432</v>
      </c>
      <c r="AB127" s="14" t="s">
        <v>1</v>
      </c>
      <c r="AC127" s="13" t="s">
        <v>433</v>
      </c>
      <c r="AD127" s="14" t="s">
        <v>1</v>
      </c>
      <c r="AE127" s="13" t="s">
        <v>434</v>
      </c>
      <c r="AF127" s="14" t="s">
        <v>1</v>
      </c>
      <c r="AG127" s="86" t="s">
        <v>403</v>
      </c>
      <c r="AH127" s="12" t="s">
        <v>192</v>
      </c>
    </row>
    <row r="128" spans="1:34" thickTop="1" x14ac:dyDescent="0.25">
      <c r="A128" s="39" t="s">
        <v>406</v>
      </c>
      <c r="B128" s="40" t="str">
        <f>SADT!B21</f>
        <v>s/ meta</v>
      </c>
      <c r="C128" s="41">
        <f>SADT!C21</f>
        <v>919</v>
      </c>
      <c r="D128" s="42" t="e">
        <f t="shared" ref="D128:D134" si="277">C128/$B128</f>
        <v>#VALUE!</v>
      </c>
      <c r="E128" s="41" t="e">
        <f>SADT!#REF!</f>
        <v>#REF!</v>
      </c>
      <c r="F128" s="42" t="e">
        <f t="shared" ref="F128:F135" si="278">E128/$B128</f>
        <v>#REF!</v>
      </c>
      <c r="G128" s="41" t="e">
        <f>SADT!#REF!</f>
        <v>#REF!</v>
      </c>
      <c r="H128" s="42" t="e">
        <f t="shared" ref="H128:H135" si="279">G128/$B128</f>
        <v>#REF!</v>
      </c>
      <c r="I128" s="118" t="e">
        <f>SUM(C128,E128,G128)</f>
        <v>#REF!</v>
      </c>
      <c r="J128" s="119" t="e">
        <f>I128/($B128*3)</f>
        <v>#REF!</v>
      </c>
      <c r="K128" s="41" t="e">
        <f>SADT!#REF!</f>
        <v>#REF!</v>
      </c>
      <c r="L128" s="42" t="e">
        <f t="shared" ref="L128:L135" si="280">K128/$B128</f>
        <v>#REF!</v>
      </c>
      <c r="M128" s="41" t="e">
        <f>SADT!#REF!</f>
        <v>#REF!</v>
      </c>
      <c r="N128" s="42" t="e">
        <f t="shared" ref="N128:N135" si="281">M128/$B128</f>
        <v>#REF!</v>
      </c>
      <c r="O128" s="41" t="e">
        <f>SADT!#REF!</f>
        <v>#REF!</v>
      </c>
      <c r="P128" s="42" t="e">
        <f t="shared" ref="P128:P135" si="282">O128/$B128</f>
        <v>#REF!</v>
      </c>
      <c r="Q128" s="118" t="e">
        <f>SUM(K128,M128,O128)</f>
        <v>#REF!</v>
      </c>
      <c r="R128" s="119" t="e">
        <f>Q128/($B128*3)</f>
        <v>#REF!</v>
      </c>
      <c r="S128" s="41" t="e">
        <f>SADT!#REF!</f>
        <v>#REF!</v>
      </c>
      <c r="T128" s="42" t="e">
        <f t="shared" ref="T128:T131" si="283">S128/$B128</f>
        <v>#REF!</v>
      </c>
      <c r="U128" s="41" t="e">
        <f>SADT!#REF!</f>
        <v>#REF!</v>
      </c>
      <c r="V128" s="42" t="e">
        <f t="shared" ref="V128:V131" si="284">U128/$B128</f>
        <v>#REF!</v>
      </c>
      <c r="W128" s="41" t="e">
        <f>SADT!#REF!</f>
        <v>#REF!</v>
      </c>
      <c r="X128" s="42" t="e">
        <f t="shared" ref="X128:X131" si="285">W128/$B128</f>
        <v>#REF!</v>
      </c>
      <c r="Y128" s="118" t="e">
        <f>SUM(S128,U128,W128)</f>
        <v>#REF!</v>
      </c>
      <c r="Z128" s="119" t="e">
        <f>Y128/($B128*3)</f>
        <v>#REF!</v>
      </c>
      <c r="AA128" s="41" t="e">
        <f>SADT!#REF!</f>
        <v>#REF!</v>
      </c>
      <c r="AB128" s="42" t="e">
        <f t="shared" ref="AB128:AB132" si="286">AA128/$B128</f>
        <v>#REF!</v>
      </c>
      <c r="AC128" s="41" t="e">
        <f>SADT!#REF!</f>
        <v>#REF!</v>
      </c>
      <c r="AD128" s="42" t="e">
        <f t="shared" ref="AD128:AD132" si="287">AC128/$B128</f>
        <v>#REF!</v>
      </c>
      <c r="AE128" s="41" t="e">
        <f>SADT!#REF!</f>
        <v>#REF!</v>
      </c>
      <c r="AF128" s="42" t="e">
        <f t="shared" ref="AF128:AF132" si="288">AE128/$B128</f>
        <v>#REF!</v>
      </c>
      <c r="AG128" s="118" t="e">
        <f>SUM(AA128,AC128,AE128)</f>
        <v>#REF!</v>
      </c>
      <c r="AH128" s="119" t="e">
        <f>AG128/($B128*3)</f>
        <v>#REF!</v>
      </c>
    </row>
    <row r="129" spans="1:34" ht="15" x14ac:dyDescent="0.25">
      <c r="A129" s="33" t="s">
        <v>407</v>
      </c>
      <c r="B129" s="24">
        <f>SADT!B22</f>
        <v>420</v>
      </c>
      <c r="C129" s="688">
        <f>SADT!C22</f>
        <v>430</v>
      </c>
      <c r="D129" s="42">
        <f t="shared" si="277"/>
        <v>1.0238095238095237</v>
      </c>
      <c r="E129" s="25" t="e">
        <f>SADT!#REF!</f>
        <v>#REF!</v>
      </c>
      <c r="F129" s="42" t="e">
        <f t="shared" si="278"/>
        <v>#REF!</v>
      </c>
      <c r="G129" s="25" t="e">
        <f>SADT!#REF!</f>
        <v>#REF!</v>
      </c>
      <c r="H129" s="42" t="e">
        <f t="shared" si="279"/>
        <v>#REF!</v>
      </c>
      <c r="I129" s="174" t="e">
        <f t="shared" ref="I129:I134" si="289">SUM(C129,E129,G129)</f>
        <v>#REF!</v>
      </c>
      <c r="J129" s="119" t="e">
        <f t="shared" ref="J129:J134" si="290">I129/($B129*3)</f>
        <v>#REF!</v>
      </c>
      <c r="K129" s="25" t="e">
        <f>SADT!#REF!</f>
        <v>#REF!</v>
      </c>
      <c r="L129" s="42" t="e">
        <f t="shared" si="280"/>
        <v>#REF!</v>
      </c>
      <c r="M129" s="25" t="e">
        <f>SADT!#REF!</f>
        <v>#REF!</v>
      </c>
      <c r="N129" s="42" t="e">
        <f t="shared" si="281"/>
        <v>#REF!</v>
      </c>
      <c r="O129" s="25" t="e">
        <f>SADT!#REF!</f>
        <v>#REF!</v>
      </c>
      <c r="P129" s="42" t="e">
        <f t="shared" si="282"/>
        <v>#REF!</v>
      </c>
      <c r="Q129" s="174" t="e">
        <f t="shared" ref="Q129:Q135" si="291">SUM(K129,M129,O129)</f>
        <v>#REF!</v>
      </c>
      <c r="R129" s="119" t="e">
        <f t="shared" ref="R129:R135" si="292">Q129/($B129*3)</f>
        <v>#REF!</v>
      </c>
      <c r="S129" s="25" t="e">
        <f>SADT!#REF!</f>
        <v>#REF!</v>
      </c>
      <c r="T129" s="42" t="e">
        <f t="shared" si="283"/>
        <v>#REF!</v>
      </c>
      <c r="U129" s="25" t="e">
        <f>SADT!#REF!</f>
        <v>#REF!</v>
      </c>
      <c r="V129" s="42" t="e">
        <f t="shared" si="284"/>
        <v>#REF!</v>
      </c>
      <c r="W129" s="25" t="e">
        <f>SADT!#REF!</f>
        <v>#REF!</v>
      </c>
      <c r="X129" s="42" t="e">
        <f t="shared" si="285"/>
        <v>#REF!</v>
      </c>
      <c r="Y129" s="174" t="e">
        <f t="shared" ref="Y129:Y131" si="293">SUM(S129,U129,W129)</f>
        <v>#REF!</v>
      </c>
      <c r="Z129" s="119" t="e">
        <f t="shared" ref="Z129:Z131" si="294">Y129/($B129*3)</f>
        <v>#REF!</v>
      </c>
      <c r="AA129" s="25" t="e">
        <f>SADT!#REF!</f>
        <v>#REF!</v>
      </c>
      <c r="AB129" s="42" t="e">
        <f t="shared" si="286"/>
        <v>#REF!</v>
      </c>
      <c r="AC129" s="25" t="e">
        <f>SADT!#REF!</f>
        <v>#REF!</v>
      </c>
      <c r="AD129" s="42" t="e">
        <f t="shared" si="287"/>
        <v>#REF!</v>
      </c>
      <c r="AE129" s="25" t="e">
        <f>SADT!#REF!</f>
        <v>#REF!</v>
      </c>
      <c r="AF129" s="42" t="e">
        <f t="shared" si="288"/>
        <v>#REF!</v>
      </c>
      <c r="AG129" s="174" t="e">
        <f t="shared" ref="AG129:AG132" si="295">SUM(AA129,AC129,AE129)</f>
        <v>#REF!</v>
      </c>
      <c r="AH129" s="119" t="e">
        <f t="shared" ref="AH129:AH132" si="296">AG129/($B129*3)</f>
        <v>#REF!</v>
      </c>
    </row>
    <row r="130" spans="1:34" ht="15" x14ac:dyDescent="0.25">
      <c r="A130" s="33" t="s">
        <v>408</v>
      </c>
      <c r="B130" s="24">
        <f>SADT!B23</f>
        <v>44</v>
      </c>
      <c r="C130" s="688">
        <f>SADT!C23</f>
        <v>47</v>
      </c>
      <c r="D130" s="42">
        <f t="shared" si="277"/>
        <v>1.0681818181818181</v>
      </c>
      <c r="E130" s="25" t="e">
        <f>SADT!#REF!</f>
        <v>#REF!</v>
      </c>
      <c r="F130" s="42" t="e">
        <f t="shared" si="278"/>
        <v>#REF!</v>
      </c>
      <c r="G130" s="25" t="e">
        <f>SADT!#REF!</f>
        <v>#REF!</v>
      </c>
      <c r="H130" s="42" t="e">
        <f t="shared" si="279"/>
        <v>#REF!</v>
      </c>
      <c r="I130" s="174" t="e">
        <f t="shared" si="289"/>
        <v>#REF!</v>
      </c>
      <c r="J130" s="119" t="e">
        <f t="shared" si="290"/>
        <v>#REF!</v>
      </c>
      <c r="K130" s="25" t="e">
        <f>SADT!#REF!</f>
        <v>#REF!</v>
      </c>
      <c r="L130" s="42" t="e">
        <f t="shared" si="280"/>
        <v>#REF!</v>
      </c>
      <c r="M130" s="25" t="e">
        <f>SADT!#REF!</f>
        <v>#REF!</v>
      </c>
      <c r="N130" s="42" t="e">
        <f t="shared" si="281"/>
        <v>#REF!</v>
      </c>
      <c r="O130" s="25" t="e">
        <f>SADT!#REF!</f>
        <v>#REF!</v>
      </c>
      <c r="P130" s="42" t="e">
        <f t="shared" si="282"/>
        <v>#REF!</v>
      </c>
      <c r="Q130" s="174" t="e">
        <f t="shared" si="291"/>
        <v>#REF!</v>
      </c>
      <c r="R130" s="119" t="e">
        <f t="shared" si="292"/>
        <v>#REF!</v>
      </c>
      <c r="S130" s="25" t="e">
        <f>SADT!#REF!</f>
        <v>#REF!</v>
      </c>
      <c r="T130" s="42" t="e">
        <f t="shared" si="283"/>
        <v>#REF!</v>
      </c>
      <c r="U130" s="25" t="e">
        <f>SADT!#REF!</f>
        <v>#REF!</v>
      </c>
      <c r="V130" s="42" t="e">
        <f t="shared" si="284"/>
        <v>#REF!</v>
      </c>
      <c r="W130" s="25" t="e">
        <f>SADT!#REF!</f>
        <v>#REF!</v>
      </c>
      <c r="X130" s="42" t="e">
        <f t="shared" si="285"/>
        <v>#REF!</v>
      </c>
      <c r="Y130" s="174" t="e">
        <f t="shared" si="293"/>
        <v>#REF!</v>
      </c>
      <c r="Z130" s="119" t="e">
        <f t="shared" si="294"/>
        <v>#REF!</v>
      </c>
      <c r="AA130" s="25" t="e">
        <f>SADT!#REF!</f>
        <v>#REF!</v>
      </c>
      <c r="AB130" s="42" t="e">
        <f t="shared" si="286"/>
        <v>#REF!</v>
      </c>
      <c r="AC130" s="25" t="e">
        <f>SADT!#REF!</f>
        <v>#REF!</v>
      </c>
      <c r="AD130" s="42" t="e">
        <f t="shared" si="287"/>
        <v>#REF!</v>
      </c>
      <c r="AE130" s="25" t="e">
        <f>SADT!#REF!</f>
        <v>#REF!</v>
      </c>
      <c r="AF130" s="42" t="e">
        <f t="shared" si="288"/>
        <v>#REF!</v>
      </c>
      <c r="AG130" s="174" t="e">
        <f t="shared" si="295"/>
        <v>#REF!</v>
      </c>
      <c r="AH130" s="119" t="e">
        <f t="shared" si="296"/>
        <v>#REF!</v>
      </c>
    </row>
    <row r="131" spans="1:34" ht="15" x14ac:dyDescent="0.25">
      <c r="A131" s="33" t="s">
        <v>409</v>
      </c>
      <c r="B131" s="81">
        <f>SADT!B24</f>
        <v>80</v>
      </c>
      <c r="C131" s="688">
        <f>SADT!C24</f>
        <v>52</v>
      </c>
      <c r="D131" s="121">
        <f t="shared" si="277"/>
        <v>0.65</v>
      </c>
      <c r="E131" s="688" t="e">
        <f>SADT!#REF!</f>
        <v>#REF!</v>
      </c>
      <c r="F131" s="121" t="e">
        <f t="shared" si="278"/>
        <v>#REF!</v>
      </c>
      <c r="G131" s="688" t="e">
        <f>SADT!#REF!</f>
        <v>#REF!</v>
      </c>
      <c r="H131" s="121" t="e">
        <f t="shared" si="279"/>
        <v>#REF!</v>
      </c>
      <c r="I131" s="799" t="e">
        <f t="shared" si="289"/>
        <v>#REF!</v>
      </c>
      <c r="J131" s="122" t="e">
        <f t="shared" si="290"/>
        <v>#REF!</v>
      </c>
      <c r="K131" s="688" t="e">
        <f>SADT!#REF!</f>
        <v>#REF!</v>
      </c>
      <c r="L131" s="121" t="e">
        <f t="shared" si="280"/>
        <v>#REF!</v>
      </c>
      <c r="M131" s="688" t="e">
        <f>SADT!#REF!</f>
        <v>#REF!</v>
      </c>
      <c r="N131" s="121" t="e">
        <f t="shared" si="281"/>
        <v>#REF!</v>
      </c>
      <c r="O131" s="688" t="e">
        <f>SADT!#REF!</f>
        <v>#REF!</v>
      </c>
      <c r="P131" s="121" t="e">
        <f t="shared" si="282"/>
        <v>#REF!</v>
      </c>
      <c r="Q131" s="799" t="e">
        <f t="shared" si="291"/>
        <v>#REF!</v>
      </c>
      <c r="R131" s="122" t="e">
        <f t="shared" si="292"/>
        <v>#REF!</v>
      </c>
      <c r="S131" s="688" t="e">
        <f>SADT!#REF!</f>
        <v>#REF!</v>
      </c>
      <c r="T131" s="121" t="e">
        <f t="shared" si="283"/>
        <v>#REF!</v>
      </c>
      <c r="U131" s="688" t="e">
        <f>SADT!#REF!</f>
        <v>#REF!</v>
      </c>
      <c r="V131" s="121" t="e">
        <f t="shared" si="284"/>
        <v>#REF!</v>
      </c>
      <c r="W131" s="688" t="e">
        <f>SADT!#REF!</f>
        <v>#REF!</v>
      </c>
      <c r="X131" s="121" t="e">
        <f t="shared" si="285"/>
        <v>#REF!</v>
      </c>
      <c r="Y131" s="799" t="e">
        <f t="shared" si="293"/>
        <v>#REF!</v>
      </c>
      <c r="Z131" s="122" t="e">
        <f t="shared" si="294"/>
        <v>#REF!</v>
      </c>
      <c r="AA131" s="688" t="e">
        <f>SADT!#REF!</f>
        <v>#REF!</v>
      </c>
      <c r="AB131" s="121" t="e">
        <f t="shared" si="286"/>
        <v>#REF!</v>
      </c>
      <c r="AC131" s="688" t="e">
        <f>SADT!#REF!</f>
        <v>#REF!</v>
      </c>
      <c r="AD131" s="121" t="e">
        <f t="shared" si="287"/>
        <v>#REF!</v>
      </c>
      <c r="AE131" s="688" t="e">
        <f>SADT!#REF!</f>
        <v>#REF!</v>
      </c>
      <c r="AF131" s="121" t="e">
        <f t="shared" si="288"/>
        <v>#REF!</v>
      </c>
      <c r="AG131" s="799" t="e">
        <f t="shared" si="295"/>
        <v>#REF!</v>
      </c>
      <c r="AH131" s="122" t="e">
        <f t="shared" si="296"/>
        <v>#REF!</v>
      </c>
    </row>
    <row r="132" spans="1:34" ht="15" x14ac:dyDescent="0.25">
      <c r="A132" s="1000" t="s">
        <v>422</v>
      </c>
      <c r="B132" s="1032">
        <f>SADT!B25</f>
        <v>48</v>
      </c>
      <c r="C132" s="998">
        <f>SADT!C25</f>
        <v>93</v>
      </c>
      <c r="D132" s="996">
        <f t="shared" si="277"/>
        <v>1.9375</v>
      </c>
      <c r="E132" s="998" t="e">
        <f>SADT!#REF!</f>
        <v>#REF!</v>
      </c>
      <c r="F132" s="996" t="e">
        <f t="shared" ref="F132" si="297">E132/$B132</f>
        <v>#REF!</v>
      </c>
      <c r="G132" s="998" t="e">
        <f>SADT!#REF!</f>
        <v>#REF!</v>
      </c>
      <c r="H132" s="996" t="e">
        <f t="shared" ref="H132" si="298">G132/$B132</f>
        <v>#REF!</v>
      </c>
      <c r="I132" s="1005" t="e">
        <f t="shared" ref="I132" si="299">SUM(C132,E132,G132)</f>
        <v>#REF!</v>
      </c>
      <c r="J132" s="1030" t="e">
        <f t="shared" ref="J132" si="300">I132/($B132*3)</f>
        <v>#REF!</v>
      </c>
      <c r="K132" s="998" t="e">
        <f>SADT!#REF!</f>
        <v>#REF!</v>
      </c>
      <c r="L132" s="996" t="e">
        <f t="shared" ref="L132" si="301">K132/$B132</f>
        <v>#REF!</v>
      </c>
      <c r="M132" s="998" t="e">
        <f>SADT!#REF!</f>
        <v>#REF!</v>
      </c>
      <c r="N132" s="996" t="e">
        <f t="shared" ref="N132" si="302">M132/$B132</f>
        <v>#REF!</v>
      </c>
      <c r="O132" s="998" t="e">
        <f>SADT!#REF!</f>
        <v>#REF!</v>
      </c>
      <c r="P132" s="996" t="e">
        <f t="shared" ref="P132" si="303">O132/$B132</f>
        <v>#REF!</v>
      </c>
      <c r="Q132" s="1005" t="e">
        <f t="shared" ref="Q132" si="304">SUM(K132,M132,O132)</f>
        <v>#REF!</v>
      </c>
      <c r="R132" s="1030" t="e">
        <f t="shared" ref="R132" si="305">Q132/($B132*3)</f>
        <v>#REF!</v>
      </c>
      <c r="S132" s="998" t="e">
        <f>SADT!#REF!</f>
        <v>#REF!</v>
      </c>
      <c r="T132" s="996" t="e">
        <f t="shared" ref="T132" si="306">S132/$B132</f>
        <v>#REF!</v>
      </c>
      <c r="U132" s="998" t="e">
        <f>SADT!#REF!</f>
        <v>#REF!</v>
      </c>
      <c r="V132" s="996" t="e">
        <f t="shared" ref="V132" si="307">U132/$B132</f>
        <v>#REF!</v>
      </c>
      <c r="W132" s="998" t="e">
        <f>SADT!#REF!</f>
        <v>#REF!</v>
      </c>
      <c r="X132" s="996" t="e">
        <f t="shared" ref="X132" si="308">W132/$B132</f>
        <v>#REF!</v>
      </c>
      <c r="Y132" s="1005" t="e">
        <f t="shared" ref="Y132" si="309">SUM(S132,U132,W132)</f>
        <v>#REF!</v>
      </c>
      <c r="Z132" s="1030" t="e">
        <f t="shared" ref="Z132" si="310">Y132/($B132*3)</f>
        <v>#REF!</v>
      </c>
      <c r="AA132" s="998" t="e">
        <f>SADT!#REF!</f>
        <v>#REF!</v>
      </c>
      <c r="AB132" s="996" t="e">
        <f t="shared" si="286"/>
        <v>#REF!</v>
      </c>
      <c r="AC132" s="998" t="e">
        <f>SADT!#REF!</f>
        <v>#REF!</v>
      </c>
      <c r="AD132" s="996" t="e">
        <f t="shared" si="287"/>
        <v>#REF!</v>
      </c>
      <c r="AE132" s="998" t="e">
        <f>SADT!#REF!</f>
        <v>#REF!</v>
      </c>
      <c r="AF132" s="996" t="e">
        <f t="shared" si="288"/>
        <v>#REF!</v>
      </c>
      <c r="AG132" s="1005" t="e">
        <f t="shared" si="295"/>
        <v>#REF!</v>
      </c>
      <c r="AH132" s="1030" t="e">
        <f t="shared" si="296"/>
        <v>#REF!</v>
      </c>
    </row>
    <row r="133" spans="1:34" ht="15" x14ac:dyDescent="0.25">
      <c r="A133" s="1001"/>
      <c r="B133" s="1033"/>
      <c r="C133" s="999"/>
      <c r="D133" s="997"/>
      <c r="E133" s="999"/>
      <c r="F133" s="997"/>
      <c r="G133" s="999"/>
      <c r="H133" s="997"/>
      <c r="I133" s="1006"/>
      <c r="J133" s="1031"/>
      <c r="K133" s="999"/>
      <c r="L133" s="997"/>
      <c r="M133" s="999"/>
      <c r="N133" s="997"/>
      <c r="O133" s="999"/>
      <c r="P133" s="997"/>
      <c r="Q133" s="1006"/>
      <c r="R133" s="1031"/>
      <c r="S133" s="999"/>
      <c r="T133" s="997"/>
      <c r="U133" s="999"/>
      <c r="V133" s="997"/>
      <c r="W133" s="999"/>
      <c r="X133" s="997"/>
      <c r="Y133" s="1006"/>
      <c r="Z133" s="1031"/>
      <c r="AA133" s="999"/>
      <c r="AB133" s="997"/>
      <c r="AC133" s="999"/>
      <c r="AD133" s="997"/>
      <c r="AE133" s="999"/>
      <c r="AF133" s="997"/>
      <c r="AG133" s="1006"/>
      <c r="AH133" s="1031"/>
    </row>
    <row r="134" spans="1:34" thickBot="1" x14ac:dyDescent="0.3">
      <c r="A134" s="33" t="s">
        <v>410</v>
      </c>
      <c r="B134" s="24">
        <f>SADT!B26</f>
        <v>75</v>
      </c>
      <c r="C134" s="689">
        <f>SADT!C26</f>
        <v>77</v>
      </c>
      <c r="D134" s="34">
        <f t="shared" si="277"/>
        <v>1.0266666666666666</v>
      </c>
      <c r="E134" s="25" t="e">
        <f>SADT!#REF!</f>
        <v>#REF!</v>
      </c>
      <c r="F134" s="34" t="e">
        <f t="shared" si="278"/>
        <v>#REF!</v>
      </c>
      <c r="G134" s="25" t="e">
        <f>SADT!#REF!</f>
        <v>#REF!</v>
      </c>
      <c r="H134" s="34" t="e">
        <f t="shared" si="279"/>
        <v>#REF!</v>
      </c>
      <c r="I134" s="174" t="e">
        <f t="shared" si="289"/>
        <v>#REF!</v>
      </c>
      <c r="J134" s="178" t="e">
        <f t="shared" si="290"/>
        <v>#REF!</v>
      </c>
      <c r="K134" s="25" t="e">
        <f>SADT!#REF!</f>
        <v>#REF!</v>
      </c>
      <c r="L134" s="34" t="e">
        <f t="shared" si="280"/>
        <v>#REF!</v>
      </c>
      <c r="M134" s="25" t="e">
        <f>SADT!#REF!</f>
        <v>#REF!</v>
      </c>
      <c r="N134" s="34" t="e">
        <f t="shared" si="281"/>
        <v>#REF!</v>
      </c>
      <c r="O134" s="25" t="e">
        <f>SADT!#REF!</f>
        <v>#REF!</v>
      </c>
      <c r="P134" s="34" t="e">
        <f t="shared" si="282"/>
        <v>#REF!</v>
      </c>
      <c r="Q134" s="174" t="e">
        <f t="shared" si="291"/>
        <v>#REF!</v>
      </c>
      <c r="R134" s="178" t="e">
        <f t="shared" si="292"/>
        <v>#REF!</v>
      </c>
      <c r="S134" s="25" t="e">
        <f>SADT!#REF!</f>
        <v>#REF!</v>
      </c>
      <c r="T134" s="34" t="e">
        <f t="shared" ref="T134:T135" si="311">S134/$B134</f>
        <v>#REF!</v>
      </c>
      <c r="U134" s="25" t="e">
        <f>SADT!#REF!</f>
        <v>#REF!</v>
      </c>
      <c r="V134" s="34" t="e">
        <f t="shared" ref="V134:V135" si="312">U134/$B134</f>
        <v>#REF!</v>
      </c>
      <c r="W134" s="25" t="e">
        <f>SADT!#REF!</f>
        <v>#REF!</v>
      </c>
      <c r="X134" s="34" t="e">
        <f t="shared" ref="X134:X135" si="313">W134/$B134</f>
        <v>#REF!</v>
      </c>
      <c r="Y134" s="174" t="e">
        <f t="shared" ref="Y134:Y135" si="314">SUM(S134,U134,W134)</f>
        <v>#REF!</v>
      </c>
      <c r="Z134" s="178" t="e">
        <f t="shared" ref="Z134:Z135" si="315">Y134/($B134*3)</f>
        <v>#REF!</v>
      </c>
      <c r="AA134" s="25" t="e">
        <f>SADT!#REF!</f>
        <v>#REF!</v>
      </c>
      <c r="AB134" s="34" t="e">
        <f t="shared" ref="AB134:AB135" si="316">AA134/$B134</f>
        <v>#REF!</v>
      </c>
      <c r="AC134" s="25" t="e">
        <f>SADT!#REF!</f>
        <v>#REF!</v>
      </c>
      <c r="AD134" s="34" t="e">
        <f t="shared" ref="AD134:AD135" si="317">AC134/$B134</f>
        <v>#REF!</v>
      </c>
      <c r="AE134" s="25" t="e">
        <f>SADT!#REF!</f>
        <v>#REF!</v>
      </c>
      <c r="AF134" s="34" t="e">
        <f t="shared" ref="AF134:AF135" si="318">AE134/$B134</f>
        <v>#REF!</v>
      </c>
      <c r="AG134" s="174" t="e">
        <f t="shared" ref="AG134:AG135" si="319">SUM(AA134,AC134,AE134)</f>
        <v>#REF!</v>
      </c>
      <c r="AH134" s="178" t="e">
        <f t="shared" ref="AH134:AH135" si="320">AG134/($B134*3)</f>
        <v>#REF!</v>
      </c>
    </row>
    <row r="135" spans="1:34" thickBot="1" x14ac:dyDescent="0.3">
      <c r="A135" s="35" t="s">
        <v>7</v>
      </c>
      <c r="B135" s="36">
        <f>SUM(B128:B134)</f>
        <v>667</v>
      </c>
      <c r="C135" s="37">
        <f>SUM(C128:C134)</f>
        <v>1618</v>
      </c>
      <c r="D135" s="88">
        <f>C135/$B135</f>
        <v>2.4257871064467764</v>
      </c>
      <c r="E135" s="37" t="e">
        <f>SUM(E128:E134)</f>
        <v>#REF!</v>
      </c>
      <c r="F135" s="88" t="e">
        <f t="shared" si="278"/>
        <v>#REF!</v>
      </c>
      <c r="G135" s="37" t="e">
        <f>SUM(G128:G134)</f>
        <v>#REF!</v>
      </c>
      <c r="H135" s="88" t="e">
        <f t="shared" si="279"/>
        <v>#REF!</v>
      </c>
      <c r="I135" s="136" t="e">
        <f>SUM(C135,E135,G135)</f>
        <v>#REF!</v>
      </c>
      <c r="J135" s="179" t="e">
        <f>I135/($B135*3)</f>
        <v>#REF!</v>
      </c>
      <c r="K135" s="37" t="e">
        <f>SUM(K128:K134)</f>
        <v>#REF!</v>
      </c>
      <c r="L135" s="88" t="e">
        <f t="shared" si="280"/>
        <v>#REF!</v>
      </c>
      <c r="M135" s="37" t="e">
        <f t="shared" ref="M135" si="321">SUM(M128:M134)</f>
        <v>#REF!</v>
      </c>
      <c r="N135" s="88" t="e">
        <f t="shared" si="281"/>
        <v>#REF!</v>
      </c>
      <c r="O135" s="37" t="e">
        <f t="shared" ref="O135" si="322">SUM(O128:O134)</f>
        <v>#REF!</v>
      </c>
      <c r="P135" s="88" t="e">
        <f t="shared" si="282"/>
        <v>#REF!</v>
      </c>
      <c r="Q135" s="136" t="e">
        <f t="shared" si="291"/>
        <v>#REF!</v>
      </c>
      <c r="R135" s="179" t="e">
        <f t="shared" si="292"/>
        <v>#REF!</v>
      </c>
      <c r="S135" s="37" t="e">
        <f>SUM(S128:S134)</f>
        <v>#REF!</v>
      </c>
      <c r="T135" s="88" t="e">
        <f t="shared" si="311"/>
        <v>#REF!</v>
      </c>
      <c r="U135" s="37" t="e">
        <f t="shared" ref="U135" si="323">SUM(U128:U134)</f>
        <v>#REF!</v>
      </c>
      <c r="V135" s="88" t="e">
        <f t="shared" si="312"/>
        <v>#REF!</v>
      </c>
      <c r="W135" s="37" t="e">
        <f t="shared" ref="W135" si="324">SUM(W128:W134)</f>
        <v>#REF!</v>
      </c>
      <c r="X135" s="88" t="e">
        <f t="shared" si="313"/>
        <v>#REF!</v>
      </c>
      <c r="Y135" s="136" t="e">
        <f t="shared" si="314"/>
        <v>#REF!</v>
      </c>
      <c r="Z135" s="179" t="e">
        <f t="shared" si="315"/>
        <v>#REF!</v>
      </c>
      <c r="AA135" s="37" t="e">
        <f>SUM(AA128:AA134)</f>
        <v>#REF!</v>
      </c>
      <c r="AB135" s="88" t="e">
        <f t="shared" si="316"/>
        <v>#REF!</v>
      </c>
      <c r="AC135" s="37" t="e">
        <f t="shared" ref="AC135" si="325">SUM(AC128:AC134)</f>
        <v>#REF!</v>
      </c>
      <c r="AD135" s="88" t="e">
        <f t="shared" si="317"/>
        <v>#REF!</v>
      </c>
      <c r="AE135" s="37" t="e">
        <f t="shared" ref="AE135" si="326">SUM(AE128:AE134)</f>
        <v>#REF!</v>
      </c>
      <c r="AF135" s="88" t="e">
        <f t="shared" si="318"/>
        <v>#REF!</v>
      </c>
      <c r="AG135" s="136" t="e">
        <f t="shared" si="319"/>
        <v>#REF!</v>
      </c>
      <c r="AH135" s="179" t="e">
        <f t="shared" si="320"/>
        <v>#REF!</v>
      </c>
    </row>
    <row r="136" spans="1:34" ht="15" x14ac:dyDescent="0.25">
      <c r="B136"/>
      <c r="D136"/>
      <c r="F136"/>
      <c r="H136"/>
      <c r="J136"/>
      <c r="K136"/>
      <c r="L136"/>
      <c r="M136"/>
      <c r="N136"/>
      <c r="O136"/>
      <c r="P136"/>
      <c r="R136"/>
    </row>
    <row r="137" spans="1:34" x14ac:dyDescent="0.25">
      <c r="A137" s="1002" t="s">
        <v>444</v>
      </c>
      <c r="B137" s="994"/>
      <c r="C137" s="994"/>
      <c r="D137" s="994"/>
      <c r="E137" s="994"/>
      <c r="F137" s="994"/>
      <c r="G137" s="994"/>
      <c r="H137" s="994"/>
      <c r="I137" s="994"/>
      <c r="J137" s="994"/>
      <c r="K137" s="994"/>
      <c r="L137" s="994"/>
      <c r="M137" s="994"/>
      <c r="N137" s="994"/>
      <c r="O137" s="994"/>
      <c r="P137" s="994"/>
      <c r="Q137" s="994"/>
      <c r="R137" s="994"/>
      <c r="S137" s="994"/>
      <c r="T137" s="994"/>
      <c r="U137" s="994"/>
      <c r="V137" s="994"/>
      <c r="W137" s="994"/>
      <c r="X137" s="994"/>
      <c r="Y137" s="994"/>
      <c r="Z137" s="994"/>
    </row>
    <row r="138" spans="1:34" ht="24.75" thickBot="1" x14ac:dyDescent="0.3">
      <c r="A138" s="13" t="s">
        <v>14</v>
      </c>
      <c r="B138" s="11" t="s">
        <v>164</v>
      </c>
      <c r="C138" s="13" t="s">
        <v>423</v>
      </c>
      <c r="D138" s="14" t="s">
        <v>1</v>
      </c>
      <c r="E138" s="13" t="s">
        <v>424</v>
      </c>
      <c r="F138" s="14" t="s">
        <v>1</v>
      </c>
      <c r="G138" s="13" t="s">
        <v>425</v>
      </c>
      <c r="H138" s="14" t="s">
        <v>1</v>
      </c>
      <c r="I138" s="86" t="s">
        <v>403</v>
      </c>
      <c r="J138" s="12" t="s">
        <v>192</v>
      </c>
      <c r="K138" s="13" t="s">
        <v>426</v>
      </c>
      <c r="L138" s="14" t="s">
        <v>1</v>
      </c>
      <c r="M138" s="13" t="s">
        <v>427</v>
      </c>
      <c r="N138" s="14" t="s">
        <v>1</v>
      </c>
      <c r="O138" s="13" t="s">
        <v>428</v>
      </c>
      <c r="P138" s="14" t="s">
        <v>1</v>
      </c>
      <c r="Q138" s="86" t="s">
        <v>403</v>
      </c>
      <c r="R138" s="12" t="s">
        <v>192</v>
      </c>
      <c r="S138" s="13" t="s">
        <v>429</v>
      </c>
      <c r="T138" s="14" t="s">
        <v>1</v>
      </c>
      <c r="U138" s="13" t="s">
        <v>430</v>
      </c>
      <c r="V138" s="14" t="s">
        <v>1</v>
      </c>
      <c r="W138" s="13" t="s">
        <v>431</v>
      </c>
      <c r="X138" s="14" t="s">
        <v>1</v>
      </c>
      <c r="Y138" s="86" t="s">
        <v>403</v>
      </c>
      <c r="Z138" s="12" t="s">
        <v>192</v>
      </c>
      <c r="AA138" s="13" t="s">
        <v>432</v>
      </c>
      <c r="AB138" s="14" t="s">
        <v>1</v>
      </c>
      <c r="AC138" s="13" t="s">
        <v>433</v>
      </c>
      <c r="AD138" s="14" t="s">
        <v>1</v>
      </c>
      <c r="AE138" s="13" t="s">
        <v>434</v>
      </c>
      <c r="AF138" s="14" t="s">
        <v>1</v>
      </c>
      <c r="AG138" s="86" t="s">
        <v>403</v>
      </c>
      <c r="AH138" s="12" t="s">
        <v>192</v>
      </c>
    </row>
    <row r="139" spans="1:34" ht="16.5" thickTop="1" x14ac:dyDescent="0.25">
      <c r="A139" s="77" t="s">
        <v>8</v>
      </c>
      <c r="B139" s="588">
        <f>'UBS Jardim Japão'!B9</f>
        <v>522</v>
      </c>
      <c r="C139" s="91">
        <f>'UBS Jardim Japão'!C9</f>
        <v>618</v>
      </c>
      <c r="D139" s="18">
        <f t="shared" ref="D139:D144" si="327">C139/$B139</f>
        <v>1.1839080459770115</v>
      </c>
      <c r="E139" s="91" t="e">
        <f>'UBS Jardim Japão'!#REF!</f>
        <v>#REF!</v>
      </c>
      <c r="F139" s="18" t="e">
        <f t="shared" ref="F139:F144" si="328">E139/$B139</f>
        <v>#REF!</v>
      </c>
      <c r="G139" s="91" t="e">
        <f>'UBS Jardim Japão'!#REF!</f>
        <v>#REF!</v>
      </c>
      <c r="H139" s="18" t="e">
        <f t="shared" ref="H139:L144" si="329">G139/$B139</f>
        <v>#REF!</v>
      </c>
      <c r="I139" s="68" t="e">
        <f t="shared" ref="I139:I144" si="330">SUM(C139,E139,G139)</f>
        <v>#REF!</v>
      </c>
      <c r="J139" s="627" t="e">
        <f t="shared" ref="J139:J144" si="331">I139/($B139*3)</f>
        <v>#REF!</v>
      </c>
      <c r="K139" s="642" t="e">
        <f>'UBS Jardim Japão'!#REF!</f>
        <v>#REF!</v>
      </c>
      <c r="L139" s="609" t="e">
        <f t="shared" si="329"/>
        <v>#REF!</v>
      </c>
      <c r="M139" s="642" t="e">
        <f>'UBS Jardim Japão'!#REF!</f>
        <v>#REF!</v>
      </c>
      <c r="N139" s="609" t="e">
        <f t="shared" ref="N139:N144" si="332">M139/$B139</f>
        <v>#REF!</v>
      </c>
      <c r="O139" s="642" t="e">
        <f>'UBS Jardim Japão'!#REF!</f>
        <v>#REF!</v>
      </c>
      <c r="P139" s="609" t="e">
        <f t="shared" ref="P139:P144" si="333">O139/$B139</f>
        <v>#REF!</v>
      </c>
      <c r="Q139" s="68" t="e">
        <f t="shared" ref="Q139:Q144" si="334">SUM(K139,M139,O139)</f>
        <v>#REF!</v>
      </c>
      <c r="R139" s="627" t="e">
        <f t="shared" ref="R139:R144" si="335">Q139/($B139*3)</f>
        <v>#REF!</v>
      </c>
      <c r="S139" s="642" t="e">
        <f>'UBS Jardim Japão'!#REF!</f>
        <v>#REF!</v>
      </c>
      <c r="T139" s="609" t="e">
        <f t="shared" ref="T139:T144" si="336">S139/$B139</f>
        <v>#REF!</v>
      </c>
      <c r="U139" s="642" t="e">
        <f>'UBS Jardim Japão'!#REF!</f>
        <v>#REF!</v>
      </c>
      <c r="V139" s="609" t="e">
        <f t="shared" ref="V139:V144" si="337">U139/$B139</f>
        <v>#REF!</v>
      </c>
      <c r="W139" s="642" t="e">
        <f>'UBS Jardim Japão'!#REF!</f>
        <v>#REF!</v>
      </c>
      <c r="X139" s="609" t="e">
        <f t="shared" ref="X139:X144" si="338">W139/$B139</f>
        <v>#REF!</v>
      </c>
      <c r="Y139" s="68" t="e">
        <f t="shared" ref="Y139:Y144" si="339">SUM(S139,U139,W139)</f>
        <v>#REF!</v>
      </c>
      <c r="Z139" s="627" t="e">
        <f t="shared" ref="Z139:Z144" si="340">Y139/($B139*3)</f>
        <v>#REF!</v>
      </c>
      <c r="AA139" s="642" t="e">
        <f>'UBS Jardim Japão'!#REF!</f>
        <v>#REF!</v>
      </c>
      <c r="AB139" s="609" t="e">
        <f t="shared" ref="AB139:AB144" si="341">AA139/$B139</f>
        <v>#REF!</v>
      </c>
      <c r="AC139" s="642" t="e">
        <f>'UBS Jardim Japão'!#REF!</f>
        <v>#REF!</v>
      </c>
      <c r="AD139" s="609" t="e">
        <f t="shared" ref="AD139:AD144" si="342">AC139/$B139</f>
        <v>#REF!</v>
      </c>
      <c r="AE139" s="642" t="e">
        <f>'UBS Jardim Japão'!#REF!</f>
        <v>#REF!</v>
      </c>
      <c r="AF139" s="609" t="e">
        <f t="shared" ref="AF139:AF144" si="343">AE139/$B139</f>
        <v>#REF!</v>
      </c>
      <c r="AG139" s="68" t="e">
        <f t="shared" ref="AG139:AG144" si="344">SUM(AA139,AC139,AE139)</f>
        <v>#REF!</v>
      </c>
      <c r="AH139" s="627" t="e">
        <f t="shared" ref="AH139:AH144" si="345">AG139/($B139*3)</f>
        <v>#REF!</v>
      </c>
    </row>
    <row r="140" spans="1:34" x14ac:dyDescent="0.25">
      <c r="A140" s="77" t="s">
        <v>9</v>
      </c>
      <c r="B140" s="589">
        <f>'UBS Jardim Japão'!B10</f>
        <v>78</v>
      </c>
      <c r="C140" s="92">
        <f>'UBS Jardim Japão'!C10</f>
        <v>119</v>
      </c>
      <c r="D140" s="103">
        <f t="shared" si="327"/>
        <v>1.5256410256410255</v>
      </c>
      <c r="E140" s="92" t="e">
        <f>'UBS Jardim Japão'!#REF!</f>
        <v>#REF!</v>
      </c>
      <c r="F140" s="103" t="e">
        <f t="shared" si="328"/>
        <v>#REF!</v>
      </c>
      <c r="G140" s="92" t="e">
        <f>'UBS Jardim Japão'!#REF!</f>
        <v>#REF!</v>
      </c>
      <c r="H140" s="103" t="e">
        <f t="shared" si="329"/>
        <v>#REF!</v>
      </c>
      <c r="I140" s="94" t="e">
        <f t="shared" si="330"/>
        <v>#REF!</v>
      </c>
      <c r="J140" s="625" t="e">
        <f t="shared" si="331"/>
        <v>#REF!</v>
      </c>
      <c r="K140" s="643" t="e">
        <f>'UBS Jardim Japão'!#REF!</f>
        <v>#REF!</v>
      </c>
      <c r="L140" s="607" t="e">
        <f t="shared" si="329"/>
        <v>#REF!</v>
      </c>
      <c r="M140" s="643" t="e">
        <f>'UBS Jardim Japão'!#REF!</f>
        <v>#REF!</v>
      </c>
      <c r="N140" s="607" t="e">
        <f t="shared" si="332"/>
        <v>#REF!</v>
      </c>
      <c r="O140" s="643" t="e">
        <f>'UBS Jardim Japão'!#REF!</f>
        <v>#REF!</v>
      </c>
      <c r="P140" s="607" t="e">
        <f t="shared" si="333"/>
        <v>#REF!</v>
      </c>
      <c r="Q140" s="94" t="e">
        <f t="shared" si="334"/>
        <v>#REF!</v>
      </c>
      <c r="R140" s="625" t="e">
        <f t="shared" si="335"/>
        <v>#REF!</v>
      </c>
      <c r="S140" s="643" t="e">
        <f>'UBS Jardim Japão'!#REF!</f>
        <v>#REF!</v>
      </c>
      <c r="T140" s="607" t="e">
        <f t="shared" si="336"/>
        <v>#REF!</v>
      </c>
      <c r="U140" s="643" t="e">
        <f>'UBS Jardim Japão'!#REF!</f>
        <v>#REF!</v>
      </c>
      <c r="V140" s="607" t="e">
        <f t="shared" si="337"/>
        <v>#REF!</v>
      </c>
      <c r="W140" s="643" t="e">
        <f>'UBS Jardim Japão'!#REF!</f>
        <v>#REF!</v>
      </c>
      <c r="X140" s="607" t="e">
        <f t="shared" si="338"/>
        <v>#REF!</v>
      </c>
      <c r="Y140" s="94" t="e">
        <f t="shared" si="339"/>
        <v>#REF!</v>
      </c>
      <c r="Z140" s="625" t="e">
        <f t="shared" si="340"/>
        <v>#REF!</v>
      </c>
      <c r="AA140" s="643" t="e">
        <f>'UBS Jardim Japão'!#REF!</f>
        <v>#REF!</v>
      </c>
      <c r="AB140" s="607" t="e">
        <f t="shared" si="341"/>
        <v>#REF!</v>
      </c>
      <c r="AC140" s="643" t="e">
        <f>'UBS Jardim Japão'!#REF!</f>
        <v>#REF!</v>
      </c>
      <c r="AD140" s="607" t="e">
        <f t="shared" si="342"/>
        <v>#REF!</v>
      </c>
      <c r="AE140" s="643" t="e">
        <f>'UBS Jardim Japão'!#REF!</f>
        <v>#REF!</v>
      </c>
      <c r="AF140" s="607" t="e">
        <f t="shared" si="343"/>
        <v>#REF!</v>
      </c>
      <c r="AG140" s="94" t="e">
        <f t="shared" si="344"/>
        <v>#REF!</v>
      </c>
      <c r="AH140" s="625" t="e">
        <f t="shared" si="345"/>
        <v>#REF!</v>
      </c>
    </row>
    <row r="141" spans="1:34" x14ac:dyDescent="0.25">
      <c r="A141" s="77" t="s">
        <v>10</v>
      </c>
      <c r="B141" s="589">
        <f>'UBS Jardim Japão'!B12</f>
        <v>1056</v>
      </c>
      <c r="C141" s="92">
        <f>'UBS Jardim Japão'!C12</f>
        <v>1059</v>
      </c>
      <c r="D141" s="103">
        <f t="shared" si="327"/>
        <v>1.0028409090909092</v>
      </c>
      <c r="E141" s="92" t="e">
        <f>'UBS Jardim Japão'!#REF!</f>
        <v>#REF!</v>
      </c>
      <c r="F141" s="103" t="e">
        <f t="shared" si="328"/>
        <v>#REF!</v>
      </c>
      <c r="G141" s="92" t="e">
        <f>'UBS Jardim Japão'!#REF!</f>
        <v>#REF!</v>
      </c>
      <c r="H141" s="103" t="e">
        <f t="shared" si="329"/>
        <v>#REF!</v>
      </c>
      <c r="I141" s="94" t="e">
        <f t="shared" si="330"/>
        <v>#REF!</v>
      </c>
      <c r="J141" s="625" t="e">
        <f t="shared" si="331"/>
        <v>#REF!</v>
      </c>
      <c r="K141" s="643" t="e">
        <f>'UBS Jardim Japão'!#REF!</f>
        <v>#REF!</v>
      </c>
      <c r="L141" s="607" t="e">
        <f t="shared" si="329"/>
        <v>#REF!</v>
      </c>
      <c r="M141" s="643" t="e">
        <f>'UBS Jardim Japão'!#REF!</f>
        <v>#REF!</v>
      </c>
      <c r="N141" s="607" t="e">
        <f t="shared" si="332"/>
        <v>#REF!</v>
      </c>
      <c r="O141" s="643" t="e">
        <f>'UBS Jardim Japão'!#REF!</f>
        <v>#REF!</v>
      </c>
      <c r="P141" s="607" t="e">
        <f t="shared" si="333"/>
        <v>#REF!</v>
      </c>
      <c r="Q141" s="94" t="e">
        <f t="shared" si="334"/>
        <v>#REF!</v>
      </c>
      <c r="R141" s="625" t="e">
        <f t="shared" si="335"/>
        <v>#REF!</v>
      </c>
      <c r="S141" s="643" t="e">
        <f>'UBS Jardim Japão'!#REF!</f>
        <v>#REF!</v>
      </c>
      <c r="T141" s="607" t="e">
        <f t="shared" si="336"/>
        <v>#REF!</v>
      </c>
      <c r="U141" s="643" t="e">
        <f>'UBS Jardim Japão'!#REF!</f>
        <v>#REF!</v>
      </c>
      <c r="V141" s="607" t="e">
        <f t="shared" si="337"/>
        <v>#REF!</v>
      </c>
      <c r="W141" s="643" t="e">
        <f>'UBS Jardim Japão'!#REF!</f>
        <v>#REF!</v>
      </c>
      <c r="X141" s="607" t="e">
        <f t="shared" si="338"/>
        <v>#REF!</v>
      </c>
      <c r="Y141" s="94" t="e">
        <f t="shared" si="339"/>
        <v>#REF!</v>
      </c>
      <c r="Z141" s="625" t="e">
        <f t="shared" si="340"/>
        <v>#REF!</v>
      </c>
      <c r="AA141" s="643" t="e">
        <f>'UBS Jardim Japão'!#REF!</f>
        <v>#REF!</v>
      </c>
      <c r="AB141" s="607" t="e">
        <f t="shared" si="341"/>
        <v>#REF!</v>
      </c>
      <c r="AC141" s="643" t="e">
        <f>'UBS Jardim Japão'!#REF!</f>
        <v>#REF!</v>
      </c>
      <c r="AD141" s="607" t="e">
        <f t="shared" si="342"/>
        <v>#REF!</v>
      </c>
      <c r="AE141" s="643" t="e">
        <f>'UBS Jardim Japão'!#REF!</f>
        <v>#REF!</v>
      </c>
      <c r="AF141" s="607" t="e">
        <f t="shared" si="343"/>
        <v>#REF!</v>
      </c>
      <c r="AG141" s="94" t="e">
        <f t="shared" si="344"/>
        <v>#REF!</v>
      </c>
      <c r="AH141" s="625" t="e">
        <f t="shared" si="345"/>
        <v>#REF!</v>
      </c>
    </row>
    <row r="142" spans="1:34" x14ac:dyDescent="0.25">
      <c r="A142" s="77" t="s">
        <v>42</v>
      </c>
      <c r="B142" s="589">
        <f>'UBS Jardim Japão'!B13</f>
        <v>528</v>
      </c>
      <c r="C142" s="92">
        <f>'UBS Jardim Japão'!C13</f>
        <v>384</v>
      </c>
      <c r="D142" s="103">
        <f t="shared" si="327"/>
        <v>0.72727272727272729</v>
      </c>
      <c r="E142" s="92" t="e">
        <f>'UBS Jardim Japão'!#REF!</f>
        <v>#REF!</v>
      </c>
      <c r="F142" s="103" t="e">
        <f t="shared" si="328"/>
        <v>#REF!</v>
      </c>
      <c r="G142" s="92" t="e">
        <f>'UBS Jardim Japão'!#REF!</f>
        <v>#REF!</v>
      </c>
      <c r="H142" s="103" t="e">
        <f t="shared" si="329"/>
        <v>#REF!</v>
      </c>
      <c r="I142" s="94" t="e">
        <f t="shared" si="330"/>
        <v>#REF!</v>
      </c>
      <c r="J142" s="625" t="e">
        <f t="shared" si="331"/>
        <v>#REF!</v>
      </c>
      <c r="K142" s="643" t="e">
        <f>'UBS Jardim Japão'!#REF!</f>
        <v>#REF!</v>
      </c>
      <c r="L142" s="607" t="e">
        <f t="shared" si="329"/>
        <v>#REF!</v>
      </c>
      <c r="M142" s="643" t="e">
        <f>'UBS Jardim Japão'!#REF!</f>
        <v>#REF!</v>
      </c>
      <c r="N142" s="607" t="e">
        <f t="shared" si="332"/>
        <v>#REF!</v>
      </c>
      <c r="O142" s="643" t="e">
        <f>'UBS Jardim Japão'!#REF!</f>
        <v>#REF!</v>
      </c>
      <c r="P142" s="607" t="e">
        <f t="shared" si="333"/>
        <v>#REF!</v>
      </c>
      <c r="Q142" s="94" t="e">
        <f t="shared" si="334"/>
        <v>#REF!</v>
      </c>
      <c r="R142" s="625" t="e">
        <f t="shared" si="335"/>
        <v>#REF!</v>
      </c>
      <c r="S142" s="643" t="e">
        <f>'UBS Jardim Japão'!#REF!</f>
        <v>#REF!</v>
      </c>
      <c r="T142" s="607" t="e">
        <f t="shared" si="336"/>
        <v>#REF!</v>
      </c>
      <c r="U142" s="643" t="e">
        <f>'UBS Jardim Japão'!#REF!</f>
        <v>#REF!</v>
      </c>
      <c r="V142" s="607" t="e">
        <f t="shared" si="337"/>
        <v>#REF!</v>
      </c>
      <c r="W142" s="643" t="e">
        <f>'UBS Jardim Japão'!#REF!</f>
        <v>#REF!</v>
      </c>
      <c r="X142" s="607" t="e">
        <f t="shared" si="338"/>
        <v>#REF!</v>
      </c>
      <c r="Y142" s="94" t="e">
        <f t="shared" si="339"/>
        <v>#REF!</v>
      </c>
      <c r="Z142" s="625" t="e">
        <f t="shared" si="340"/>
        <v>#REF!</v>
      </c>
      <c r="AA142" s="643" t="e">
        <f>'UBS Jardim Japão'!#REF!</f>
        <v>#REF!</v>
      </c>
      <c r="AB142" s="607" t="e">
        <f t="shared" si="341"/>
        <v>#REF!</v>
      </c>
      <c r="AC142" s="643" t="e">
        <f>'UBS Jardim Japão'!#REF!</f>
        <v>#REF!</v>
      </c>
      <c r="AD142" s="607" t="e">
        <f t="shared" si="342"/>
        <v>#REF!</v>
      </c>
      <c r="AE142" s="643" t="e">
        <f>'UBS Jardim Japão'!#REF!</f>
        <v>#REF!</v>
      </c>
      <c r="AF142" s="607" t="e">
        <f t="shared" si="343"/>
        <v>#REF!</v>
      </c>
      <c r="AG142" s="94" t="e">
        <f t="shared" si="344"/>
        <v>#REF!</v>
      </c>
      <c r="AH142" s="625" t="e">
        <f t="shared" si="345"/>
        <v>#REF!</v>
      </c>
    </row>
    <row r="143" spans="1:34" ht="16.5" thickBot="1" x14ac:dyDescent="0.3">
      <c r="A143" s="96" t="s">
        <v>13</v>
      </c>
      <c r="B143" s="590">
        <f>'UBS Jardim Japão'!B15</f>
        <v>792</v>
      </c>
      <c r="C143" s="97">
        <f>'UBS Jardim Japão'!C15</f>
        <v>609</v>
      </c>
      <c r="D143" s="107">
        <f t="shared" si="327"/>
        <v>0.76893939393939392</v>
      </c>
      <c r="E143" s="97" t="e">
        <f>'UBS Jardim Japão'!#REF!</f>
        <v>#REF!</v>
      </c>
      <c r="F143" s="107" t="e">
        <f t="shared" si="328"/>
        <v>#REF!</v>
      </c>
      <c r="G143" s="97" t="e">
        <f>'UBS Jardim Japão'!#REF!</f>
        <v>#REF!</v>
      </c>
      <c r="H143" s="107" t="e">
        <f t="shared" si="329"/>
        <v>#REF!</v>
      </c>
      <c r="I143" s="99" t="e">
        <f t="shared" si="330"/>
        <v>#REF!</v>
      </c>
      <c r="J143" s="626" t="e">
        <f t="shared" si="331"/>
        <v>#REF!</v>
      </c>
      <c r="K143" s="644" t="e">
        <f>'UBS Jardim Japão'!#REF!</f>
        <v>#REF!</v>
      </c>
      <c r="L143" s="608" t="e">
        <f t="shared" si="329"/>
        <v>#REF!</v>
      </c>
      <c r="M143" s="644" t="e">
        <f>'UBS Jardim Japão'!#REF!</f>
        <v>#REF!</v>
      </c>
      <c r="N143" s="608" t="e">
        <f t="shared" si="332"/>
        <v>#REF!</v>
      </c>
      <c r="O143" s="644" t="e">
        <f>'UBS Jardim Japão'!#REF!</f>
        <v>#REF!</v>
      </c>
      <c r="P143" s="608" t="e">
        <f t="shared" si="333"/>
        <v>#REF!</v>
      </c>
      <c r="Q143" s="99" t="e">
        <f t="shared" si="334"/>
        <v>#REF!</v>
      </c>
      <c r="R143" s="626" t="e">
        <f t="shared" si="335"/>
        <v>#REF!</v>
      </c>
      <c r="S143" s="644" t="e">
        <f>'UBS Jardim Japão'!#REF!</f>
        <v>#REF!</v>
      </c>
      <c r="T143" s="608" t="e">
        <f t="shared" si="336"/>
        <v>#REF!</v>
      </c>
      <c r="U143" s="644" t="e">
        <f>'UBS Jardim Japão'!#REF!</f>
        <v>#REF!</v>
      </c>
      <c r="V143" s="608" t="e">
        <f t="shared" si="337"/>
        <v>#REF!</v>
      </c>
      <c r="W143" s="644" t="e">
        <f>'UBS Jardim Japão'!#REF!</f>
        <v>#REF!</v>
      </c>
      <c r="X143" s="608" t="e">
        <f t="shared" si="338"/>
        <v>#REF!</v>
      </c>
      <c r="Y143" s="99" t="e">
        <f t="shared" si="339"/>
        <v>#REF!</v>
      </c>
      <c r="Z143" s="626" t="e">
        <f t="shared" si="340"/>
        <v>#REF!</v>
      </c>
      <c r="AA143" s="644" t="e">
        <f>'UBS Jardim Japão'!#REF!</f>
        <v>#REF!</v>
      </c>
      <c r="AB143" s="608" t="e">
        <f t="shared" si="341"/>
        <v>#REF!</v>
      </c>
      <c r="AC143" s="644" t="e">
        <f>'UBS Jardim Japão'!#REF!</f>
        <v>#REF!</v>
      </c>
      <c r="AD143" s="608" t="e">
        <f t="shared" si="342"/>
        <v>#REF!</v>
      </c>
      <c r="AE143" s="644" t="e">
        <f>'UBS Jardim Japão'!#REF!</f>
        <v>#REF!</v>
      </c>
      <c r="AF143" s="608" t="e">
        <f t="shared" si="343"/>
        <v>#REF!</v>
      </c>
      <c r="AG143" s="99" t="e">
        <f t="shared" si="344"/>
        <v>#REF!</v>
      </c>
      <c r="AH143" s="626" t="e">
        <f t="shared" si="345"/>
        <v>#REF!</v>
      </c>
    </row>
    <row r="144" spans="1:34" ht="16.5" thickBot="1" x14ac:dyDescent="0.3">
      <c r="A144" s="5" t="s">
        <v>309</v>
      </c>
      <c r="B144" s="655">
        <f>SUM(B139:B143)</f>
        <v>2976</v>
      </c>
      <c r="C144" s="7">
        <f>SUM(C139:C143)</f>
        <v>2789</v>
      </c>
      <c r="D144" s="21">
        <f t="shared" si="327"/>
        <v>0.93716397849462363</v>
      </c>
      <c r="E144" s="7" t="e">
        <f>SUM(E139:E143)</f>
        <v>#REF!</v>
      </c>
      <c r="F144" s="21" t="e">
        <f t="shared" si="328"/>
        <v>#REF!</v>
      </c>
      <c r="G144" s="7" t="e">
        <f>SUM(G139:G143)</f>
        <v>#REF!</v>
      </c>
      <c r="H144" s="21" t="e">
        <f t="shared" si="329"/>
        <v>#REF!</v>
      </c>
      <c r="I144" s="71" t="e">
        <f t="shared" si="330"/>
        <v>#REF!</v>
      </c>
      <c r="J144" s="654" t="e">
        <f t="shared" si="331"/>
        <v>#REF!</v>
      </c>
      <c r="K144" s="638" t="e">
        <f>SUM(K139:K143)</f>
        <v>#REF!</v>
      </c>
      <c r="L144" s="653" t="e">
        <f t="shared" si="329"/>
        <v>#REF!</v>
      </c>
      <c r="M144" s="638" t="e">
        <f t="shared" ref="M144" si="346">SUM(M139:M143)</f>
        <v>#REF!</v>
      </c>
      <c r="N144" s="653" t="e">
        <f t="shared" si="332"/>
        <v>#REF!</v>
      </c>
      <c r="O144" s="638" t="e">
        <f t="shared" ref="O144" si="347">SUM(O139:O143)</f>
        <v>#REF!</v>
      </c>
      <c r="P144" s="653" t="e">
        <f t="shared" si="333"/>
        <v>#REF!</v>
      </c>
      <c r="Q144" s="71" t="e">
        <f t="shared" si="334"/>
        <v>#REF!</v>
      </c>
      <c r="R144" s="654" t="e">
        <f t="shared" si="335"/>
        <v>#REF!</v>
      </c>
      <c r="S144" s="638" t="e">
        <f>SUM(S139:S143)</f>
        <v>#REF!</v>
      </c>
      <c r="T144" s="653" t="e">
        <f t="shared" si="336"/>
        <v>#REF!</v>
      </c>
      <c r="U144" s="638" t="e">
        <f t="shared" ref="U144" si="348">SUM(U139:U143)</f>
        <v>#REF!</v>
      </c>
      <c r="V144" s="653" t="e">
        <f t="shared" si="337"/>
        <v>#REF!</v>
      </c>
      <c r="W144" s="638" t="e">
        <f t="shared" ref="W144" si="349">SUM(W139:W143)</f>
        <v>#REF!</v>
      </c>
      <c r="X144" s="653" t="e">
        <f t="shared" si="338"/>
        <v>#REF!</v>
      </c>
      <c r="Y144" s="71" t="e">
        <f t="shared" si="339"/>
        <v>#REF!</v>
      </c>
      <c r="Z144" s="654" t="e">
        <f t="shared" si="340"/>
        <v>#REF!</v>
      </c>
      <c r="AA144" s="638" t="e">
        <f>SUM(AA139:AA143)</f>
        <v>#REF!</v>
      </c>
      <c r="AB144" s="653" t="e">
        <f t="shared" si="341"/>
        <v>#REF!</v>
      </c>
      <c r="AC144" s="638" t="e">
        <f t="shared" ref="AC144" si="350">SUM(AC139:AC143)</f>
        <v>#REF!</v>
      </c>
      <c r="AD144" s="653" t="e">
        <f t="shared" si="342"/>
        <v>#REF!</v>
      </c>
      <c r="AE144" s="638" t="e">
        <f t="shared" ref="AE144" si="351">SUM(AE139:AE143)</f>
        <v>#REF!</v>
      </c>
      <c r="AF144" s="653" t="e">
        <f t="shared" si="343"/>
        <v>#REF!</v>
      </c>
      <c r="AG144" s="71" t="e">
        <f t="shared" si="344"/>
        <v>#REF!</v>
      </c>
      <c r="AH144" s="654" t="e">
        <f t="shared" si="345"/>
        <v>#REF!</v>
      </c>
    </row>
    <row r="146" spans="1:34" x14ac:dyDescent="0.25">
      <c r="A146" s="1002" t="s">
        <v>445</v>
      </c>
      <c r="B146" s="994"/>
      <c r="C146" s="994"/>
      <c r="D146" s="994"/>
      <c r="E146" s="994"/>
      <c r="F146" s="994"/>
      <c r="G146" s="994"/>
      <c r="H146" s="994"/>
      <c r="I146" s="994"/>
      <c r="J146" s="994"/>
      <c r="K146" s="994"/>
      <c r="L146" s="994"/>
      <c r="M146" s="994"/>
      <c r="N146" s="994"/>
      <c r="O146" s="994"/>
      <c r="P146" s="994"/>
      <c r="Q146" s="994"/>
      <c r="R146" s="994"/>
      <c r="S146" s="994"/>
      <c r="T146" s="994"/>
      <c r="U146" s="994"/>
      <c r="V146" s="994"/>
      <c r="W146" s="994"/>
      <c r="X146" s="994"/>
      <c r="Y146" s="994"/>
      <c r="Z146" s="994"/>
    </row>
    <row r="147" spans="1:34" ht="24.75" thickBot="1" x14ac:dyDescent="0.3">
      <c r="A147" s="13" t="s">
        <v>14</v>
      </c>
      <c r="B147" s="11" t="s">
        <v>164</v>
      </c>
      <c r="C147" s="13" t="s">
        <v>423</v>
      </c>
      <c r="D147" s="14" t="s">
        <v>1</v>
      </c>
      <c r="E147" s="13" t="s">
        <v>424</v>
      </c>
      <c r="F147" s="14" t="s">
        <v>1</v>
      </c>
      <c r="G147" s="13" t="s">
        <v>425</v>
      </c>
      <c r="H147" s="14" t="s">
        <v>1</v>
      </c>
      <c r="I147" s="86" t="s">
        <v>403</v>
      </c>
      <c r="J147" s="12" t="s">
        <v>192</v>
      </c>
      <c r="K147" s="13" t="s">
        <v>426</v>
      </c>
      <c r="L147" s="14" t="s">
        <v>1</v>
      </c>
      <c r="M147" s="13" t="s">
        <v>427</v>
      </c>
      <c r="N147" s="14" t="s">
        <v>1</v>
      </c>
      <c r="O147" s="13" t="s">
        <v>428</v>
      </c>
      <c r="P147" s="14" t="s">
        <v>1</v>
      </c>
      <c r="Q147" s="86" t="s">
        <v>403</v>
      </c>
      <c r="R147" s="12" t="s">
        <v>192</v>
      </c>
      <c r="S147" s="13" t="s">
        <v>429</v>
      </c>
      <c r="T147" s="14" t="s">
        <v>1</v>
      </c>
      <c r="U147" s="13" t="s">
        <v>430</v>
      </c>
      <c r="V147" s="14" t="s">
        <v>1</v>
      </c>
      <c r="W147" s="13" t="s">
        <v>431</v>
      </c>
      <c r="X147" s="14" t="s">
        <v>1</v>
      </c>
      <c r="Y147" s="86" t="s">
        <v>403</v>
      </c>
      <c r="Z147" s="12" t="s">
        <v>192</v>
      </c>
      <c r="AA147" s="13" t="s">
        <v>432</v>
      </c>
      <c r="AB147" s="14" t="s">
        <v>1</v>
      </c>
      <c r="AC147" s="13" t="s">
        <v>433</v>
      </c>
      <c r="AD147" s="14" t="s">
        <v>1</v>
      </c>
      <c r="AE147" s="13" t="s">
        <v>434</v>
      </c>
      <c r="AF147" s="14" t="s">
        <v>1</v>
      </c>
      <c r="AG147" s="86" t="s">
        <v>403</v>
      </c>
      <c r="AH147" s="12" t="s">
        <v>192</v>
      </c>
    </row>
    <row r="148" spans="1:34" ht="15.75" customHeight="1" thickTop="1" x14ac:dyDescent="0.25">
      <c r="A148" s="8" t="s">
        <v>150</v>
      </c>
      <c r="B148" s="1027">
        <f>'EMAD na UBS JD JAPÃO'!$B$9</f>
        <v>220</v>
      </c>
      <c r="C148" s="1018">
        <f>'EMAD na UBS JD JAPÃO'!$C$9</f>
        <v>197</v>
      </c>
      <c r="D148" s="1021">
        <f t="shared" ref="D148" si="352">C148/$B148</f>
        <v>0.8954545454545455</v>
      </c>
      <c r="E148" s="1018" t="e">
        <f>'EMAD na UBS JD JAPÃO'!#REF!</f>
        <v>#REF!</v>
      </c>
      <c r="F148" s="1021" t="e">
        <f t="shared" ref="F148" si="353">E148/$B148</f>
        <v>#REF!</v>
      </c>
      <c r="G148" s="1018" t="e">
        <f>'EMAD na UBS JD JAPÃO'!#REF!</f>
        <v>#REF!</v>
      </c>
      <c r="H148" s="1021" t="e">
        <f t="shared" ref="H148:L148" si="354">G148/$B148</f>
        <v>#REF!</v>
      </c>
      <c r="I148" s="1024" t="e">
        <f>SUM(C148,E148,G148)</f>
        <v>#REF!</v>
      </c>
      <c r="J148" s="1012" t="e">
        <f>I148/($B148*3)</f>
        <v>#REF!</v>
      </c>
      <c r="K148" s="1009" t="e">
        <f>'EMAD na UBS JD JAPÃO'!#REF!</f>
        <v>#REF!</v>
      </c>
      <c r="L148" s="1015" t="e">
        <f t="shared" si="354"/>
        <v>#REF!</v>
      </c>
      <c r="M148" s="1009" t="e">
        <f>'EMAD na UBS JD JAPÃO'!#REF!</f>
        <v>#REF!</v>
      </c>
      <c r="N148" s="1015" t="e">
        <f t="shared" ref="N148" si="355">M148/$B148</f>
        <v>#REF!</v>
      </c>
      <c r="O148" s="1009" t="e">
        <f>'EMAD na UBS JD JAPÃO'!#REF!</f>
        <v>#REF!</v>
      </c>
      <c r="P148" s="1015" t="e">
        <f t="shared" ref="P148" si="356">O148/$B148</f>
        <v>#REF!</v>
      </c>
      <c r="Q148" s="1024" t="e">
        <f>SUM(K148,M148,O148)</f>
        <v>#REF!</v>
      </c>
      <c r="R148" s="1012" t="e">
        <f>Q148/($B148*3)</f>
        <v>#REF!</v>
      </c>
      <c r="S148" s="1009" t="e">
        <f>'EMAD na UBS JD JAPÃO'!#REF!</f>
        <v>#REF!</v>
      </c>
      <c r="T148" s="1015" t="e">
        <f t="shared" ref="T148" si="357">S148/$B148</f>
        <v>#REF!</v>
      </c>
      <c r="U148" s="1009" t="e">
        <f>'EMAD na UBS JD JAPÃO'!#REF!</f>
        <v>#REF!</v>
      </c>
      <c r="V148" s="1015" t="e">
        <f t="shared" ref="V148" si="358">U148/$B148</f>
        <v>#REF!</v>
      </c>
      <c r="W148" s="1009" t="e">
        <f>'EMAD na UBS JD JAPÃO'!#REF!</f>
        <v>#REF!</v>
      </c>
      <c r="X148" s="1015" t="e">
        <f t="shared" ref="X148" si="359">W148/$B148</f>
        <v>#REF!</v>
      </c>
      <c r="Y148" s="1024" t="e">
        <f>SUM(S148,U148,W148)</f>
        <v>#REF!</v>
      </c>
      <c r="Z148" s="1012" t="e">
        <f>Y148/($B148*3)</f>
        <v>#REF!</v>
      </c>
      <c r="AA148" s="1009" t="e">
        <f>'EMAD na UBS JD JAPÃO'!#REF!</f>
        <v>#REF!</v>
      </c>
      <c r="AB148" s="1015" t="e">
        <f t="shared" ref="AB148" si="360">AA148/$B148</f>
        <v>#REF!</v>
      </c>
      <c r="AC148" s="1009" t="e">
        <f>'EMAD na UBS JD JAPÃO'!#REF!</f>
        <v>#REF!</v>
      </c>
      <c r="AD148" s="1015" t="e">
        <f t="shared" ref="AD148" si="361">AC148/$B148</f>
        <v>#REF!</v>
      </c>
      <c r="AE148" s="1009" t="e">
        <f>'EMAD na UBS JD JAPÃO'!#REF!</f>
        <v>#REF!</v>
      </c>
      <c r="AF148" s="1015" t="e">
        <f t="shared" ref="AF148" si="362">AE148/$B148</f>
        <v>#REF!</v>
      </c>
      <c r="AG148" s="1024" t="e">
        <f>SUM(AA148,AC148,AE148)</f>
        <v>#REF!</v>
      </c>
      <c r="AH148" s="1012" t="e">
        <f>AG148/($B148*3)</f>
        <v>#REF!</v>
      </c>
    </row>
    <row r="149" spans="1:34" ht="15" customHeight="1" x14ac:dyDescent="0.25">
      <c r="A149" s="8" t="s">
        <v>151</v>
      </c>
      <c r="B149" s="1028"/>
      <c r="C149" s="1019"/>
      <c r="D149" s="1022"/>
      <c r="E149" s="1019"/>
      <c r="F149" s="1022"/>
      <c r="G149" s="1019"/>
      <c r="H149" s="1022"/>
      <c r="I149" s="1025"/>
      <c r="J149" s="1013"/>
      <c r="K149" s="1010"/>
      <c r="L149" s="1016"/>
      <c r="M149" s="1010"/>
      <c r="N149" s="1016"/>
      <c r="O149" s="1010"/>
      <c r="P149" s="1016"/>
      <c r="Q149" s="1025"/>
      <c r="R149" s="1013"/>
      <c r="S149" s="1010"/>
      <c r="T149" s="1016"/>
      <c r="U149" s="1010"/>
      <c r="V149" s="1016"/>
      <c r="W149" s="1010"/>
      <c r="X149" s="1016"/>
      <c r="Y149" s="1025"/>
      <c r="Z149" s="1013"/>
      <c r="AA149" s="1010"/>
      <c r="AB149" s="1016"/>
      <c r="AC149" s="1010"/>
      <c r="AD149" s="1016"/>
      <c r="AE149" s="1010"/>
      <c r="AF149" s="1016"/>
      <c r="AG149" s="1025"/>
      <c r="AH149" s="1013"/>
    </row>
    <row r="150" spans="1:34" ht="15" customHeight="1" x14ac:dyDescent="0.25">
      <c r="A150" s="8" t="s">
        <v>154</v>
      </c>
      <c r="B150" s="1028"/>
      <c r="C150" s="1019"/>
      <c r="D150" s="1022"/>
      <c r="E150" s="1019"/>
      <c r="F150" s="1022"/>
      <c r="G150" s="1019"/>
      <c r="H150" s="1022"/>
      <c r="I150" s="1025"/>
      <c r="J150" s="1013"/>
      <c r="K150" s="1010"/>
      <c r="L150" s="1016"/>
      <c r="M150" s="1010"/>
      <c r="N150" s="1016"/>
      <c r="O150" s="1010"/>
      <c r="P150" s="1016"/>
      <c r="Q150" s="1025"/>
      <c r="R150" s="1013"/>
      <c r="S150" s="1010"/>
      <c r="T150" s="1016"/>
      <c r="U150" s="1010"/>
      <c r="V150" s="1016"/>
      <c r="W150" s="1010"/>
      <c r="X150" s="1016"/>
      <c r="Y150" s="1025"/>
      <c r="Z150" s="1013"/>
      <c r="AA150" s="1010"/>
      <c r="AB150" s="1016"/>
      <c r="AC150" s="1010"/>
      <c r="AD150" s="1016"/>
      <c r="AE150" s="1010"/>
      <c r="AF150" s="1016"/>
      <c r="AG150" s="1025"/>
      <c r="AH150" s="1013"/>
    </row>
    <row r="151" spans="1:34" ht="15.75" customHeight="1" thickBot="1" x14ac:dyDescent="0.3">
      <c r="A151" s="96" t="s">
        <v>152</v>
      </c>
      <c r="B151" s="1029"/>
      <c r="C151" s="1020"/>
      <c r="D151" s="1023"/>
      <c r="E151" s="1020"/>
      <c r="F151" s="1023"/>
      <c r="G151" s="1020"/>
      <c r="H151" s="1023"/>
      <c r="I151" s="1026"/>
      <c r="J151" s="1014"/>
      <c r="K151" s="1011"/>
      <c r="L151" s="1017"/>
      <c r="M151" s="1011"/>
      <c r="N151" s="1017"/>
      <c r="O151" s="1011"/>
      <c r="P151" s="1017"/>
      <c r="Q151" s="1026"/>
      <c r="R151" s="1014"/>
      <c r="S151" s="1011"/>
      <c r="T151" s="1017"/>
      <c r="U151" s="1011"/>
      <c r="V151" s="1017"/>
      <c r="W151" s="1011"/>
      <c r="X151" s="1017"/>
      <c r="Y151" s="1026"/>
      <c r="Z151" s="1014"/>
      <c r="AA151" s="1011"/>
      <c r="AB151" s="1017"/>
      <c r="AC151" s="1011"/>
      <c r="AD151" s="1017"/>
      <c r="AE151" s="1011"/>
      <c r="AF151" s="1017"/>
      <c r="AG151" s="1026"/>
      <c r="AH151" s="1014"/>
    </row>
    <row r="152" spans="1:34" ht="16.5" thickBot="1" x14ac:dyDescent="0.3">
      <c r="A152" s="5" t="s">
        <v>361</v>
      </c>
      <c r="B152" s="655">
        <f>SUM(B148:B151)</f>
        <v>220</v>
      </c>
      <c r="C152" s="7">
        <f>SUM(C148:C151)</f>
        <v>197</v>
      </c>
      <c r="D152" s="21">
        <f>C152/$B148</f>
        <v>0.8954545454545455</v>
      </c>
      <c r="E152" s="7" t="e">
        <f>SUM(E148:E151)</f>
        <v>#REF!</v>
      </c>
      <c r="F152" s="21" t="e">
        <f>E152/$B148</f>
        <v>#REF!</v>
      </c>
      <c r="G152" s="7" t="e">
        <f>SUM(G148:G151)</f>
        <v>#REF!</v>
      </c>
      <c r="H152" s="21" t="e">
        <f>G152/$B148</f>
        <v>#REF!</v>
      </c>
      <c r="I152" s="71" t="e">
        <f>SUM(C152,E152,G152)</f>
        <v>#REF!</v>
      </c>
      <c r="J152" s="654" t="e">
        <f>I152/($B152*3)</f>
        <v>#REF!</v>
      </c>
      <c r="K152" s="639" t="e">
        <f>SUM(K148:K151)</f>
        <v>#REF!</v>
      </c>
      <c r="L152" s="653" t="e">
        <f>K152/$B148</f>
        <v>#REF!</v>
      </c>
      <c r="M152" s="639" t="e">
        <f t="shared" ref="M152" si="363">SUM(M148:M151)</f>
        <v>#REF!</v>
      </c>
      <c r="N152" s="653" t="e">
        <f>M152/$B148</f>
        <v>#REF!</v>
      </c>
      <c r="O152" s="639" t="e">
        <f t="shared" ref="O152" si="364">SUM(O148:O151)</f>
        <v>#REF!</v>
      </c>
      <c r="P152" s="653" t="e">
        <f>O152/$B148</f>
        <v>#REF!</v>
      </c>
      <c r="Q152" s="31" t="e">
        <f>SUM(K152,M152,O152)</f>
        <v>#REF!</v>
      </c>
      <c r="R152" s="654" t="e">
        <f>Q152/($B152*3)</f>
        <v>#REF!</v>
      </c>
      <c r="S152" s="639" t="e">
        <f>SUM(S148:S151)</f>
        <v>#REF!</v>
      </c>
      <c r="T152" s="653" t="e">
        <f>S152/$B148</f>
        <v>#REF!</v>
      </c>
      <c r="U152" s="639" t="e">
        <f t="shared" ref="U152" si="365">SUM(U148:U151)</f>
        <v>#REF!</v>
      </c>
      <c r="V152" s="653" t="e">
        <f>U152/$B148</f>
        <v>#REF!</v>
      </c>
      <c r="W152" s="639" t="e">
        <f t="shared" ref="W152" si="366">SUM(W148:W151)</f>
        <v>#REF!</v>
      </c>
      <c r="X152" s="653" t="e">
        <f>W152/$B148</f>
        <v>#REF!</v>
      </c>
      <c r="Y152" s="31" t="e">
        <f>SUM(S152,U152,W152)</f>
        <v>#REF!</v>
      </c>
      <c r="Z152" s="654" t="e">
        <f>Y152/($B152*3)</f>
        <v>#REF!</v>
      </c>
      <c r="AA152" s="639" t="e">
        <f>SUM(AA148:AA151)</f>
        <v>#REF!</v>
      </c>
      <c r="AB152" s="653" t="e">
        <f>AA152/$B148</f>
        <v>#REF!</v>
      </c>
      <c r="AC152" s="639" t="e">
        <f t="shared" ref="AC152" si="367">SUM(AC148:AC151)</f>
        <v>#REF!</v>
      </c>
      <c r="AD152" s="653" t="e">
        <f>AC152/$B148</f>
        <v>#REF!</v>
      </c>
      <c r="AE152" s="639" t="e">
        <f t="shared" ref="AE152" si="368">SUM(AE148:AE151)</f>
        <v>#REF!</v>
      </c>
      <c r="AF152" s="653" t="e">
        <f>AE152/$B148</f>
        <v>#REF!</v>
      </c>
      <c r="AG152" s="31" t="e">
        <f>SUM(AA152,AC152,AE152)</f>
        <v>#REF!</v>
      </c>
      <c r="AH152" s="654" t="e">
        <f>AG152/($B152*3)</f>
        <v>#REF!</v>
      </c>
    </row>
    <row r="154" spans="1:34" x14ac:dyDescent="0.25">
      <c r="A154" s="1002" t="s">
        <v>446</v>
      </c>
      <c r="B154" s="994"/>
      <c r="C154" s="994"/>
      <c r="D154" s="994"/>
      <c r="E154" s="994"/>
      <c r="F154" s="994"/>
      <c r="G154" s="994"/>
      <c r="H154" s="994"/>
      <c r="I154" s="994"/>
      <c r="J154" s="994"/>
      <c r="K154" s="994"/>
      <c r="L154" s="994"/>
      <c r="M154" s="994"/>
      <c r="N154" s="994"/>
      <c r="O154" s="994"/>
      <c r="P154" s="994"/>
      <c r="Q154" s="994"/>
      <c r="R154" s="994"/>
      <c r="S154" s="994"/>
      <c r="T154" s="994"/>
      <c r="U154" s="994"/>
      <c r="V154" s="994"/>
      <c r="W154" s="994"/>
      <c r="X154" s="994"/>
      <c r="Y154" s="994"/>
      <c r="Z154" s="994"/>
    </row>
    <row r="155" spans="1:34" ht="24.75" thickBot="1" x14ac:dyDescent="0.3">
      <c r="A155" s="13" t="s">
        <v>14</v>
      </c>
      <c r="B155" s="11" t="s">
        <v>164</v>
      </c>
      <c r="C155" s="13" t="s">
        <v>423</v>
      </c>
      <c r="D155" s="14" t="s">
        <v>1</v>
      </c>
      <c r="E155" s="13" t="s">
        <v>424</v>
      </c>
      <c r="F155" s="14" t="s">
        <v>1</v>
      </c>
      <c r="G155" s="13" t="s">
        <v>425</v>
      </c>
      <c r="H155" s="14" t="s">
        <v>1</v>
      </c>
      <c r="I155" s="86" t="s">
        <v>403</v>
      </c>
      <c r="J155" s="12" t="s">
        <v>192</v>
      </c>
      <c r="K155" s="13" t="s">
        <v>426</v>
      </c>
      <c r="L155" s="14" t="s">
        <v>1</v>
      </c>
      <c r="M155" s="13" t="s">
        <v>427</v>
      </c>
      <c r="N155" s="14" t="s">
        <v>1</v>
      </c>
      <c r="O155" s="13" t="s">
        <v>428</v>
      </c>
      <c r="P155" s="14" t="s">
        <v>1</v>
      </c>
      <c r="Q155" s="86" t="s">
        <v>403</v>
      </c>
      <c r="R155" s="12" t="s">
        <v>192</v>
      </c>
      <c r="S155" s="13" t="s">
        <v>429</v>
      </c>
      <c r="T155" s="14" t="s">
        <v>1</v>
      </c>
      <c r="U155" s="13" t="s">
        <v>430</v>
      </c>
      <c r="V155" s="14" t="s">
        <v>1</v>
      </c>
      <c r="W155" s="13" t="s">
        <v>431</v>
      </c>
      <c r="X155" s="14" t="s">
        <v>1</v>
      </c>
      <c r="Y155" s="86" t="s">
        <v>403</v>
      </c>
      <c r="Z155" s="12" t="s">
        <v>192</v>
      </c>
      <c r="AA155" s="13" t="s">
        <v>432</v>
      </c>
      <c r="AB155" s="14" t="s">
        <v>1</v>
      </c>
      <c r="AC155" s="13" t="s">
        <v>433</v>
      </c>
      <c r="AD155" s="14" t="s">
        <v>1</v>
      </c>
      <c r="AE155" s="13" t="s">
        <v>434</v>
      </c>
      <c r="AF155" s="14" t="s">
        <v>1</v>
      </c>
      <c r="AG155" s="86" t="s">
        <v>403</v>
      </c>
      <c r="AH155" s="12" t="s">
        <v>192</v>
      </c>
    </row>
    <row r="156" spans="1:34" ht="16.5" thickTop="1" x14ac:dyDescent="0.25">
      <c r="A156" s="77" t="s">
        <v>8</v>
      </c>
      <c r="B156" s="588">
        <f>'UBS Vila Ede'!B9</f>
        <v>783</v>
      </c>
      <c r="C156" s="91">
        <f>'UBS Vila Ede'!C9</f>
        <v>835</v>
      </c>
      <c r="D156" s="18">
        <f t="shared" ref="D156:D162" si="369">C156/$B156</f>
        <v>1.066411238825032</v>
      </c>
      <c r="E156" s="91" t="e">
        <f>'UBS Vila Ede'!#REF!</f>
        <v>#REF!</v>
      </c>
      <c r="F156" s="18" t="e">
        <f t="shared" ref="F156:F162" si="370">E156/$B156</f>
        <v>#REF!</v>
      </c>
      <c r="G156" s="91" t="e">
        <f>'UBS Vila Ede'!#REF!</f>
        <v>#REF!</v>
      </c>
      <c r="H156" s="18" t="e">
        <f t="shared" ref="H156:L162" si="371">G156/$B156</f>
        <v>#REF!</v>
      </c>
      <c r="I156" s="68" t="e">
        <f t="shared" ref="I156:I162" si="372">SUM(C156,E156,G156)</f>
        <v>#REF!</v>
      </c>
      <c r="J156" s="627" t="e">
        <f t="shared" ref="J156:J162" si="373">I156/($B156*3)</f>
        <v>#REF!</v>
      </c>
      <c r="K156" s="642" t="e">
        <f>'UBS Vila Ede'!#REF!</f>
        <v>#REF!</v>
      </c>
      <c r="L156" s="609" t="e">
        <f t="shared" si="371"/>
        <v>#REF!</v>
      </c>
      <c r="M156" s="642" t="e">
        <f>'UBS Vila Ede'!#REF!</f>
        <v>#REF!</v>
      </c>
      <c r="N156" s="609" t="e">
        <f t="shared" ref="N156:N162" si="374">M156/$B156</f>
        <v>#REF!</v>
      </c>
      <c r="O156" s="642" t="e">
        <f>'UBS Vila Ede'!#REF!</f>
        <v>#REF!</v>
      </c>
      <c r="P156" s="609" t="e">
        <f t="shared" ref="P156:P162" si="375">O156/$B156</f>
        <v>#REF!</v>
      </c>
      <c r="Q156" s="68" t="e">
        <f t="shared" ref="Q156:Q162" si="376">SUM(K156,M156,O156)</f>
        <v>#REF!</v>
      </c>
      <c r="R156" s="627" t="e">
        <f t="shared" ref="R156:R162" si="377">Q156/($B156*3)</f>
        <v>#REF!</v>
      </c>
      <c r="S156" s="642" t="e">
        <f>'UBS Vila Ede'!#REF!</f>
        <v>#REF!</v>
      </c>
      <c r="T156" s="609" t="e">
        <f t="shared" ref="T156:T162" si="378">S156/$B156</f>
        <v>#REF!</v>
      </c>
      <c r="U156" s="642" t="e">
        <f>'UBS Vila Ede'!#REF!</f>
        <v>#REF!</v>
      </c>
      <c r="V156" s="609" t="e">
        <f t="shared" ref="V156:V162" si="379">U156/$B156</f>
        <v>#REF!</v>
      </c>
      <c r="W156" s="642" t="e">
        <f>'UBS Vila Ede'!#REF!</f>
        <v>#REF!</v>
      </c>
      <c r="X156" s="609" t="e">
        <f t="shared" ref="X156:X162" si="380">W156/$B156</f>
        <v>#REF!</v>
      </c>
      <c r="Y156" s="68" t="e">
        <f t="shared" ref="Y156:Y162" si="381">SUM(S156,U156,W156)</f>
        <v>#REF!</v>
      </c>
      <c r="Z156" s="627" t="e">
        <f t="shared" ref="Z156:Z162" si="382">Y156/($B156*3)</f>
        <v>#REF!</v>
      </c>
      <c r="AA156" s="642" t="e">
        <f>'UBS Vila Ede'!#REF!</f>
        <v>#REF!</v>
      </c>
      <c r="AB156" s="609" t="e">
        <f t="shared" ref="AB156:AB162" si="383">AA156/$B156</f>
        <v>#REF!</v>
      </c>
      <c r="AC156" s="642" t="e">
        <f>'UBS Vila Ede'!#REF!</f>
        <v>#REF!</v>
      </c>
      <c r="AD156" s="609" t="e">
        <f t="shared" ref="AD156:AD162" si="384">AC156/$B156</f>
        <v>#REF!</v>
      </c>
      <c r="AE156" s="642" t="e">
        <f>'UBS Vila Ede'!#REF!</f>
        <v>#REF!</v>
      </c>
      <c r="AF156" s="609" t="e">
        <f t="shared" ref="AF156:AF162" si="385">AE156/$B156</f>
        <v>#REF!</v>
      </c>
      <c r="AG156" s="68" t="e">
        <f t="shared" ref="AG156:AG162" si="386">SUM(AA156,AC156,AE156)</f>
        <v>#REF!</v>
      </c>
      <c r="AH156" s="627" t="e">
        <f t="shared" ref="AH156:AH162" si="387">AG156/($B156*3)</f>
        <v>#REF!</v>
      </c>
    </row>
    <row r="157" spans="1:34" x14ac:dyDescent="0.25">
      <c r="A157" s="77" t="s">
        <v>9</v>
      </c>
      <c r="B157" s="589">
        <f>'UBS Vila Ede'!B10</f>
        <v>117</v>
      </c>
      <c r="C157" s="92">
        <f>'UBS Vila Ede'!C10</f>
        <v>199</v>
      </c>
      <c r="D157" s="103">
        <f t="shared" si="369"/>
        <v>1.7008547008547008</v>
      </c>
      <c r="E157" s="92" t="e">
        <f>'UBS Vila Ede'!#REF!</f>
        <v>#REF!</v>
      </c>
      <c r="F157" s="103" t="e">
        <f t="shared" si="370"/>
        <v>#REF!</v>
      </c>
      <c r="G157" s="92" t="e">
        <f>'UBS Vila Ede'!#REF!</f>
        <v>#REF!</v>
      </c>
      <c r="H157" s="103" t="e">
        <f t="shared" si="371"/>
        <v>#REF!</v>
      </c>
      <c r="I157" s="94" t="e">
        <f t="shared" si="372"/>
        <v>#REF!</v>
      </c>
      <c r="J157" s="625" t="e">
        <f t="shared" si="373"/>
        <v>#REF!</v>
      </c>
      <c r="K157" s="643" t="e">
        <f>'UBS Vila Ede'!#REF!</f>
        <v>#REF!</v>
      </c>
      <c r="L157" s="607" t="e">
        <f t="shared" si="371"/>
        <v>#REF!</v>
      </c>
      <c r="M157" s="643" t="e">
        <f>'UBS Vila Ede'!#REF!</f>
        <v>#REF!</v>
      </c>
      <c r="N157" s="607" t="e">
        <f t="shared" si="374"/>
        <v>#REF!</v>
      </c>
      <c r="O157" s="643" t="e">
        <f>'UBS Vila Ede'!#REF!</f>
        <v>#REF!</v>
      </c>
      <c r="P157" s="607" t="e">
        <f t="shared" si="375"/>
        <v>#REF!</v>
      </c>
      <c r="Q157" s="94" t="e">
        <f t="shared" si="376"/>
        <v>#REF!</v>
      </c>
      <c r="R157" s="625" t="e">
        <f t="shared" si="377"/>
        <v>#REF!</v>
      </c>
      <c r="S157" s="643" t="e">
        <f>'UBS Vila Ede'!#REF!</f>
        <v>#REF!</v>
      </c>
      <c r="T157" s="607" t="e">
        <f t="shared" si="378"/>
        <v>#REF!</v>
      </c>
      <c r="U157" s="643" t="e">
        <f>'UBS Vila Ede'!#REF!</f>
        <v>#REF!</v>
      </c>
      <c r="V157" s="607" t="e">
        <f t="shared" si="379"/>
        <v>#REF!</v>
      </c>
      <c r="W157" s="643" t="e">
        <f>'UBS Vila Ede'!#REF!</f>
        <v>#REF!</v>
      </c>
      <c r="X157" s="607" t="e">
        <f t="shared" si="380"/>
        <v>#REF!</v>
      </c>
      <c r="Y157" s="94" t="e">
        <f t="shared" si="381"/>
        <v>#REF!</v>
      </c>
      <c r="Z157" s="625" t="e">
        <f t="shared" si="382"/>
        <v>#REF!</v>
      </c>
      <c r="AA157" s="643" t="e">
        <f>'UBS Vila Ede'!#REF!</f>
        <v>#REF!</v>
      </c>
      <c r="AB157" s="607" t="e">
        <f t="shared" si="383"/>
        <v>#REF!</v>
      </c>
      <c r="AC157" s="643" t="e">
        <f>'UBS Vila Ede'!#REF!</f>
        <v>#REF!</v>
      </c>
      <c r="AD157" s="607" t="e">
        <f t="shared" si="384"/>
        <v>#REF!</v>
      </c>
      <c r="AE157" s="643" t="e">
        <f>'UBS Vila Ede'!#REF!</f>
        <v>#REF!</v>
      </c>
      <c r="AF157" s="607" t="e">
        <f t="shared" si="385"/>
        <v>#REF!</v>
      </c>
      <c r="AG157" s="94" t="e">
        <f t="shared" si="386"/>
        <v>#REF!</v>
      </c>
      <c r="AH157" s="625" t="e">
        <f t="shared" si="387"/>
        <v>#REF!</v>
      </c>
    </row>
    <row r="158" spans="1:34" x14ac:dyDescent="0.25">
      <c r="A158" s="77" t="s">
        <v>10</v>
      </c>
      <c r="B158" s="589">
        <f>'UBS Vila Ede'!B12</f>
        <v>792</v>
      </c>
      <c r="C158" s="92">
        <f>'UBS Vila Ede'!C12</f>
        <v>692</v>
      </c>
      <c r="D158" s="103">
        <f t="shared" si="369"/>
        <v>0.8737373737373737</v>
      </c>
      <c r="E158" s="92" t="e">
        <f>'UBS Vila Ede'!#REF!</f>
        <v>#REF!</v>
      </c>
      <c r="F158" s="103" t="e">
        <f t="shared" si="370"/>
        <v>#REF!</v>
      </c>
      <c r="G158" s="92" t="e">
        <f>'UBS Vila Ede'!#REF!</f>
        <v>#REF!</v>
      </c>
      <c r="H158" s="103" t="e">
        <f t="shared" si="371"/>
        <v>#REF!</v>
      </c>
      <c r="I158" s="94" t="e">
        <f t="shared" si="372"/>
        <v>#REF!</v>
      </c>
      <c r="J158" s="625" t="e">
        <f t="shared" si="373"/>
        <v>#REF!</v>
      </c>
      <c r="K158" s="643" t="e">
        <f>'UBS Vila Ede'!#REF!</f>
        <v>#REF!</v>
      </c>
      <c r="L158" s="607" t="e">
        <f t="shared" si="371"/>
        <v>#REF!</v>
      </c>
      <c r="M158" s="643" t="e">
        <f>'UBS Vila Ede'!#REF!</f>
        <v>#REF!</v>
      </c>
      <c r="N158" s="607" t="e">
        <f t="shared" si="374"/>
        <v>#REF!</v>
      </c>
      <c r="O158" s="643" t="e">
        <f>'UBS Vila Ede'!#REF!</f>
        <v>#REF!</v>
      </c>
      <c r="P158" s="607" t="e">
        <f t="shared" si="375"/>
        <v>#REF!</v>
      </c>
      <c r="Q158" s="94" t="e">
        <f t="shared" si="376"/>
        <v>#REF!</v>
      </c>
      <c r="R158" s="625" t="e">
        <f t="shared" si="377"/>
        <v>#REF!</v>
      </c>
      <c r="S158" s="643" t="e">
        <f>'UBS Vila Ede'!#REF!</f>
        <v>#REF!</v>
      </c>
      <c r="T158" s="607" t="e">
        <f t="shared" si="378"/>
        <v>#REF!</v>
      </c>
      <c r="U158" s="643" t="e">
        <f>'UBS Vila Ede'!#REF!</f>
        <v>#REF!</v>
      </c>
      <c r="V158" s="607" t="e">
        <f t="shared" si="379"/>
        <v>#REF!</v>
      </c>
      <c r="W158" s="643" t="e">
        <f>'UBS Vila Ede'!#REF!</f>
        <v>#REF!</v>
      </c>
      <c r="X158" s="607" t="e">
        <f t="shared" si="380"/>
        <v>#REF!</v>
      </c>
      <c r="Y158" s="94" t="e">
        <f t="shared" si="381"/>
        <v>#REF!</v>
      </c>
      <c r="Z158" s="625" t="e">
        <f t="shared" si="382"/>
        <v>#REF!</v>
      </c>
      <c r="AA158" s="643" t="e">
        <f>'UBS Vila Ede'!#REF!</f>
        <v>#REF!</v>
      </c>
      <c r="AB158" s="607" t="e">
        <f t="shared" si="383"/>
        <v>#REF!</v>
      </c>
      <c r="AC158" s="643" t="e">
        <f>'UBS Vila Ede'!#REF!</f>
        <v>#REF!</v>
      </c>
      <c r="AD158" s="607" t="e">
        <f t="shared" si="384"/>
        <v>#REF!</v>
      </c>
      <c r="AE158" s="643" t="e">
        <f>'UBS Vila Ede'!#REF!</f>
        <v>#REF!</v>
      </c>
      <c r="AF158" s="607" t="e">
        <f t="shared" si="385"/>
        <v>#REF!</v>
      </c>
      <c r="AG158" s="94" t="e">
        <f t="shared" si="386"/>
        <v>#REF!</v>
      </c>
      <c r="AH158" s="625" t="e">
        <f t="shared" si="387"/>
        <v>#REF!</v>
      </c>
    </row>
    <row r="159" spans="1:34" x14ac:dyDescent="0.25">
      <c r="A159" s="77" t="s">
        <v>42</v>
      </c>
      <c r="B159" s="589">
        <f>'UBS Vila Ede'!B13</f>
        <v>528</v>
      </c>
      <c r="C159" s="92">
        <f>'UBS Vila Ede'!C13</f>
        <v>393</v>
      </c>
      <c r="D159" s="103">
        <f t="shared" si="369"/>
        <v>0.74431818181818177</v>
      </c>
      <c r="E159" s="92" t="e">
        <f>'UBS Vila Ede'!#REF!</f>
        <v>#REF!</v>
      </c>
      <c r="F159" s="103" t="e">
        <f t="shared" si="370"/>
        <v>#REF!</v>
      </c>
      <c r="G159" s="92" t="e">
        <f>'UBS Vila Ede'!#REF!</f>
        <v>#REF!</v>
      </c>
      <c r="H159" s="103" t="e">
        <f t="shared" si="371"/>
        <v>#REF!</v>
      </c>
      <c r="I159" s="94" t="e">
        <f t="shared" si="372"/>
        <v>#REF!</v>
      </c>
      <c r="J159" s="625" t="e">
        <f t="shared" si="373"/>
        <v>#REF!</v>
      </c>
      <c r="K159" s="643" t="e">
        <f>'UBS Vila Ede'!#REF!</f>
        <v>#REF!</v>
      </c>
      <c r="L159" s="607" t="e">
        <f t="shared" si="371"/>
        <v>#REF!</v>
      </c>
      <c r="M159" s="643" t="e">
        <f>'UBS Vila Ede'!#REF!</f>
        <v>#REF!</v>
      </c>
      <c r="N159" s="607" t="e">
        <f t="shared" si="374"/>
        <v>#REF!</v>
      </c>
      <c r="O159" s="643" t="e">
        <f>'UBS Vila Ede'!#REF!</f>
        <v>#REF!</v>
      </c>
      <c r="P159" s="607" t="e">
        <f t="shared" si="375"/>
        <v>#REF!</v>
      </c>
      <c r="Q159" s="94" t="e">
        <f t="shared" si="376"/>
        <v>#REF!</v>
      </c>
      <c r="R159" s="625" t="e">
        <f t="shared" si="377"/>
        <v>#REF!</v>
      </c>
      <c r="S159" s="643" t="e">
        <f>'UBS Vila Ede'!#REF!</f>
        <v>#REF!</v>
      </c>
      <c r="T159" s="607" t="e">
        <f t="shared" si="378"/>
        <v>#REF!</v>
      </c>
      <c r="U159" s="643" t="e">
        <f>'UBS Vila Ede'!#REF!</f>
        <v>#REF!</v>
      </c>
      <c r="V159" s="607" t="e">
        <f t="shared" si="379"/>
        <v>#REF!</v>
      </c>
      <c r="W159" s="643" t="e">
        <f>'UBS Vila Ede'!#REF!</f>
        <v>#REF!</v>
      </c>
      <c r="X159" s="607" t="e">
        <f t="shared" si="380"/>
        <v>#REF!</v>
      </c>
      <c r="Y159" s="94" t="e">
        <f t="shared" si="381"/>
        <v>#REF!</v>
      </c>
      <c r="Z159" s="625" t="e">
        <f t="shared" si="382"/>
        <v>#REF!</v>
      </c>
      <c r="AA159" s="643" t="e">
        <f>'UBS Vila Ede'!#REF!</f>
        <v>#REF!</v>
      </c>
      <c r="AB159" s="607" t="e">
        <f t="shared" si="383"/>
        <v>#REF!</v>
      </c>
      <c r="AC159" s="643" t="e">
        <f>'UBS Vila Ede'!#REF!</f>
        <v>#REF!</v>
      </c>
      <c r="AD159" s="607" t="e">
        <f t="shared" si="384"/>
        <v>#REF!</v>
      </c>
      <c r="AE159" s="643" t="e">
        <f>'UBS Vila Ede'!#REF!</f>
        <v>#REF!</v>
      </c>
      <c r="AF159" s="607" t="e">
        <f t="shared" si="385"/>
        <v>#REF!</v>
      </c>
      <c r="AG159" s="94" t="e">
        <f t="shared" si="386"/>
        <v>#REF!</v>
      </c>
      <c r="AH159" s="625" t="e">
        <f t="shared" si="387"/>
        <v>#REF!</v>
      </c>
    </row>
    <row r="160" spans="1:34" x14ac:dyDescent="0.25">
      <c r="A160" s="138" t="s">
        <v>187</v>
      </c>
      <c r="B160" s="589">
        <f>'UBS Vila Ede'!B14</f>
        <v>160</v>
      </c>
      <c r="C160" s="92">
        <f>'UBS Vila Ede'!C14</f>
        <v>158</v>
      </c>
      <c r="D160" s="103">
        <f t="shared" si="369"/>
        <v>0.98750000000000004</v>
      </c>
      <c r="E160" s="92" t="e">
        <f>'UBS Vila Ede'!#REF!</f>
        <v>#REF!</v>
      </c>
      <c r="F160" s="103" t="e">
        <f t="shared" si="370"/>
        <v>#REF!</v>
      </c>
      <c r="G160" s="92" t="e">
        <f>'UBS Vila Ede'!#REF!</f>
        <v>#REF!</v>
      </c>
      <c r="H160" s="103" t="e">
        <f t="shared" si="371"/>
        <v>#REF!</v>
      </c>
      <c r="I160" s="94" t="e">
        <f t="shared" si="372"/>
        <v>#REF!</v>
      </c>
      <c r="J160" s="625" t="e">
        <f t="shared" si="373"/>
        <v>#REF!</v>
      </c>
      <c r="K160" s="643" t="e">
        <f>'UBS Vila Ede'!#REF!</f>
        <v>#REF!</v>
      </c>
      <c r="L160" s="607" t="e">
        <f t="shared" si="371"/>
        <v>#REF!</v>
      </c>
      <c r="M160" s="643" t="e">
        <f>'UBS Vila Ede'!#REF!</f>
        <v>#REF!</v>
      </c>
      <c r="N160" s="607" t="e">
        <f t="shared" si="374"/>
        <v>#REF!</v>
      </c>
      <c r="O160" s="643" t="e">
        <f>'UBS Vila Ede'!#REF!</f>
        <v>#REF!</v>
      </c>
      <c r="P160" s="607" t="e">
        <f t="shared" si="375"/>
        <v>#REF!</v>
      </c>
      <c r="Q160" s="94" t="e">
        <f t="shared" si="376"/>
        <v>#REF!</v>
      </c>
      <c r="R160" s="625" t="e">
        <f t="shared" si="377"/>
        <v>#REF!</v>
      </c>
      <c r="S160" s="643" t="e">
        <f>'UBS Vila Ede'!#REF!</f>
        <v>#REF!</v>
      </c>
      <c r="T160" s="607" t="e">
        <f t="shared" si="378"/>
        <v>#REF!</v>
      </c>
      <c r="U160" s="643" t="e">
        <f>'UBS Vila Ede'!#REF!</f>
        <v>#REF!</v>
      </c>
      <c r="V160" s="607" t="e">
        <f t="shared" si="379"/>
        <v>#REF!</v>
      </c>
      <c r="W160" s="643" t="e">
        <f>'UBS Vila Ede'!#REF!</f>
        <v>#REF!</v>
      </c>
      <c r="X160" s="607" t="e">
        <f t="shared" si="380"/>
        <v>#REF!</v>
      </c>
      <c r="Y160" s="94" t="e">
        <f t="shared" si="381"/>
        <v>#REF!</v>
      </c>
      <c r="Z160" s="625" t="e">
        <f t="shared" si="382"/>
        <v>#REF!</v>
      </c>
      <c r="AA160" s="643" t="e">
        <f>'UBS Vila Ede'!#REF!</f>
        <v>#REF!</v>
      </c>
      <c r="AB160" s="607" t="e">
        <f t="shared" si="383"/>
        <v>#REF!</v>
      </c>
      <c r="AC160" s="643" t="e">
        <f>'UBS Vila Ede'!#REF!</f>
        <v>#REF!</v>
      </c>
      <c r="AD160" s="607" t="e">
        <f t="shared" si="384"/>
        <v>#REF!</v>
      </c>
      <c r="AE160" s="643" t="e">
        <f>'UBS Vila Ede'!#REF!</f>
        <v>#REF!</v>
      </c>
      <c r="AF160" s="607" t="e">
        <f t="shared" si="385"/>
        <v>#REF!</v>
      </c>
      <c r="AG160" s="94" t="e">
        <f t="shared" si="386"/>
        <v>#REF!</v>
      </c>
      <c r="AH160" s="625" t="e">
        <f t="shared" si="387"/>
        <v>#REF!</v>
      </c>
    </row>
    <row r="161" spans="1:34" ht="16.5" thickBot="1" x14ac:dyDescent="0.3">
      <c r="A161" s="96" t="s">
        <v>13</v>
      </c>
      <c r="B161" s="590">
        <f>'UBS Vila Ede'!B15</f>
        <v>528</v>
      </c>
      <c r="C161" s="97">
        <f>'UBS Vila Ede'!C15</f>
        <v>39</v>
      </c>
      <c r="D161" s="107">
        <f t="shared" si="369"/>
        <v>7.3863636363636367E-2</v>
      </c>
      <c r="E161" s="97" t="e">
        <f>'UBS Vila Ede'!#REF!</f>
        <v>#REF!</v>
      </c>
      <c r="F161" s="107" t="e">
        <f t="shared" si="370"/>
        <v>#REF!</v>
      </c>
      <c r="G161" s="97" t="e">
        <f>'UBS Vila Ede'!#REF!</f>
        <v>#REF!</v>
      </c>
      <c r="H161" s="107" t="e">
        <f t="shared" si="371"/>
        <v>#REF!</v>
      </c>
      <c r="I161" s="99" t="e">
        <f t="shared" si="372"/>
        <v>#REF!</v>
      </c>
      <c r="J161" s="626" t="e">
        <f t="shared" si="373"/>
        <v>#REF!</v>
      </c>
      <c r="K161" s="644" t="e">
        <f>'UBS Vila Ede'!#REF!</f>
        <v>#REF!</v>
      </c>
      <c r="L161" s="608" t="e">
        <f t="shared" si="371"/>
        <v>#REF!</v>
      </c>
      <c r="M161" s="644" t="e">
        <f>'UBS Vila Ede'!#REF!</f>
        <v>#REF!</v>
      </c>
      <c r="N161" s="608" t="e">
        <f t="shared" si="374"/>
        <v>#REF!</v>
      </c>
      <c r="O161" s="644" t="e">
        <f>'UBS Vila Ede'!#REF!</f>
        <v>#REF!</v>
      </c>
      <c r="P161" s="608" t="e">
        <f t="shared" si="375"/>
        <v>#REF!</v>
      </c>
      <c r="Q161" s="99" t="e">
        <f t="shared" si="376"/>
        <v>#REF!</v>
      </c>
      <c r="R161" s="626" t="e">
        <f t="shared" si="377"/>
        <v>#REF!</v>
      </c>
      <c r="S161" s="644" t="e">
        <f>'UBS Vila Ede'!#REF!</f>
        <v>#REF!</v>
      </c>
      <c r="T161" s="608" t="e">
        <f t="shared" si="378"/>
        <v>#REF!</v>
      </c>
      <c r="U161" s="644" t="e">
        <f>'UBS Vila Ede'!#REF!</f>
        <v>#REF!</v>
      </c>
      <c r="V161" s="608" t="e">
        <f t="shared" si="379"/>
        <v>#REF!</v>
      </c>
      <c r="W161" s="644" t="e">
        <f>'UBS Vila Ede'!#REF!</f>
        <v>#REF!</v>
      </c>
      <c r="X161" s="608" t="e">
        <f t="shared" si="380"/>
        <v>#REF!</v>
      </c>
      <c r="Y161" s="99" t="e">
        <f t="shared" si="381"/>
        <v>#REF!</v>
      </c>
      <c r="Z161" s="626" t="e">
        <f t="shared" si="382"/>
        <v>#REF!</v>
      </c>
      <c r="AA161" s="644" t="e">
        <f>'UBS Vila Ede'!#REF!</f>
        <v>#REF!</v>
      </c>
      <c r="AB161" s="608" t="e">
        <f t="shared" si="383"/>
        <v>#REF!</v>
      </c>
      <c r="AC161" s="644" t="e">
        <f>'UBS Vila Ede'!#REF!</f>
        <v>#REF!</v>
      </c>
      <c r="AD161" s="608" t="e">
        <f t="shared" si="384"/>
        <v>#REF!</v>
      </c>
      <c r="AE161" s="644" t="e">
        <f>'UBS Vila Ede'!#REF!</f>
        <v>#REF!</v>
      </c>
      <c r="AF161" s="608" t="e">
        <f t="shared" si="385"/>
        <v>#REF!</v>
      </c>
      <c r="AG161" s="99" t="e">
        <f t="shared" si="386"/>
        <v>#REF!</v>
      </c>
      <c r="AH161" s="626" t="e">
        <f t="shared" si="387"/>
        <v>#REF!</v>
      </c>
    </row>
    <row r="162" spans="1:34" ht="16.5" thickBot="1" x14ac:dyDescent="0.3">
      <c r="A162" s="5" t="s">
        <v>310</v>
      </c>
      <c r="B162" s="655">
        <f>SUM(B156:B161)</f>
        <v>2908</v>
      </c>
      <c r="C162" s="7">
        <f>SUM(C156:C161)</f>
        <v>2316</v>
      </c>
      <c r="D162" s="21">
        <f t="shared" si="369"/>
        <v>0.796423658872077</v>
      </c>
      <c r="E162" s="7" t="e">
        <f>SUM(E156:E161)</f>
        <v>#REF!</v>
      </c>
      <c r="F162" s="21" t="e">
        <f t="shared" si="370"/>
        <v>#REF!</v>
      </c>
      <c r="G162" s="7" t="e">
        <f>SUM(G156:G161)</f>
        <v>#REF!</v>
      </c>
      <c r="H162" s="21" t="e">
        <f t="shared" si="371"/>
        <v>#REF!</v>
      </c>
      <c r="I162" s="71" t="e">
        <f t="shared" si="372"/>
        <v>#REF!</v>
      </c>
      <c r="J162" s="654" t="e">
        <f t="shared" si="373"/>
        <v>#REF!</v>
      </c>
      <c r="K162" s="638" t="e">
        <f>SUM(K156:K161)</f>
        <v>#REF!</v>
      </c>
      <c r="L162" s="653" t="e">
        <f t="shared" si="371"/>
        <v>#REF!</v>
      </c>
      <c r="M162" s="638" t="e">
        <f t="shared" ref="M162" si="388">SUM(M156:M161)</f>
        <v>#REF!</v>
      </c>
      <c r="N162" s="653" t="e">
        <f t="shared" si="374"/>
        <v>#REF!</v>
      </c>
      <c r="O162" s="638" t="e">
        <f t="shared" ref="O162" si="389">SUM(O156:O161)</f>
        <v>#REF!</v>
      </c>
      <c r="P162" s="653" t="e">
        <f t="shared" si="375"/>
        <v>#REF!</v>
      </c>
      <c r="Q162" s="71" t="e">
        <f t="shared" si="376"/>
        <v>#REF!</v>
      </c>
      <c r="R162" s="654" t="e">
        <f t="shared" si="377"/>
        <v>#REF!</v>
      </c>
      <c r="S162" s="638" t="e">
        <f>SUM(S156:S161)</f>
        <v>#REF!</v>
      </c>
      <c r="T162" s="653" t="e">
        <f t="shared" si="378"/>
        <v>#REF!</v>
      </c>
      <c r="U162" s="638" t="e">
        <f t="shared" ref="U162" si="390">SUM(U156:U161)</f>
        <v>#REF!</v>
      </c>
      <c r="V162" s="653" t="e">
        <f t="shared" si="379"/>
        <v>#REF!</v>
      </c>
      <c r="W162" s="638" t="e">
        <f t="shared" ref="W162" si="391">SUM(W156:W161)</f>
        <v>#REF!</v>
      </c>
      <c r="X162" s="653" t="e">
        <f t="shared" si="380"/>
        <v>#REF!</v>
      </c>
      <c r="Y162" s="71" t="e">
        <f t="shared" si="381"/>
        <v>#REF!</v>
      </c>
      <c r="Z162" s="654" t="e">
        <f t="shared" si="382"/>
        <v>#REF!</v>
      </c>
      <c r="AA162" s="638" t="e">
        <f>SUM(AA156:AA161)</f>
        <v>#REF!</v>
      </c>
      <c r="AB162" s="653" t="e">
        <f t="shared" si="383"/>
        <v>#REF!</v>
      </c>
      <c r="AC162" s="638" t="e">
        <f t="shared" ref="AC162" si="392">SUM(AC156:AC161)</f>
        <v>#REF!</v>
      </c>
      <c r="AD162" s="653" t="e">
        <f t="shared" si="384"/>
        <v>#REF!</v>
      </c>
      <c r="AE162" s="638" t="e">
        <f t="shared" ref="AE162" si="393">SUM(AE156:AE161)</f>
        <v>#REF!</v>
      </c>
      <c r="AF162" s="653" t="e">
        <f t="shared" si="385"/>
        <v>#REF!</v>
      </c>
      <c r="AG162" s="71" t="e">
        <f t="shared" si="386"/>
        <v>#REF!</v>
      </c>
      <c r="AH162" s="654" t="e">
        <f t="shared" si="387"/>
        <v>#REF!</v>
      </c>
    </row>
    <row r="164" spans="1:34" x14ac:dyDescent="0.25">
      <c r="A164" s="1002" t="s">
        <v>447</v>
      </c>
      <c r="B164" s="994"/>
      <c r="C164" s="994"/>
      <c r="D164" s="994"/>
      <c r="E164" s="994"/>
      <c r="F164" s="994"/>
      <c r="G164" s="994"/>
      <c r="H164" s="994"/>
      <c r="I164" s="994"/>
      <c r="J164" s="994"/>
      <c r="K164" s="994"/>
      <c r="L164" s="994"/>
      <c r="M164" s="994"/>
      <c r="N164" s="994"/>
      <c r="O164" s="994"/>
      <c r="P164" s="994"/>
      <c r="Q164" s="994"/>
      <c r="R164" s="994"/>
      <c r="S164" s="994"/>
      <c r="T164" s="994"/>
      <c r="U164" s="994"/>
      <c r="V164" s="994"/>
      <c r="W164" s="994"/>
      <c r="X164" s="994"/>
      <c r="Y164" s="994"/>
      <c r="Z164" s="994"/>
    </row>
    <row r="165" spans="1:34" ht="24.75" thickBot="1" x14ac:dyDescent="0.3">
      <c r="A165" s="13" t="s">
        <v>14</v>
      </c>
      <c r="B165" s="11" t="s">
        <v>164</v>
      </c>
      <c r="C165" s="13" t="s">
        <v>423</v>
      </c>
      <c r="D165" s="14" t="s">
        <v>1</v>
      </c>
      <c r="E165" s="13" t="s">
        <v>424</v>
      </c>
      <c r="F165" s="14" t="s">
        <v>1</v>
      </c>
      <c r="G165" s="13" t="s">
        <v>425</v>
      </c>
      <c r="H165" s="14" t="s">
        <v>1</v>
      </c>
      <c r="I165" s="86" t="s">
        <v>403</v>
      </c>
      <c r="J165" s="12" t="s">
        <v>192</v>
      </c>
      <c r="K165" s="13" t="s">
        <v>426</v>
      </c>
      <c r="L165" s="14" t="s">
        <v>1</v>
      </c>
      <c r="M165" s="13" t="s">
        <v>427</v>
      </c>
      <c r="N165" s="14" t="s">
        <v>1</v>
      </c>
      <c r="O165" s="13" t="s">
        <v>428</v>
      </c>
      <c r="P165" s="14" t="s">
        <v>1</v>
      </c>
      <c r="Q165" s="86" t="s">
        <v>403</v>
      </c>
      <c r="R165" s="12" t="s">
        <v>192</v>
      </c>
      <c r="S165" s="13" t="s">
        <v>429</v>
      </c>
      <c r="T165" s="14" t="s">
        <v>1</v>
      </c>
      <c r="U165" s="13" t="s">
        <v>430</v>
      </c>
      <c r="V165" s="14" t="s">
        <v>1</v>
      </c>
      <c r="W165" s="13" t="s">
        <v>431</v>
      </c>
      <c r="X165" s="14" t="s">
        <v>1</v>
      </c>
      <c r="Y165" s="86" t="s">
        <v>403</v>
      </c>
      <c r="Z165" s="12" t="s">
        <v>192</v>
      </c>
      <c r="AA165" s="13" t="s">
        <v>432</v>
      </c>
      <c r="AB165" s="14" t="s">
        <v>1</v>
      </c>
      <c r="AC165" s="13" t="s">
        <v>433</v>
      </c>
      <c r="AD165" s="14" t="s">
        <v>1</v>
      </c>
      <c r="AE165" s="13" t="s">
        <v>434</v>
      </c>
      <c r="AF165" s="14" t="s">
        <v>1</v>
      </c>
      <c r="AG165" s="86" t="s">
        <v>403</v>
      </c>
      <c r="AH165" s="12" t="s">
        <v>192</v>
      </c>
    </row>
    <row r="166" spans="1:34" ht="16.5" thickTop="1" x14ac:dyDescent="0.25">
      <c r="A166" s="77" t="s">
        <v>8</v>
      </c>
      <c r="B166" s="588">
        <f>'UBS Vila Leonor'!B9</f>
        <v>522</v>
      </c>
      <c r="C166" s="91">
        <f>'UBS Vila Leonor'!C9</f>
        <v>602</v>
      </c>
      <c r="D166" s="18">
        <f t="shared" ref="D166:D171" si="394">C166/$B166</f>
        <v>1.1532567049808429</v>
      </c>
      <c r="E166" s="91" t="e">
        <f>'UBS Vila Leonor'!#REF!</f>
        <v>#REF!</v>
      </c>
      <c r="F166" s="18" t="e">
        <f t="shared" ref="F166:F171" si="395">E166/$B166</f>
        <v>#REF!</v>
      </c>
      <c r="G166" s="91" t="e">
        <f>'UBS Vila Leonor'!#REF!</f>
        <v>#REF!</v>
      </c>
      <c r="H166" s="18" t="e">
        <f t="shared" ref="H166:L171" si="396">G166/$B166</f>
        <v>#REF!</v>
      </c>
      <c r="I166" s="68" t="e">
        <f t="shared" ref="I166:I171" si="397">SUM(C166,E166,G166)</f>
        <v>#REF!</v>
      </c>
      <c r="J166" s="627" t="e">
        <f t="shared" ref="J166:J171" si="398">I166/($B166*3)</f>
        <v>#REF!</v>
      </c>
      <c r="K166" s="642" t="e">
        <f>'UBS Vila Leonor'!#REF!</f>
        <v>#REF!</v>
      </c>
      <c r="L166" s="609" t="e">
        <f t="shared" si="396"/>
        <v>#REF!</v>
      </c>
      <c r="M166" s="642" t="e">
        <f>'UBS Vila Leonor'!#REF!</f>
        <v>#REF!</v>
      </c>
      <c r="N166" s="609" t="e">
        <f t="shared" ref="N166:N171" si="399">M166/$B166</f>
        <v>#REF!</v>
      </c>
      <c r="O166" s="642" t="e">
        <f>'UBS Vila Leonor'!#REF!</f>
        <v>#REF!</v>
      </c>
      <c r="P166" s="609" t="e">
        <f t="shared" ref="P166:P171" si="400">O166/$B166</f>
        <v>#REF!</v>
      </c>
      <c r="Q166" s="68" t="e">
        <f t="shared" ref="Q166:Q171" si="401">SUM(K166,M166,O166)</f>
        <v>#REF!</v>
      </c>
      <c r="R166" s="627" t="e">
        <f t="shared" ref="R166:R171" si="402">Q166/($B166*3)</f>
        <v>#REF!</v>
      </c>
      <c r="S166" s="642" t="e">
        <f>'UBS Vila Leonor'!#REF!</f>
        <v>#REF!</v>
      </c>
      <c r="T166" s="609" t="e">
        <f t="shared" ref="T166:T171" si="403">S166/$B166</f>
        <v>#REF!</v>
      </c>
      <c r="U166" s="642" t="e">
        <f>'UBS Vila Leonor'!#REF!</f>
        <v>#REF!</v>
      </c>
      <c r="V166" s="609" t="e">
        <f t="shared" ref="V166:V171" si="404">U166/$B166</f>
        <v>#REF!</v>
      </c>
      <c r="W166" s="642" t="e">
        <f>'UBS Vila Leonor'!#REF!</f>
        <v>#REF!</v>
      </c>
      <c r="X166" s="609" t="e">
        <f t="shared" ref="X166:X171" si="405">W166/$B166</f>
        <v>#REF!</v>
      </c>
      <c r="Y166" s="68" t="e">
        <f t="shared" ref="Y166:Y171" si="406">SUM(S166,U166,W166)</f>
        <v>#REF!</v>
      </c>
      <c r="Z166" s="627" t="e">
        <f t="shared" ref="Z166:Z171" si="407">Y166/($B166*3)</f>
        <v>#REF!</v>
      </c>
      <c r="AA166" s="642" t="e">
        <f>'UBS Vila Leonor'!#REF!</f>
        <v>#REF!</v>
      </c>
      <c r="AB166" s="609" t="e">
        <f t="shared" ref="AB166:AB171" si="408">AA166/$B166</f>
        <v>#REF!</v>
      </c>
      <c r="AC166" s="642" t="e">
        <f>'UBS Vila Leonor'!#REF!</f>
        <v>#REF!</v>
      </c>
      <c r="AD166" s="609" t="e">
        <f t="shared" ref="AD166:AD171" si="409">AC166/$B166</f>
        <v>#REF!</v>
      </c>
      <c r="AE166" s="642" t="e">
        <f>'UBS Vila Leonor'!#REF!</f>
        <v>#REF!</v>
      </c>
      <c r="AF166" s="609" t="e">
        <f t="shared" ref="AF166:AF171" si="410">AE166/$B166</f>
        <v>#REF!</v>
      </c>
      <c r="AG166" s="68" t="e">
        <f t="shared" ref="AG166:AG171" si="411">SUM(AA166,AC166,AE166)</f>
        <v>#REF!</v>
      </c>
      <c r="AH166" s="627" t="e">
        <f t="shared" ref="AH166:AH171" si="412">AG166/($B166*3)</f>
        <v>#REF!</v>
      </c>
    </row>
    <row r="167" spans="1:34" x14ac:dyDescent="0.25">
      <c r="A167" s="77" t="s">
        <v>9</v>
      </c>
      <c r="B167" s="589">
        <f>'UBS Vila Leonor'!B10</f>
        <v>78</v>
      </c>
      <c r="C167" s="92">
        <f>'UBS Vila Leonor'!C10</f>
        <v>82</v>
      </c>
      <c r="D167" s="103">
        <f t="shared" si="394"/>
        <v>1.0512820512820513</v>
      </c>
      <c r="E167" s="92" t="e">
        <f>'UBS Vila Leonor'!#REF!</f>
        <v>#REF!</v>
      </c>
      <c r="F167" s="103" t="e">
        <f t="shared" si="395"/>
        <v>#REF!</v>
      </c>
      <c r="G167" s="92" t="e">
        <f>'UBS Vila Leonor'!#REF!</f>
        <v>#REF!</v>
      </c>
      <c r="H167" s="103" t="e">
        <f t="shared" si="396"/>
        <v>#REF!</v>
      </c>
      <c r="I167" s="94" t="e">
        <f t="shared" si="397"/>
        <v>#REF!</v>
      </c>
      <c r="J167" s="625" t="e">
        <f t="shared" si="398"/>
        <v>#REF!</v>
      </c>
      <c r="K167" s="643" t="e">
        <f>'UBS Vila Leonor'!#REF!</f>
        <v>#REF!</v>
      </c>
      <c r="L167" s="607" t="e">
        <f t="shared" si="396"/>
        <v>#REF!</v>
      </c>
      <c r="M167" s="643" t="e">
        <f>'UBS Vila Leonor'!#REF!</f>
        <v>#REF!</v>
      </c>
      <c r="N167" s="607" t="e">
        <f t="shared" si="399"/>
        <v>#REF!</v>
      </c>
      <c r="O167" s="643" t="e">
        <f>'UBS Vila Leonor'!#REF!</f>
        <v>#REF!</v>
      </c>
      <c r="P167" s="607" t="e">
        <f t="shared" si="400"/>
        <v>#REF!</v>
      </c>
      <c r="Q167" s="94" t="e">
        <f t="shared" si="401"/>
        <v>#REF!</v>
      </c>
      <c r="R167" s="625" t="e">
        <f t="shared" si="402"/>
        <v>#REF!</v>
      </c>
      <c r="S167" s="643" t="e">
        <f>'UBS Vila Leonor'!#REF!</f>
        <v>#REF!</v>
      </c>
      <c r="T167" s="607" t="e">
        <f t="shared" si="403"/>
        <v>#REF!</v>
      </c>
      <c r="U167" s="643" t="e">
        <f>'UBS Vila Leonor'!#REF!</f>
        <v>#REF!</v>
      </c>
      <c r="V167" s="607" t="e">
        <f t="shared" si="404"/>
        <v>#REF!</v>
      </c>
      <c r="W167" s="643" t="e">
        <f>'UBS Vila Leonor'!#REF!</f>
        <v>#REF!</v>
      </c>
      <c r="X167" s="607" t="e">
        <f t="shared" si="405"/>
        <v>#REF!</v>
      </c>
      <c r="Y167" s="94" t="e">
        <f t="shared" si="406"/>
        <v>#REF!</v>
      </c>
      <c r="Z167" s="625" t="e">
        <f t="shared" si="407"/>
        <v>#REF!</v>
      </c>
      <c r="AA167" s="643" t="e">
        <f>'UBS Vila Leonor'!#REF!</f>
        <v>#REF!</v>
      </c>
      <c r="AB167" s="607" t="e">
        <f t="shared" si="408"/>
        <v>#REF!</v>
      </c>
      <c r="AC167" s="643" t="e">
        <f>'UBS Vila Leonor'!#REF!</f>
        <v>#REF!</v>
      </c>
      <c r="AD167" s="607" t="e">
        <f t="shared" si="409"/>
        <v>#REF!</v>
      </c>
      <c r="AE167" s="643" t="e">
        <f>'UBS Vila Leonor'!#REF!</f>
        <v>#REF!</v>
      </c>
      <c r="AF167" s="607" t="e">
        <f t="shared" si="410"/>
        <v>#REF!</v>
      </c>
      <c r="AG167" s="94" t="e">
        <f t="shared" si="411"/>
        <v>#REF!</v>
      </c>
      <c r="AH167" s="625" t="e">
        <f t="shared" si="412"/>
        <v>#REF!</v>
      </c>
    </row>
    <row r="168" spans="1:34" x14ac:dyDescent="0.25">
      <c r="A168" s="77" t="s">
        <v>10</v>
      </c>
      <c r="B168" s="589">
        <f>'UBS Vila Leonor'!B12</f>
        <v>660</v>
      </c>
      <c r="C168" s="92">
        <f>'UBS Vila Leonor'!C12</f>
        <v>633</v>
      </c>
      <c r="D168" s="103">
        <f t="shared" si="394"/>
        <v>0.95909090909090911</v>
      </c>
      <c r="E168" s="92" t="e">
        <f>'UBS Vila Leonor'!#REF!</f>
        <v>#REF!</v>
      </c>
      <c r="F168" s="103" t="e">
        <f t="shared" si="395"/>
        <v>#REF!</v>
      </c>
      <c r="G168" s="92" t="e">
        <f>'UBS Vila Leonor'!#REF!</f>
        <v>#REF!</v>
      </c>
      <c r="H168" s="103" t="e">
        <f t="shared" si="396"/>
        <v>#REF!</v>
      </c>
      <c r="I168" s="94" t="e">
        <f t="shared" si="397"/>
        <v>#REF!</v>
      </c>
      <c r="J168" s="625" t="e">
        <f t="shared" si="398"/>
        <v>#REF!</v>
      </c>
      <c r="K168" s="643" t="e">
        <f>'UBS Vila Leonor'!#REF!</f>
        <v>#REF!</v>
      </c>
      <c r="L168" s="607" t="e">
        <f t="shared" si="396"/>
        <v>#REF!</v>
      </c>
      <c r="M168" s="643" t="e">
        <f>'UBS Vila Leonor'!#REF!</f>
        <v>#REF!</v>
      </c>
      <c r="N168" s="607" t="e">
        <f t="shared" si="399"/>
        <v>#REF!</v>
      </c>
      <c r="O168" s="643" t="e">
        <f>'UBS Vila Leonor'!#REF!</f>
        <v>#REF!</v>
      </c>
      <c r="P168" s="607" t="e">
        <f t="shared" si="400"/>
        <v>#REF!</v>
      </c>
      <c r="Q168" s="94" t="e">
        <f t="shared" si="401"/>
        <v>#REF!</v>
      </c>
      <c r="R168" s="625" t="e">
        <f t="shared" si="402"/>
        <v>#REF!</v>
      </c>
      <c r="S168" s="643" t="e">
        <f>'UBS Vila Leonor'!#REF!</f>
        <v>#REF!</v>
      </c>
      <c r="T168" s="607" t="e">
        <f t="shared" si="403"/>
        <v>#REF!</v>
      </c>
      <c r="U168" s="643" t="e">
        <f>'UBS Vila Leonor'!#REF!</f>
        <v>#REF!</v>
      </c>
      <c r="V168" s="607" t="e">
        <f t="shared" si="404"/>
        <v>#REF!</v>
      </c>
      <c r="W168" s="643" t="e">
        <f>'UBS Vila Leonor'!#REF!</f>
        <v>#REF!</v>
      </c>
      <c r="X168" s="607" t="e">
        <f t="shared" si="405"/>
        <v>#REF!</v>
      </c>
      <c r="Y168" s="94" t="e">
        <f t="shared" si="406"/>
        <v>#REF!</v>
      </c>
      <c r="Z168" s="625" t="e">
        <f t="shared" si="407"/>
        <v>#REF!</v>
      </c>
      <c r="AA168" s="643" t="e">
        <f>'UBS Vila Leonor'!#REF!</f>
        <v>#REF!</v>
      </c>
      <c r="AB168" s="607" t="e">
        <f t="shared" si="408"/>
        <v>#REF!</v>
      </c>
      <c r="AC168" s="643" t="e">
        <f>'UBS Vila Leonor'!#REF!</f>
        <v>#REF!</v>
      </c>
      <c r="AD168" s="607" t="e">
        <f t="shared" si="409"/>
        <v>#REF!</v>
      </c>
      <c r="AE168" s="643" t="e">
        <f>'UBS Vila Leonor'!#REF!</f>
        <v>#REF!</v>
      </c>
      <c r="AF168" s="607" t="e">
        <f t="shared" si="410"/>
        <v>#REF!</v>
      </c>
      <c r="AG168" s="94" t="e">
        <f t="shared" si="411"/>
        <v>#REF!</v>
      </c>
      <c r="AH168" s="625" t="e">
        <f t="shared" si="412"/>
        <v>#REF!</v>
      </c>
    </row>
    <row r="169" spans="1:34" x14ac:dyDescent="0.25">
      <c r="A169" s="77" t="s">
        <v>42</v>
      </c>
      <c r="B169" s="589">
        <f>'UBS Vila Leonor'!B13</f>
        <v>396</v>
      </c>
      <c r="C169" s="92">
        <f>'UBS Vila Leonor'!C13</f>
        <v>206</v>
      </c>
      <c r="D169" s="103">
        <f t="shared" si="394"/>
        <v>0.52020202020202022</v>
      </c>
      <c r="E169" s="92" t="e">
        <f>'UBS Vila Leonor'!#REF!</f>
        <v>#REF!</v>
      </c>
      <c r="F169" s="103" t="e">
        <f t="shared" si="395"/>
        <v>#REF!</v>
      </c>
      <c r="G169" s="92" t="e">
        <f>'UBS Vila Leonor'!#REF!</f>
        <v>#REF!</v>
      </c>
      <c r="H169" s="103" t="e">
        <f t="shared" si="396"/>
        <v>#REF!</v>
      </c>
      <c r="I169" s="94" t="e">
        <f t="shared" si="397"/>
        <v>#REF!</v>
      </c>
      <c r="J169" s="625" t="e">
        <f t="shared" si="398"/>
        <v>#REF!</v>
      </c>
      <c r="K169" s="643" t="e">
        <f>'UBS Vila Leonor'!#REF!</f>
        <v>#REF!</v>
      </c>
      <c r="L169" s="607" t="e">
        <f t="shared" si="396"/>
        <v>#REF!</v>
      </c>
      <c r="M169" s="643" t="e">
        <f>'UBS Vila Leonor'!#REF!</f>
        <v>#REF!</v>
      </c>
      <c r="N169" s="607" t="e">
        <f t="shared" si="399"/>
        <v>#REF!</v>
      </c>
      <c r="O169" s="643" t="e">
        <f>'UBS Vila Leonor'!#REF!</f>
        <v>#REF!</v>
      </c>
      <c r="P169" s="607" t="e">
        <f t="shared" si="400"/>
        <v>#REF!</v>
      </c>
      <c r="Q169" s="94" t="e">
        <f t="shared" si="401"/>
        <v>#REF!</v>
      </c>
      <c r="R169" s="625" t="e">
        <f t="shared" si="402"/>
        <v>#REF!</v>
      </c>
      <c r="S169" s="643" t="e">
        <f>'UBS Vila Leonor'!#REF!</f>
        <v>#REF!</v>
      </c>
      <c r="T169" s="607" t="e">
        <f t="shared" si="403"/>
        <v>#REF!</v>
      </c>
      <c r="U169" s="643" t="e">
        <f>'UBS Vila Leonor'!#REF!</f>
        <v>#REF!</v>
      </c>
      <c r="V169" s="607" t="e">
        <f t="shared" si="404"/>
        <v>#REF!</v>
      </c>
      <c r="W169" s="643" t="e">
        <f>'UBS Vila Leonor'!#REF!</f>
        <v>#REF!</v>
      </c>
      <c r="X169" s="607" t="e">
        <f t="shared" si="405"/>
        <v>#REF!</v>
      </c>
      <c r="Y169" s="94" t="e">
        <f t="shared" si="406"/>
        <v>#REF!</v>
      </c>
      <c r="Z169" s="625" t="e">
        <f t="shared" si="407"/>
        <v>#REF!</v>
      </c>
      <c r="AA169" s="643" t="e">
        <f>'UBS Vila Leonor'!#REF!</f>
        <v>#REF!</v>
      </c>
      <c r="AB169" s="607" t="e">
        <f t="shared" si="408"/>
        <v>#REF!</v>
      </c>
      <c r="AC169" s="643" t="e">
        <f>'UBS Vila Leonor'!#REF!</f>
        <v>#REF!</v>
      </c>
      <c r="AD169" s="607" t="e">
        <f t="shared" si="409"/>
        <v>#REF!</v>
      </c>
      <c r="AE169" s="643" t="e">
        <f>'UBS Vila Leonor'!#REF!</f>
        <v>#REF!</v>
      </c>
      <c r="AF169" s="607" t="e">
        <f t="shared" si="410"/>
        <v>#REF!</v>
      </c>
      <c r="AG169" s="94" t="e">
        <f t="shared" si="411"/>
        <v>#REF!</v>
      </c>
      <c r="AH169" s="625" t="e">
        <f t="shared" si="412"/>
        <v>#REF!</v>
      </c>
    </row>
    <row r="170" spans="1:34" ht="16.5" thickBot="1" x14ac:dyDescent="0.3">
      <c r="A170" s="96" t="s">
        <v>13</v>
      </c>
      <c r="B170" s="590">
        <f>'UBS Vila Leonor'!B15</f>
        <v>528</v>
      </c>
      <c r="C170" s="97">
        <f>'UBS Vila Leonor'!C15</f>
        <v>298</v>
      </c>
      <c r="D170" s="107">
        <f t="shared" si="394"/>
        <v>0.56439393939393945</v>
      </c>
      <c r="E170" s="97" t="e">
        <f>'UBS Vila Leonor'!#REF!</f>
        <v>#REF!</v>
      </c>
      <c r="F170" s="107" t="e">
        <f t="shared" si="395"/>
        <v>#REF!</v>
      </c>
      <c r="G170" s="97" t="e">
        <f>'UBS Vila Leonor'!#REF!</f>
        <v>#REF!</v>
      </c>
      <c r="H170" s="107" t="e">
        <f t="shared" si="396"/>
        <v>#REF!</v>
      </c>
      <c r="I170" s="99" t="e">
        <f t="shared" si="397"/>
        <v>#REF!</v>
      </c>
      <c r="J170" s="626" t="e">
        <f t="shared" si="398"/>
        <v>#REF!</v>
      </c>
      <c r="K170" s="644" t="e">
        <f>'UBS Vila Leonor'!#REF!</f>
        <v>#REF!</v>
      </c>
      <c r="L170" s="608" t="e">
        <f t="shared" si="396"/>
        <v>#REF!</v>
      </c>
      <c r="M170" s="644" t="e">
        <f>'UBS Vila Leonor'!#REF!</f>
        <v>#REF!</v>
      </c>
      <c r="N170" s="608" t="e">
        <f t="shared" si="399"/>
        <v>#REF!</v>
      </c>
      <c r="O170" s="644" t="e">
        <f>'UBS Vila Leonor'!#REF!</f>
        <v>#REF!</v>
      </c>
      <c r="P170" s="608" t="e">
        <f t="shared" si="400"/>
        <v>#REF!</v>
      </c>
      <c r="Q170" s="99" t="e">
        <f t="shared" si="401"/>
        <v>#REF!</v>
      </c>
      <c r="R170" s="626" t="e">
        <f t="shared" si="402"/>
        <v>#REF!</v>
      </c>
      <c r="S170" s="644" t="e">
        <f>'UBS Vila Leonor'!#REF!</f>
        <v>#REF!</v>
      </c>
      <c r="T170" s="608" t="e">
        <f t="shared" si="403"/>
        <v>#REF!</v>
      </c>
      <c r="U170" s="644" t="e">
        <f>'UBS Vila Leonor'!#REF!</f>
        <v>#REF!</v>
      </c>
      <c r="V170" s="608" t="e">
        <f t="shared" si="404"/>
        <v>#REF!</v>
      </c>
      <c r="W170" s="644" t="e">
        <f>'UBS Vila Leonor'!#REF!</f>
        <v>#REF!</v>
      </c>
      <c r="X170" s="608" t="e">
        <f t="shared" si="405"/>
        <v>#REF!</v>
      </c>
      <c r="Y170" s="99" t="e">
        <f t="shared" si="406"/>
        <v>#REF!</v>
      </c>
      <c r="Z170" s="626" t="e">
        <f t="shared" si="407"/>
        <v>#REF!</v>
      </c>
      <c r="AA170" s="644" t="e">
        <f>'UBS Vila Leonor'!#REF!</f>
        <v>#REF!</v>
      </c>
      <c r="AB170" s="608" t="e">
        <f t="shared" si="408"/>
        <v>#REF!</v>
      </c>
      <c r="AC170" s="644" t="e">
        <f>'UBS Vila Leonor'!#REF!</f>
        <v>#REF!</v>
      </c>
      <c r="AD170" s="608" t="e">
        <f t="shared" si="409"/>
        <v>#REF!</v>
      </c>
      <c r="AE170" s="644" t="e">
        <f>'UBS Vila Leonor'!#REF!</f>
        <v>#REF!</v>
      </c>
      <c r="AF170" s="608" t="e">
        <f t="shared" si="410"/>
        <v>#REF!</v>
      </c>
      <c r="AG170" s="99" t="e">
        <f t="shared" si="411"/>
        <v>#REF!</v>
      </c>
      <c r="AH170" s="626" t="e">
        <f t="shared" si="412"/>
        <v>#REF!</v>
      </c>
    </row>
    <row r="171" spans="1:34" ht="16.5" thickBot="1" x14ac:dyDescent="0.3">
      <c r="A171" s="5" t="s">
        <v>362</v>
      </c>
      <c r="B171" s="655">
        <f>SUM(B166:B170)</f>
        <v>2184</v>
      </c>
      <c r="C171" s="7">
        <f>SUM(C166:C170)</f>
        <v>1821</v>
      </c>
      <c r="D171" s="21">
        <f t="shared" si="394"/>
        <v>0.83379120879120883</v>
      </c>
      <c r="E171" s="7" t="e">
        <f>SUM(E166:E170)</f>
        <v>#REF!</v>
      </c>
      <c r="F171" s="21" t="e">
        <f t="shared" si="395"/>
        <v>#REF!</v>
      </c>
      <c r="G171" s="7" t="e">
        <f>SUM(G166:G170)</f>
        <v>#REF!</v>
      </c>
      <c r="H171" s="21" t="e">
        <f t="shared" si="396"/>
        <v>#REF!</v>
      </c>
      <c r="I171" s="71" t="e">
        <f t="shared" si="397"/>
        <v>#REF!</v>
      </c>
      <c r="J171" s="654" t="e">
        <f t="shared" si="398"/>
        <v>#REF!</v>
      </c>
      <c r="K171" s="638" t="e">
        <f>SUM(K166:K170)</f>
        <v>#REF!</v>
      </c>
      <c r="L171" s="653" t="e">
        <f t="shared" si="396"/>
        <v>#REF!</v>
      </c>
      <c r="M171" s="638" t="e">
        <f t="shared" ref="M171" si="413">SUM(M166:M170)</f>
        <v>#REF!</v>
      </c>
      <c r="N171" s="653" t="e">
        <f t="shared" si="399"/>
        <v>#REF!</v>
      </c>
      <c r="O171" s="638" t="e">
        <f t="shared" ref="O171" si="414">SUM(O166:O170)</f>
        <v>#REF!</v>
      </c>
      <c r="P171" s="653" t="e">
        <f t="shared" si="400"/>
        <v>#REF!</v>
      </c>
      <c r="Q171" s="71" t="e">
        <f t="shared" si="401"/>
        <v>#REF!</v>
      </c>
      <c r="R171" s="654" t="e">
        <f t="shared" si="402"/>
        <v>#REF!</v>
      </c>
      <c r="S171" s="638" t="e">
        <f>SUM(S166:S170)</f>
        <v>#REF!</v>
      </c>
      <c r="T171" s="653" t="e">
        <f t="shared" si="403"/>
        <v>#REF!</v>
      </c>
      <c r="U171" s="638" t="e">
        <f t="shared" ref="U171" si="415">SUM(U166:U170)</f>
        <v>#REF!</v>
      </c>
      <c r="V171" s="653" t="e">
        <f t="shared" si="404"/>
        <v>#REF!</v>
      </c>
      <c r="W171" s="638" t="e">
        <f t="shared" ref="W171" si="416">SUM(W166:W170)</f>
        <v>#REF!</v>
      </c>
      <c r="X171" s="653" t="e">
        <f t="shared" si="405"/>
        <v>#REF!</v>
      </c>
      <c r="Y171" s="71" t="e">
        <f t="shared" si="406"/>
        <v>#REF!</v>
      </c>
      <c r="Z171" s="654" t="e">
        <f t="shared" si="407"/>
        <v>#REF!</v>
      </c>
      <c r="AA171" s="638" t="e">
        <f>SUM(AA166:AA170)</f>
        <v>#REF!</v>
      </c>
      <c r="AB171" s="653" t="e">
        <f t="shared" si="408"/>
        <v>#REF!</v>
      </c>
      <c r="AC171" s="638" t="e">
        <f t="shared" ref="AC171" si="417">SUM(AC166:AC170)</f>
        <v>#REF!</v>
      </c>
      <c r="AD171" s="653" t="e">
        <f t="shared" si="409"/>
        <v>#REF!</v>
      </c>
      <c r="AE171" s="638" t="e">
        <f t="shared" ref="AE171" si="418">SUM(AE166:AE170)</f>
        <v>#REF!</v>
      </c>
      <c r="AF171" s="653" t="e">
        <f t="shared" si="410"/>
        <v>#REF!</v>
      </c>
      <c r="AG171" s="71" t="e">
        <f t="shared" si="411"/>
        <v>#REF!</v>
      </c>
      <c r="AH171" s="654" t="e">
        <f t="shared" si="412"/>
        <v>#REF!</v>
      </c>
    </row>
    <row r="173" spans="1:34" x14ac:dyDescent="0.25">
      <c r="A173" s="1002" t="s">
        <v>448</v>
      </c>
      <c r="B173" s="994"/>
      <c r="C173" s="994"/>
      <c r="D173" s="994"/>
      <c r="E173" s="994"/>
      <c r="F173" s="994"/>
      <c r="G173" s="994"/>
      <c r="H173" s="994"/>
      <c r="I173" s="994"/>
      <c r="J173" s="994"/>
      <c r="K173" s="994"/>
      <c r="L173" s="994"/>
      <c r="M173" s="994"/>
      <c r="N173" s="994"/>
      <c r="O173" s="994"/>
      <c r="P173" s="994"/>
      <c r="Q173" s="994"/>
      <c r="R173" s="994"/>
      <c r="S173" s="994"/>
      <c r="T173" s="994"/>
      <c r="U173" s="994"/>
      <c r="V173" s="994"/>
      <c r="W173" s="994"/>
      <c r="X173" s="994"/>
      <c r="Y173" s="994"/>
      <c r="Z173" s="994"/>
    </row>
    <row r="174" spans="1:34" ht="24.75" thickBot="1" x14ac:dyDescent="0.3">
      <c r="A174" s="13" t="s">
        <v>14</v>
      </c>
      <c r="B174" s="11" t="s">
        <v>164</v>
      </c>
      <c r="C174" s="13" t="s">
        <v>423</v>
      </c>
      <c r="D174" s="14" t="s">
        <v>1</v>
      </c>
      <c r="E174" s="13" t="s">
        <v>424</v>
      </c>
      <c r="F174" s="14" t="s">
        <v>1</v>
      </c>
      <c r="G174" s="13" t="s">
        <v>425</v>
      </c>
      <c r="H174" s="14" t="s">
        <v>1</v>
      </c>
      <c r="I174" s="86" t="s">
        <v>403</v>
      </c>
      <c r="J174" s="12" t="s">
        <v>192</v>
      </c>
      <c r="K174" s="13" t="s">
        <v>426</v>
      </c>
      <c r="L174" s="14" t="s">
        <v>1</v>
      </c>
      <c r="M174" s="13" t="s">
        <v>427</v>
      </c>
      <c r="N174" s="14" t="s">
        <v>1</v>
      </c>
      <c r="O174" s="13" t="s">
        <v>428</v>
      </c>
      <c r="P174" s="14" t="s">
        <v>1</v>
      </c>
      <c r="Q174" s="86" t="s">
        <v>403</v>
      </c>
      <c r="R174" s="12" t="s">
        <v>192</v>
      </c>
      <c r="S174" s="13" t="s">
        <v>429</v>
      </c>
      <c r="T174" s="14" t="s">
        <v>1</v>
      </c>
      <c r="U174" s="13" t="s">
        <v>430</v>
      </c>
      <c r="V174" s="14" t="s">
        <v>1</v>
      </c>
      <c r="W174" s="13" t="s">
        <v>431</v>
      </c>
      <c r="X174" s="14" t="s">
        <v>1</v>
      </c>
      <c r="Y174" s="86" t="s">
        <v>403</v>
      </c>
      <c r="Z174" s="12" t="s">
        <v>192</v>
      </c>
      <c r="AA174" s="13" t="s">
        <v>432</v>
      </c>
      <c r="AB174" s="14" t="s">
        <v>1</v>
      </c>
      <c r="AC174" s="13" t="s">
        <v>433</v>
      </c>
      <c r="AD174" s="14" t="s">
        <v>1</v>
      </c>
      <c r="AE174" s="13" t="s">
        <v>434</v>
      </c>
      <c r="AF174" s="14" t="s">
        <v>1</v>
      </c>
      <c r="AG174" s="86" t="s">
        <v>403</v>
      </c>
      <c r="AH174" s="12" t="s">
        <v>192</v>
      </c>
    </row>
    <row r="175" spans="1:34" ht="16.5" thickTop="1" x14ac:dyDescent="0.25">
      <c r="A175" s="77" t="s">
        <v>8</v>
      </c>
      <c r="B175" s="588">
        <f>'UBS Vila Sabrina'!B9</f>
        <v>522</v>
      </c>
      <c r="C175" s="91">
        <f>'UBS Vila Sabrina'!C9</f>
        <v>636</v>
      </c>
      <c r="D175" s="18">
        <f t="shared" ref="D175:D180" si="419">C175/$B175</f>
        <v>1.2183908045977012</v>
      </c>
      <c r="E175" s="91" t="e">
        <f>'UBS Vila Sabrina'!#REF!</f>
        <v>#REF!</v>
      </c>
      <c r="F175" s="18" t="e">
        <f t="shared" ref="F175:F180" si="420">E175/$B175</f>
        <v>#REF!</v>
      </c>
      <c r="G175" s="91" t="e">
        <f>'UBS Vila Sabrina'!#REF!</f>
        <v>#REF!</v>
      </c>
      <c r="H175" s="18" t="e">
        <f t="shared" ref="H175:L180" si="421">G175/$B175</f>
        <v>#REF!</v>
      </c>
      <c r="I175" s="68" t="e">
        <f t="shared" ref="I175:I180" si="422">SUM(C175,E175,G175)</f>
        <v>#REF!</v>
      </c>
      <c r="J175" s="627" t="e">
        <f t="shared" ref="J175:J180" si="423">I175/($B175*3)</f>
        <v>#REF!</v>
      </c>
      <c r="K175" s="642" t="e">
        <f>'UBS Vila Sabrina'!#REF!</f>
        <v>#REF!</v>
      </c>
      <c r="L175" s="609" t="e">
        <f t="shared" si="421"/>
        <v>#REF!</v>
      </c>
      <c r="M175" s="642" t="e">
        <f>'UBS Vila Sabrina'!#REF!</f>
        <v>#REF!</v>
      </c>
      <c r="N175" s="609" t="e">
        <f t="shared" ref="N175:N180" si="424">M175/$B175</f>
        <v>#REF!</v>
      </c>
      <c r="O175" s="642" t="e">
        <f>'UBS Vila Sabrina'!#REF!</f>
        <v>#REF!</v>
      </c>
      <c r="P175" s="609" t="e">
        <f t="shared" ref="P175:P180" si="425">O175/$B175</f>
        <v>#REF!</v>
      </c>
      <c r="Q175" s="68" t="e">
        <f t="shared" ref="Q175:Q180" si="426">SUM(K175,M175,O175)</f>
        <v>#REF!</v>
      </c>
      <c r="R175" s="627" t="e">
        <f t="shared" ref="R175:R180" si="427">Q175/($B175*3)</f>
        <v>#REF!</v>
      </c>
      <c r="S175" s="642" t="e">
        <f>'UBS Vila Sabrina'!#REF!</f>
        <v>#REF!</v>
      </c>
      <c r="T175" s="609" t="e">
        <f t="shared" ref="T175:T180" si="428">S175/$B175</f>
        <v>#REF!</v>
      </c>
      <c r="U175" s="642" t="e">
        <f>'UBS Vila Sabrina'!#REF!</f>
        <v>#REF!</v>
      </c>
      <c r="V175" s="609" t="e">
        <f t="shared" ref="V175:V180" si="429">U175/$B175</f>
        <v>#REF!</v>
      </c>
      <c r="W175" s="642" t="e">
        <f>'UBS Vila Sabrina'!#REF!</f>
        <v>#REF!</v>
      </c>
      <c r="X175" s="609" t="e">
        <f t="shared" ref="X175:X180" si="430">W175/$B175</f>
        <v>#REF!</v>
      </c>
      <c r="Y175" s="68" t="e">
        <f t="shared" ref="Y175:Y180" si="431">SUM(S175,U175,W175)</f>
        <v>#REF!</v>
      </c>
      <c r="Z175" s="627" t="e">
        <f t="shared" ref="Z175:Z180" si="432">Y175/($B175*3)</f>
        <v>#REF!</v>
      </c>
      <c r="AA175" s="642" t="e">
        <f>'UBS Vila Sabrina'!#REF!</f>
        <v>#REF!</v>
      </c>
      <c r="AB175" s="609" t="e">
        <f t="shared" ref="AB175:AB180" si="433">AA175/$B175</f>
        <v>#REF!</v>
      </c>
      <c r="AC175" s="642" t="e">
        <f>'UBS Vila Sabrina'!#REF!</f>
        <v>#REF!</v>
      </c>
      <c r="AD175" s="609" t="e">
        <f t="shared" ref="AD175:AD180" si="434">AC175/$B175</f>
        <v>#REF!</v>
      </c>
      <c r="AE175" s="642" t="e">
        <f>'UBS Vila Sabrina'!#REF!</f>
        <v>#REF!</v>
      </c>
      <c r="AF175" s="609" t="e">
        <f t="shared" ref="AF175:AF180" si="435">AE175/$B175</f>
        <v>#REF!</v>
      </c>
      <c r="AG175" s="68" t="e">
        <f t="shared" ref="AG175:AG180" si="436">SUM(AA175,AC175,AE175)</f>
        <v>#REF!</v>
      </c>
      <c r="AH175" s="627" t="e">
        <f t="shared" ref="AH175:AH180" si="437">AG175/($B175*3)</f>
        <v>#REF!</v>
      </c>
    </row>
    <row r="176" spans="1:34" x14ac:dyDescent="0.25">
      <c r="A176" s="77" t="s">
        <v>9</v>
      </c>
      <c r="B176" s="589">
        <f>'UBS Vila Sabrina'!B10</f>
        <v>78</v>
      </c>
      <c r="C176" s="92">
        <f>'UBS Vila Sabrina'!C10</f>
        <v>104</v>
      </c>
      <c r="D176" s="103">
        <f t="shared" si="419"/>
        <v>1.3333333333333333</v>
      </c>
      <c r="E176" s="92" t="e">
        <f>'UBS Vila Sabrina'!#REF!</f>
        <v>#REF!</v>
      </c>
      <c r="F176" s="103" t="e">
        <f t="shared" si="420"/>
        <v>#REF!</v>
      </c>
      <c r="G176" s="92" t="e">
        <f>'UBS Vila Sabrina'!#REF!</f>
        <v>#REF!</v>
      </c>
      <c r="H176" s="103" t="e">
        <f t="shared" si="421"/>
        <v>#REF!</v>
      </c>
      <c r="I176" s="94" t="e">
        <f t="shared" si="422"/>
        <v>#REF!</v>
      </c>
      <c r="J176" s="625" t="e">
        <f t="shared" si="423"/>
        <v>#REF!</v>
      </c>
      <c r="K176" s="643" t="e">
        <f>'UBS Vila Sabrina'!#REF!</f>
        <v>#REF!</v>
      </c>
      <c r="L176" s="607" t="e">
        <f t="shared" si="421"/>
        <v>#REF!</v>
      </c>
      <c r="M176" s="643" t="e">
        <f>'UBS Vila Sabrina'!#REF!</f>
        <v>#REF!</v>
      </c>
      <c r="N176" s="607" t="e">
        <f t="shared" si="424"/>
        <v>#REF!</v>
      </c>
      <c r="O176" s="643" t="e">
        <f>'UBS Vila Sabrina'!#REF!</f>
        <v>#REF!</v>
      </c>
      <c r="P176" s="607" t="e">
        <f t="shared" si="425"/>
        <v>#REF!</v>
      </c>
      <c r="Q176" s="94" t="e">
        <f t="shared" si="426"/>
        <v>#REF!</v>
      </c>
      <c r="R176" s="625" t="e">
        <f t="shared" si="427"/>
        <v>#REF!</v>
      </c>
      <c r="S176" s="643" t="e">
        <f>'UBS Vila Sabrina'!#REF!</f>
        <v>#REF!</v>
      </c>
      <c r="T176" s="607" t="e">
        <f t="shared" si="428"/>
        <v>#REF!</v>
      </c>
      <c r="U176" s="643" t="e">
        <f>'UBS Vila Sabrina'!#REF!</f>
        <v>#REF!</v>
      </c>
      <c r="V176" s="607" t="e">
        <f t="shared" si="429"/>
        <v>#REF!</v>
      </c>
      <c r="W176" s="643" t="e">
        <f>'UBS Vila Sabrina'!#REF!</f>
        <v>#REF!</v>
      </c>
      <c r="X176" s="607" t="e">
        <f t="shared" si="430"/>
        <v>#REF!</v>
      </c>
      <c r="Y176" s="94" t="e">
        <f t="shared" si="431"/>
        <v>#REF!</v>
      </c>
      <c r="Z176" s="625" t="e">
        <f t="shared" si="432"/>
        <v>#REF!</v>
      </c>
      <c r="AA176" s="643" t="e">
        <f>'UBS Vila Sabrina'!#REF!</f>
        <v>#REF!</v>
      </c>
      <c r="AB176" s="607" t="e">
        <f t="shared" si="433"/>
        <v>#REF!</v>
      </c>
      <c r="AC176" s="643" t="e">
        <f>'UBS Vila Sabrina'!#REF!</f>
        <v>#REF!</v>
      </c>
      <c r="AD176" s="607" t="e">
        <f t="shared" si="434"/>
        <v>#REF!</v>
      </c>
      <c r="AE176" s="643" t="e">
        <f>'UBS Vila Sabrina'!#REF!</f>
        <v>#REF!</v>
      </c>
      <c r="AF176" s="607" t="e">
        <f t="shared" si="435"/>
        <v>#REF!</v>
      </c>
      <c r="AG176" s="94" t="e">
        <f t="shared" si="436"/>
        <v>#REF!</v>
      </c>
      <c r="AH176" s="625" t="e">
        <f t="shared" si="437"/>
        <v>#REF!</v>
      </c>
    </row>
    <row r="177" spans="1:34" x14ac:dyDescent="0.25">
      <c r="A177" s="77" t="s">
        <v>10</v>
      </c>
      <c r="B177" s="589">
        <f>'UBS Vila Sabrina'!B12</f>
        <v>792</v>
      </c>
      <c r="C177" s="92">
        <f>'UBS Vila Sabrina'!C12</f>
        <v>633</v>
      </c>
      <c r="D177" s="103">
        <f t="shared" si="419"/>
        <v>0.7992424242424242</v>
      </c>
      <c r="E177" s="92" t="e">
        <f>'UBS Vila Sabrina'!#REF!</f>
        <v>#REF!</v>
      </c>
      <c r="F177" s="103" t="e">
        <f t="shared" si="420"/>
        <v>#REF!</v>
      </c>
      <c r="G177" s="92" t="e">
        <f>'UBS Vila Sabrina'!#REF!</f>
        <v>#REF!</v>
      </c>
      <c r="H177" s="103" t="e">
        <f t="shared" si="421"/>
        <v>#REF!</v>
      </c>
      <c r="I177" s="94" t="e">
        <f t="shared" si="422"/>
        <v>#REF!</v>
      </c>
      <c r="J177" s="625" t="e">
        <f t="shared" si="423"/>
        <v>#REF!</v>
      </c>
      <c r="K177" s="643" t="e">
        <f>'UBS Vila Sabrina'!#REF!</f>
        <v>#REF!</v>
      </c>
      <c r="L177" s="607" t="e">
        <f t="shared" si="421"/>
        <v>#REF!</v>
      </c>
      <c r="M177" s="643" t="e">
        <f>'UBS Vila Sabrina'!#REF!</f>
        <v>#REF!</v>
      </c>
      <c r="N177" s="607" t="e">
        <f t="shared" si="424"/>
        <v>#REF!</v>
      </c>
      <c r="O177" s="643" t="e">
        <f>'UBS Vila Sabrina'!#REF!</f>
        <v>#REF!</v>
      </c>
      <c r="P177" s="607" t="e">
        <f t="shared" si="425"/>
        <v>#REF!</v>
      </c>
      <c r="Q177" s="94" t="e">
        <f t="shared" si="426"/>
        <v>#REF!</v>
      </c>
      <c r="R177" s="625" t="e">
        <f t="shared" si="427"/>
        <v>#REF!</v>
      </c>
      <c r="S177" s="643" t="e">
        <f>'UBS Vila Sabrina'!#REF!</f>
        <v>#REF!</v>
      </c>
      <c r="T177" s="607" t="e">
        <f t="shared" si="428"/>
        <v>#REF!</v>
      </c>
      <c r="U177" s="643" t="e">
        <f>'UBS Vila Sabrina'!#REF!</f>
        <v>#REF!</v>
      </c>
      <c r="V177" s="607" t="e">
        <f t="shared" si="429"/>
        <v>#REF!</v>
      </c>
      <c r="W177" s="643" t="e">
        <f>'UBS Vila Sabrina'!#REF!</f>
        <v>#REF!</v>
      </c>
      <c r="X177" s="607" t="e">
        <f t="shared" si="430"/>
        <v>#REF!</v>
      </c>
      <c r="Y177" s="94" t="e">
        <f t="shared" si="431"/>
        <v>#REF!</v>
      </c>
      <c r="Z177" s="625" t="e">
        <f t="shared" si="432"/>
        <v>#REF!</v>
      </c>
      <c r="AA177" s="643" t="e">
        <f>'UBS Vila Sabrina'!#REF!</f>
        <v>#REF!</v>
      </c>
      <c r="AB177" s="607" t="e">
        <f t="shared" si="433"/>
        <v>#REF!</v>
      </c>
      <c r="AC177" s="643" t="e">
        <f>'UBS Vila Sabrina'!#REF!</f>
        <v>#REF!</v>
      </c>
      <c r="AD177" s="607" t="e">
        <f t="shared" si="434"/>
        <v>#REF!</v>
      </c>
      <c r="AE177" s="643" t="e">
        <f>'UBS Vila Sabrina'!#REF!</f>
        <v>#REF!</v>
      </c>
      <c r="AF177" s="607" t="e">
        <f t="shared" si="435"/>
        <v>#REF!</v>
      </c>
      <c r="AG177" s="94" t="e">
        <f t="shared" si="436"/>
        <v>#REF!</v>
      </c>
      <c r="AH177" s="625" t="e">
        <f t="shared" si="437"/>
        <v>#REF!</v>
      </c>
    </row>
    <row r="178" spans="1:34" x14ac:dyDescent="0.25">
      <c r="A178" s="77" t="s">
        <v>42</v>
      </c>
      <c r="B178" s="589">
        <f>'UBS Vila Sabrina'!B13</f>
        <v>396</v>
      </c>
      <c r="C178" s="92">
        <f>'UBS Vila Sabrina'!C13</f>
        <v>206</v>
      </c>
      <c r="D178" s="103">
        <f t="shared" si="419"/>
        <v>0.52020202020202022</v>
      </c>
      <c r="E178" s="92" t="e">
        <f>'UBS Vila Sabrina'!#REF!</f>
        <v>#REF!</v>
      </c>
      <c r="F178" s="103" t="e">
        <f t="shared" si="420"/>
        <v>#REF!</v>
      </c>
      <c r="G178" s="92" t="e">
        <f>'UBS Vila Sabrina'!#REF!</f>
        <v>#REF!</v>
      </c>
      <c r="H178" s="103" t="e">
        <f t="shared" si="421"/>
        <v>#REF!</v>
      </c>
      <c r="I178" s="94" t="e">
        <f t="shared" si="422"/>
        <v>#REF!</v>
      </c>
      <c r="J178" s="625" t="e">
        <f t="shared" si="423"/>
        <v>#REF!</v>
      </c>
      <c r="K178" s="643" t="e">
        <f>'UBS Vila Sabrina'!#REF!</f>
        <v>#REF!</v>
      </c>
      <c r="L178" s="607" t="e">
        <f t="shared" si="421"/>
        <v>#REF!</v>
      </c>
      <c r="M178" s="643" t="e">
        <f>'UBS Vila Sabrina'!#REF!</f>
        <v>#REF!</v>
      </c>
      <c r="N178" s="607" t="e">
        <f t="shared" si="424"/>
        <v>#REF!</v>
      </c>
      <c r="O178" s="643" t="e">
        <f>'UBS Vila Sabrina'!#REF!</f>
        <v>#REF!</v>
      </c>
      <c r="P178" s="607" t="e">
        <f t="shared" si="425"/>
        <v>#REF!</v>
      </c>
      <c r="Q178" s="94" t="e">
        <f t="shared" si="426"/>
        <v>#REF!</v>
      </c>
      <c r="R178" s="625" t="e">
        <f t="shared" si="427"/>
        <v>#REF!</v>
      </c>
      <c r="S178" s="643" t="e">
        <f>'UBS Vila Sabrina'!#REF!</f>
        <v>#REF!</v>
      </c>
      <c r="T178" s="607" t="e">
        <f t="shared" si="428"/>
        <v>#REF!</v>
      </c>
      <c r="U178" s="643" t="e">
        <f>'UBS Vila Sabrina'!#REF!</f>
        <v>#REF!</v>
      </c>
      <c r="V178" s="607" t="e">
        <f t="shared" si="429"/>
        <v>#REF!</v>
      </c>
      <c r="W178" s="643" t="e">
        <f>'UBS Vila Sabrina'!#REF!</f>
        <v>#REF!</v>
      </c>
      <c r="X178" s="607" t="e">
        <f t="shared" si="430"/>
        <v>#REF!</v>
      </c>
      <c r="Y178" s="94" t="e">
        <f t="shared" si="431"/>
        <v>#REF!</v>
      </c>
      <c r="Z178" s="625" t="e">
        <f t="shared" si="432"/>
        <v>#REF!</v>
      </c>
      <c r="AA178" s="643" t="e">
        <f>'UBS Vila Sabrina'!#REF!</f>
        <v>#REF!</v>
      </c>
      <c r="AB178" s="607" t="e">
        <f t="shared" si="433"/>
        <v>#REF!</v>
      </c>
      <c r="AC178" s="643" t="e">
        <f>'UBS Vila Sabrina'!#REF!</f>
        <v>#REF!</v>
      </c>
      <c r="AD178" s="607" t="e">
        <f t="shared" si="434"/>
        <v>#REF!</v>
      </c>
      <c r="AE178" s="643" t="e">
        <f>'UBS Vila Sabrina'!#REF!</f>
        <v>#REF!</v>
      </c>
      <c r="AF178" s="607" t="e">
        <f t="shared" si="435"/>
        <v>#REF!</v>
      </c>
      <c r="AG178" s="94" t="e">
        <f t="shared" si="436"/>
        <v>#REF!</v>
      </c>
      <c r="AH178" s="625" t="e">
        <f t="shared" si="437"/>
        <v>#REF!</v>
      </c>
    </row>
    <row r="179" spans="1:34" ht="16.5" thickBot="1" x14ac:dyDescent="0.3">
      <c r="A179" s="96" t="s">
        <v>13</v>
      </c>
      <c r="B179" s="590">
        <f>'UBS Vila Sabrina'!B14</f>
        <v>528</v>
      </c>
      <c r="C179" s="97">
        <f>'UBS Vila Sabrina'!C14</f>
        <v>262</v>
      </c>
      <c r="D179" s="107">
        <f t="shared" si="419"/>
        <v>0.49621212121212122</v>
      </c>
      <c r="E179" s="97" t="e">
        <f>'UBS Vila Sabrina'!#REF!</f>
        <v>#REF!</v>
      </c>
      <c r="F179" s="107" t="e">
        <f t="shared" si="420"/>
        <v>#REF!</v>
      </c>
      <c r="G179" s="97" t="e">
        <f>'UBS Vila Sabrina'!#REF!</f>
        <v>#REF!</v>
      </c>
      <c r="H179" s="107" t="e">
        <f t="shared" si="421"/>
        <v>#REF!</v>
      </c>
      <c r="I179" s="99" t="e">
        <f t="shared" si="422"/>
        <v>#REF!</v>
      </c>
      <c r="J179" s="626" t="e">
        <f t="shared" si="423"/>
        <v>#REF!</v>
      </c>
      <c r="K179" s="644" t="e">
        <f>'UBS Vila Sabrina'!#REF!</f>
        <v>#REF!</v>
      </c>
      <c r="L179" s="608" t="e">
        <f t="shared" si="421"/>
        <v>#REF!</v>
      </c>
      <c r="M179" s="644" t="e">
        <f>'UBS Vila Sabrina'!#REF!</f>
        <v>#REF!</v>
      </c>
      <c r="N179" s="608" t="e">
        <f t="shared" si="424"/>
        <v>#REF!</v>
      </c>
      <c r="O179" s="644" t="e">
        <f>'UBS Vila Sabrina'!#REF!</f>
        <v>#REF!</v>
      </c>
      <c r="P179" s="608" t="e">
        <f t="shared" si="425"/>
        <v>#REF!</v>
      </c>
      <c r="Q179" s="99" t="e">
        <f t="shared" si="426"/>
        <v>#REF!</v>
      </c>
      <c r="R179" s="626" t="e">
        <f t="shared" si="427"/>
        <v>#REF!</v>
      </c>
      <c r="S179" s="644" t="e">
        <f>'UBS Vila Sabrina'!#REF!</f>
        <v>#REF!</v>
      </c>
      <c r="T179" s="608" t="e">
        <f t="shared" si="428"/>
        <v>#REF!</v>
      </c>
      <c r="U179" s="644" t="e">
        <f>'UBS Vila Sabrina'!#REF!</f>
        <v>#REF!</v>
      </c>
      <c r="V179" s="608" t="e">
        <f t="shared" si="429"/>
        <v>#REF!</v>
      </c>
      <c r="W179" s="644" t="e">
        <f>'UBS Vila Sabrina'!#REF!</f>
        <v>#REF!</v>
      </c>
      <c r="X179" s="608" t="e">
        <f t="shared" si="430"/>
        <v>#REF!</v>
      </c>
      <c r="Y179" s="99" t="e">
        <f t="shared" si="431"/>
        <v>#REF!</v>
      </c>
      <c r="Z179" s="626" t="e">
        <f t="shared" si="432"/>
        <v>#REF!</v>
      </c>
      <c r="AA179" s="644" t="e">
        <f>'UBS Vila Sabrina'!#REF!</f>
        <v>#REF!</v>
      </c>
      <c r="AB179" s="608" t="e">
        <f t="shared" si="433"/>
        <v>#REF!</v>
      </c>
      <c r="AC179" s="644" t="e">
        <f>'UBS Vila Sabrina'!#REF!</f>
        <v>#REF!</v>
      </c>
      <c r="AD179" s="608" t="e">
        <f t="shared" si="434"/>
        <v>#REF!</v>
      </c>
      <c r="AE179" s="644" t="e">
        <f>'UBS Vila Sabrina'!#REF!</f>
        <v>#REF!</v>
      </c>
      <c r="AF179" s="608" t="e">
        <f t="shared" si="435"/>
        <v>#REF!</v>
      </c>
      <c r="AG179" s="99" t="e">
        <f t="shared" si="436"/>
        <v>#REF!</v>
      </c>
      <c r="AH179" s="626" t="e">
        <f t="shared" si="437"/>
        <v>#REF!</v>
      </c>
    </row>
    <row r="180" spans="1:34" ht="16.5" thickBot="1" x14ac:dyDescent="0.3">
      <c r="A180" s="5" t="s">
        <v>312</v>
      </c>
      <c r="B180" s="655">
        <f>SUM(B175:B179)</f>
        <v>2316</v>
      </c>
      <c r="C180" s="7">
        <f>SUM(C175:C179)</f>
        <v>1841</v>
      </c>
      <c r="D180" s="21">
        <f t="shared" si="419"/>
        <v>0.79490500863557856</v>
      </c>
      <c r="E180" s="7" t="e">
        <f>SUM(E175:E179)</f>
        <v>#REF!</v>
      </c>
      <c r="F180" s="21" t="e">
        <f t="shared" si="420"/>
        <v>#REF!</v>
      </c>
      <c r="G180" s="7" t="e">
        <f>SUM(G175:G179)</f>
        <v>#REF!</v>
      </c>
      <c r="H180" s="21" t="e">
        <f t="shared" si="421"/>
        <v>#REF!</v>
      </c>
      <c r="I180" s="71" t="e">
        <f t="shared" si="422"/>
        <v>#REF!</v>
      </c>
      <c r="J180" s="654" t="e">
        <f t="shared" si="423"/>
        <v>#REF!</v>
      </c>
      <c r="K180" s="638" t="e">
        <f>SUM(K175:K179)</f>
        <v>#REF!</v>
      </c>
      <c r="L180" s="653" t="e">
        <f t="shared" si="421"/>
        <v>#REF!</v>
      </c>
      <c r="M180" s="638" t="e">
        <f t="shared" ref="M180" si="438">SUM(M175:M179)</f>
        <v>#REF!</v>
      </c>
      <c r="N180" s="653" t="e">
        <f t="shared" si="424"/>
        <v>#REF!</v>
      </c>
      <c r="O180" s="638" t="e">
        <f t="shared" ref="O180" si="439">SUM(O175:O179)</f>
        <v>#REF!</v>
      </c>
      <c r="P180" s="653" t="e">
        <f t="shared" si="425"/>
        <v>#REF!</v>
      </c>
      <c r="Q180" s="71" t="e">
        <f t="shared" si="426"/>
        <v>#REF!</v>
      </c>
      <c r="R180" s="654" t="e">
        <f t="shared" si="427"/>
        <v>#REF!</v>
      </c>
      <c r="S180" s="638" t="e">
        <f>SUM(S175:S179)</f>
        <v>#REF!</v>
      </c>
      <c r="T180" s="653" t="e">
        <f t="shared" si="428"/>
        <v>#REF!</v>
      </c>
      <c r="U180" s="638" t="e">
        <f t="shared" ref="U180" si="440">SUM(U175:U179)</f>
        <v>#REF!</v>
      </c>
      <c r="V180" s="653" t="e">
        <f t="shared" si="429"/>
        <v>#REF!</v>
      </c>
      <c r="W180" s="638" t="e">
        <f t="shared" ref="W180" si="441">SUM(W175:W179)</f>
        <v>#REF!</v>
      </c>
      <c r="X180" s="653" t="e">
        <f t="shared" si="430"/>
        <v>#REF!</v>
      </c>
      <c r="Y180" s="71" t="e">
        <f t="shared" si="431"/>
        <v>#REF!</v>
      </c>
      <c r="Z180" s="654" t="e">
        <f t="shared" si="432"/>
        <v>#REF!</v>
      </c>
      <c r="AA180" s="638" t="e">
        <f>SUM(AA175:AA179)</f>
        <v>#REF!</v>
      </c>
      <c r="AB180" s="653" t="e">
        <f t="shared" si="433"/>
        <v>#REF!</v>
      </c>
      <c r="AC180" s="638" t="e">
        <f t="shared" ref="AC180" si="442">SUM(AC175:AC179)</f>
        <v>#REF!</v>
      </c>
      <c r="AD180" s="653" t="e">
        <f t="shared" si="434"/>
        <v>#REF!</v>
      </c>
      <c r="AE180" s="638" t="e">
        <f t="shared" ref="AE180" si="443">SUM(AE175:AE179)</f>
        <v>#REF!</v>
      </c>
      <c r="AF180" s="653" t="e">
        <f t="shared" si="435"/>
        <v>#REF!</v>
      </c>
      <c r="AG180" s="71" t="e">
        <f t="shared" si="436"/>
        <v>#REF!</v>
      </c>
      <c r="AH180" s="654" t="e">
        <f t="shared" si="437"/>
        <v>#REF!</v>
      </c>
    </row>
    <row r="182" spans="1:34" x14ac:dyDescent="0.25">
      <c r="A182" s="1002" t="s">
        <v>449</v>
      </c>
      <c r="B182" s="994"/>
      <c r="C182" s="994"/>
      <c r="D182" s="994"/>
      <c r="E182" s="994"/>
      <c r="F182" s="994"/>
      <c r="G182" s="994"/>
      <c r="H182" s="994"/>
      <c r="I182" s="994"/>
      <c r="J182" s="994"/>
      <c r="K182" s="994"/>
      <c r="L182" s="994"/>
      <c r="M182" s="994"/>
      <c r="N182" s="994"/>
      <c r="O182" s="994"/>
      <c r="P182" s="994"/>
      <c r="Q182" s="994"/>
      <c r="R182" s="994"/>
      <c r="S182" s="994"/>
      <c r="T182" s="994"/>
      <c r="U182" s="994"/>
      <c r="V182" s="994"/>
      <c r="W182" s="994"/>
      <c r="X182" s="994"/>
      <c r="Y182" s="994"/>
      <c r="Z182" s="994"/>
    </row>
    <row r="183" spans="1:34" ht="24.75" thickBot="1" x14ac:dyDescent="0.3">
      <c r="A183" s="13" t="s">
        <v>14</v>
      </c>
      <c r="B183" s="11" t="s">
        <v>164</v>
      </c>
      <c r="C183" s="13" t="s">
        <v>423</v>
      </c>
      <c r="D183" s="14" t="s">
        <v>1</v>
      </c>
      <c r="E183" s="13" t="s">
        <v>424</v>
      </c>
      <c r="F183" s="14" t="s">
        <v>1</v>
      </c>
      <c r="G183" s="13" t="s">
        <v>425</v>
      </c>
      <c r="H183" s="14" t="s">
        <v>1</v>
      </c>
      <c r="I183" s="86" t="s">
        <v>403</v>
      </c>
      <c r="J183" s="12" t="s">
        <v>192</v>
      </c>
      <c r="K183" s="13" t="s">
        <v>426</v>
      </c>
      <c r="L183" s="14" t="s">
        <v>1</v>
      </c>
      <c r="M183" s="13" t="s">
        <v>427</v>
      </c>
      <c r="N183" s="14" t="s">
        <v>1</v>
      </c>
      <c r="O183" s="13" t="s">
        <v>428</v>
      </c>
      <c r="P183" s="14" t="s">
        <v>1</v>
      </c>
      <c r="Q183" s="86" t="s">
        <v>403</v>
      </c>
      <c r="R183" s="12" t="s">
        <v>192</v>
      </c>
      <c r="S183" s="13" t="s">
        <v>429</v>
      </c>
      <c r="T183" s="14" t="s">
        <v>1</v>
      </c>
      <c r="U183" s="13" t="s">
        <v>430</v>
      </c>
      <c r="V183" s="14" t="s">
        <v>1</v>
      </c>
      <c r="W183" s="13" t="s">
        <v>431</v>
      </c>
      <c r="X183" s="14" t="s">
        <v>1</v>
      </c>
      <c r="Y183" s="86" t="s">
        <v>403</v>
      </c>
      <c r="Z183" s="12" t="s">
        <v>192</v>
      </c>
      <c r="AA183" s="13" t="s">
        <v>432</v>
      </c>
      <c r="AB183" s="14" t="s">
        <v>1</v>
      </c>
      <c r="AC183" s="13" t="s">
        <v>433</v>
      </c>
      <c r="AD183" s="14" t="s">
        <v>1</v>
      </c>
      <c r="AE183" s="13" t="s">
        <v>434</v>
      </c>
      <c r="AF183" s="14" t="s">
        <v>1</v>
      </c>
      <c r="AG183" s="86" t="s">
        <v>403</v>
      </c>
      <c r="AH183" s="12" t="s">
        <v>192</v>
      </c>
    </row>
    <row r="184" spans="1:34" ht="16.5" thickTop="1" x14ac:dyDescent="0.25">
      <c r="A184" s="77" t="s">
        <v>8</v>
      </c>
      <c r="B184" s="588">
        <f>'UBS Carandiru'!B9</f>
        <v>783</v>
      </c>
      <c r="C184" s="91">
        <f>'UBS Carandiru'!C9</f>
        <v>712</v>
      </c>
      <c r="D184" s="18">
        <f t="shared" ref="D184:D192" si="444">C184/$B184</f>
        <v>0.90932311621966799</v>
      </c>
      <c r="E184" s="91" t="e">
        <f>'UBS Carandiru'!#REF!</f>
        <v>#REF!</v>
      </c>
      <c r="F184" s="18" t="e">
        <f t="shared" ref="F184:F192" si="445">E184/$B184</f>
        <v>#REF!</v>
      </c>
      <c r="G184" s="91" t="e">
        <f>'UBS Carandiru'!#REF!</f>
        <v>#REF!</v>
      </c>
      <c r="H184" s="18" t="e">
        <f t="shared" ref="H184:L192" si="446">G184/$B184</f>
        <v>#REF!</v>
      </c>
      <c r="I184" s="68" t="e">
        <f t="shared" ref="I184:I192" si="447">SUM(C184,E184,G184)</f>
        <v>#REF!</v>
      </c>
      <c r="J184" s="627" t="e">
        <f t="shared" ref="J184:J192" si="448">I184/($B184*3)</f>
        <v>#REF!</v>
      </c>
      <c r="K184" s="642" t="e">
        <f>'UBS Carandiru'!#REF!</f>
        <v>#REF!</v>
      </c>
      <c r="L184" s="609" t="e">
        <f t="shared" si="446"/>
        <v>#REF!</v>
      </c>
      <c r="M184" s="642" t="e">
        <f>'UBS Carandiru'!#REF!</f>
        <v>#REF!</v>
      </c>
      <c r="N184" s="609" t="e">
        <f t="shared" ref="N184:N192" si="449">M184/$B184</f>
        <v>#REF!</v>
      </c>
      <c r="O184" s="642" t="e">
        <f>'UBS Carandiru'!#REF!</f>
        <v>#REF!</v>
      </c>
      <c r="P184" s="609" t="e">
        <f t="shared" ref="P184:P192" si="450">O184/$B184</f>
        <v>#REF!</v>
      </c>
      <c r="Q184" s="68" t="e">
        <f t="shared" ref="Q184:Q192" si="451">SUM(K184,M184,O184)</f>
        <v>#REF!</v>
      </c>
      <c r="R184" s="627" t="e">
        <f t="shared" ref="R184:R192" si="452">Q184/($B184*3)</f>
        <v>#REF!</v>
      </c>
      <c r="S184" s="642" t="e">
        <f>'UBS Carandiru'!#REF!</f>
        <v>#REF!</v>
      </c>
      <c r="T184" s="609" t="e">
        <f t="shared" ref="T184:T192" si="453">S184/$B184</f>
        <v>#REF!</v>
      </c>
      <c r="U184" s="642" t="e">
        <f>'UBS Carandiru'!#REF!</f>
        <v>#REF!</v>
      </c>
      <c r="V184" s="609" t="e">
        <f t="shared" ref="V184:V192" si="454">U184/$B184</f>
        <v>#REF!</v>
      </c>
      <c r="W184" s="642" t="e">
        <f>'UBS Carandiru'!#REF!</f>
        <v>#REF!</v>
      </c>
      <c r="X184" s="609" t="e">
        <f t="shared" ref="X184:X192" si="455">W184/$B184</f>
        <v>#REF!</v>
      </c>
      <c r="Y184" s="68" t="e">
        <f t="shared" ref="Y184:Y192" si="456">SUM(S184,U184,W184)</f>
        <v>#REF!</v>
      </c>
      <c r="Z184" s="627" t="e">
        <f t="shared" ref="Z184:Z192" si="457">Y184/($B184*3)</f>
        <v>#REF!</v>
      </c>
      <c r="AA184" s="642" t="e">
        <f>'UBS Carandiru'!#REF!</f>
        <v>#REF!</v>
      </c>
      <c r="AB184" s="609" t="e">
        <f t="shared" ref="AB184:AB192" si="458">AA184/$B184</f>
        <v>#REF!</v>
      </c>
      <c r="AC184" s="642" t="e">
        <f>'UBS Carandiru'!#REF!</f>
        <v>#REF!</v>
      </c>
      <c r="AD184" s="609" t="e">
        <f t="shared" ref="AD184:AD192" si="459">AC184/$B184</f>
        <v>#REF!</v>
      </c>
      <c r="AE184" s="642" t="e">
        <f>'UBS Carandiru'!#REF!</f>
        <v>#REF!</v>
      </c>
      <c r="AF184" s="609" t="e">
        <f t="shared" ref="AF184:AF192" si="460">AE184/$B184</f>
        <v>#REF!</v>
      </c>
      <c r="AG184" s="68" t="e">
        <f t="shared" ref="AG184:AG192" si="461">SUM(AA184,AC184,AE184)</f>
        <v>#REF!</v>
      </c>
      <c r="AH184" s="627" t="e">
        <f t="shared" ref="AH184:AH192" si="462">AG184/($B184*3)</f>
        <v>#REF!</v>
      </c>
    </row>
    <row r="185" spans="1:34" x14ac:dyDescent="0.25">
      <c r="A185" s="77" t="s">
        <v>9</v>
      </c>
      <c r="B185" s="589">
        <f>'UBS Carandiru'!B10</f>
        <v>117</v>
      </c>
      <c r="C185" s="92">
        <f>'UBS Carandiru'!C10</f>
        <v>271</v>
      </c>
      <c r="D185" s="103">
        <f t="shared" si="444"/>
        <v>2.3162393162393164</v>
      </c>
      <c r="E185" s="92" t="e">
        <f>'UBS Carandiru'!#REF!</f>
        <v>#REF!</v>
      </c>
      <c r="F185" s="103" t="e">
        <f t="shared" si="445"/>
        <v>#REF!</v>
      </c>
      <c r="G185" s="92" t="e">
        <f>'UBS Carandiru'!#REF!</f>
        <v>#REF!</v>
      </c>
      <c r="H185" s="103" t="e">
        <f t="shared" si="446"/>
        <v>#REF!</v>
      </c>
      <c r="I185" s="94" t="e">
        <f t="shared" si="447"/>
        <v>#REF!</v>
      </c>
      <c r="J185" s="625" t="e">
        <f t="shared" si="448"/>
        <v>#REF!</v>
      </c>
      <c r="K185" s="643" t="e">
        <f>'UBS Carandiru'!#REF!</f>
        <v>#REF!</v>
      </c>
      <c r="L185" s="607" t="e">
        <f t="shared" si="446"/>
        <v>#REF!</v>
      </c>
      <c r="M185" s="643" t="e">
        <f>'UBS Carandiru'!#REF!</f>
        <v>#REF!</v>
      </c>
      <c r="N185" s="607" t="e">
        <f t="shared" si="449"/>
        <v>#REF!</v>
      </c>
      <c r="O185" s="643" t="e">
        <f>'UBS Carandiru'!#REF!</f>
        <v>#REF!</v>
      </c>
      <c r="P185" s="607" t="e">
        <f t="shared" si="450"/>
        <v>#REF!</v>
      </c>
      <c r="Q185" s="94" t="e">
        <f t="shared" si="451"/>
        <v>#REF!</v>
      </c>
      <c r="R185" s="625" t="e">
        <f t="shared" si="452"/>
        <v>#REF!</v>
      </c>
      <c r="S185" s="643" t="e">
        <f>'UBS Carandiru'!#REF!</f>
        <v>#REF!</v>
      </c>
      <c r="T185" s="607" t="e">
        <f t="shared" si="453"/>
        <v>#REF!</v>
      </c>
      <c r="U185" s="643" t="e">
        <f>'UBS Carandiru'!#REF!</f>
        <v>#REF!</v>
      </c>
      <c r="V185" s="607" t="e">
        <f t="shared" si="454"/>
        <v>#REF!</v>
      </c>
      <c r="W185" s="643" t="e">
        <f>'UBS Carandiru'!#REF!</f>
        <v>#REF!</v>
      </c>
      <c r="X185" s="607" t="e">
        <f t="shared" si="455"/>
        <v>#REF!</v>
      </c>
      <c r="Y185" s="94" t="e">
        <f t="shared" si="456"/>
        <v>#REF!</v>
      </c>
      <c r="Z185" s="625" t="e">
        <f t="shared" si="457"/>
        <v>#REF!</v>
      </c>
      <c r="AA185" s="643" t="e">
        <f>'UBS Carandiru'!#REF!</f>
        <v>#REF!</v>
      </c>
      <c r="AB185" s="607" t="e">
        <f t="shared" si="458"/>
        <v>#REF!</v>
      </c>
      <c r="AC185" s="643" t="e">
        <f>'UBS Carandiru'!#REF!</f>
        <v>#REF!</v>
      </c>
      <c r="AD185" s="607" t="e">
        <f t="shared" si="459"/>
        <v>#REF!</v>
      </c>
      <c r="AE185" s="643" t="e">
        <f>'UBS Carandiru'!#REF!</f>
        <v>#REF!</v>
      </c>
      <c r="AF185" s="607" t="e">
        <f t="shared" si="460"/>
        <v>#REF!</v>
      </c>
      <c r="AG185" s="94" t="e">
        <f t="shared" si="461"/>
        <v>#REF!</v>
      </c>
      <c r="AH185" s="625" t="e">
        <f t="shared" si="462"/>
        <v>#REF!</v>
      </c>
    </row>
    <row r="186" spans="1:34" x14ac:dyDescent="0.25">
      <c r="A186" s="77" t="s">
        <v>10</v>
      </c>
      <c r="B186" s="589">
        <f>'UBS Carandiru'!B12</f>
        <v>792</v>
      </c>
      <c r="C186" s="92">
        <f>'UBS Carandiru'!C12</f>
        <v>570</v>
      </c>
      <c r="D186" s="103">
        <f t="shared" si="444"/>
        <v>0.71969696969696972</v>
      </c>
      <c r="E186" s="92" t="e">
        <f>'UBS Carandiru'!#REF!</f>
        <v>#REF!</v>
      </c>
      <c r="F186" s="103" t="e">
        <f t="shared" si="445"/>
        <v>#REF!</v>
      </c>
      <c r="G186" s="92" t="e">
        <f>'UBS Carandiru'!#REF!</f>
        <v>#REF!</v>
      </c>
      <c r="H186" s="103" t="e">
        <f t="shared" si="446"/>
        <v>#REF!</v>
      </c>
      <c r="I186" s="94" t="e">
        <f t="shared" si="447"/>
        <v>#REF!</v>
      </c>
      <c r="J186" s="625" t="e">
        <f t="shared" si="448"/>
        <v>#REF!</v>
      </c>
      <c r="K186" s="643" t="e">
        <f>'UBS Carandiru'!#REF!</f>
        <v>#REF!</v>
      </c>
      <c r="L186" s="607" t="e">
        <f t="shared" si="446"/>
        <v>#REF!</v>
      </c>
      <c r="M186" s="643" t="e">
        <f>'UBS Carandiru'!#REF!</f>
        <v>#REF!</v>
      </c>
      <c r="N186" s="607" t="e">
        <f t="shared" si="449"/>
        <v>#REF!</v>
      </c>
      <c r="O186" s="643" t="e">
        <f>'UBS Carandiru'!#REF!</f>
        <v>#REF!</v>
      </c>
      <c r="P186" s="607" t="e">
        <f t="shared" si="450"/>
        <v>#REF!</v>
      </c>
      <c r="Q186" s="94" t="e">
        <f t="shared" si="451"/>
        <v>#REF!</v>
      </c>
      <c r="R186" s="625" t="e">
        <f t="shared" si="452"/>
        <v>#REF!</v>
      </c>
      <c r="S186" s="643" t="e">
        <f>'UBS Carandiru'!#REF!</f>
        <v>#REF!</v>
      </c>
      <c r="T186" s="607" t="e">
        <f t="shared" si="453"/>
        <v>#REF!</v>
      </c>
      <c r="U186" s="643" t="e">
        <f>'UBS Carandiru'!#REF!</f>
        <v>#REF!</v>
      </c>
      <c r="V186" s="607" t="e">
        <f t="shared" si="454"/>
        <v>#REF!</v>
      </c>
      <c r="W186" s="643" t="e">
        <f>'UBS Carandiru'!#REF!</f>
        <v>#REF!</v>
      </c>
      <c r="X186" s="607" t="e">
        <f t="shared" si="455"/>
        <v>#REF!</v>
      </c>
      <c r="Y186" s="94" t="e">
        <f t="shared" si="456"/>
        <v>#REF!</v>
      </c>
      <c r="Z186" s="625" t="e">
        <f t="shared" si="457"/>
        <v>#REF!</v>
      </c>
      <c r="AA186" s="643" t="e">
        <f>'UBS Carandiru'!#REF!</f>
        <v>#REF!</v>
      </c>
      <c r="AB186" s="607" t="e">
        <f t="shared" si="458"/>
        <v>#REF!</v>
      </c>
      <c r="AC186" s="643" t="e">
        <f>'UBS Carandiru'!#REF!</f>
        <v>#REF!</v>
      </c>
      <c r="AD186" s="607" t="e">
        <f t="shared" si="459"/>
        <v>#REF!</v>
      </c>
      <c r="AE186" s="643" t="e">
        <f>'UBS Carandiru'!#REF!</f>
        <v>#REF!</v>
      </c>
      <c r="AF186" s="607" t="e">
        <f t="shared" si="460"/>
        <v>#REF!</v>
      </c>
      <c r="AG186" s="94" t="e">
        <f t="shared" si="461"/>
        <v>#REF!</v>
      </c>
      <c r="AH186" s="625" t="e">
        <f t="shared" si="462"/>
        <v>#REF!</v>
      </c>
    </row>
    <row r="187" spans="1:34" x14ac:dyDescent="0.25">
      <c r="A187" s="77" t="s">
        <v>42</v>
      </c>
      <c r="B187" s="589">
        <f>'UBS Carandiru'!B13</f>
        <v>396</v>
      </c>
      <c r="C187" s="92">
        <f>'UBS Carandiru'!C13</f>
        <v>222</v>
      </c>
      <c r="D187" s="103">
        <f t="shared" si="444"/>
        <v>0.56060606060606055</v>
      </c>
      <c r="E187" s="92" t="e">
        <f>'UBS Carandiru'!#REF!</f>
        <v>#REF!</v>
      </c>
      <c r="F187" s="103" t="e">
        <f t="shared" si="445"/>
        <v>#REF!</v>
      </c>
      <c r="G187" s="92" t="e">
        <f>'UBS Carandiru'!#REF!</f>
        <v>#REF!</v>
      </c>
      <c r="H187" s="103" t="e">
        <f t="shared" si="446"/>
        <v>#REF!</v>
      </c>
      <c r="I187" s="94" t="e">
        <f t="shared" si="447"/>
        <v>#REF!</v>
      </c>
      <c r="J187" s="625" t="e">
        <f t="shared" si="448"/>
        <v>#REF!</v>
      </c>
      <c r="K187" s="643" t="e">
        <f>'UBS Carandiru'!#REF!</f>
        <v>#REF!</v>
      </c>
      <c r="L187" s="607" t="e">
        <f t="shared" si="446"/>
        <v>#REF!</v>
      </c>
      <c r="M187" s="643" t="e">
        <f>'UBS Carandiru'!#REF!</f>
        <v>#REF!</v>
      </c>
      <c r="N187" s="607" t="e">
        <f t="shared" si="449"/>
        <v>#REF!</v>
      </c>
      <c r="O187" s="643" t="e">
        <f>'UBS Carandiru'!#REF!</f>
        <v>#REF!</v>
      </c>
      <c r="P187" s="607" t="e">
        <f t="shared" si="450"/>
        <v>#REF!</v>
      </c>
      <c r="Q187" s="94" t="e">
        <f t="shared" si="451"/>
        <v>#REF!</v>
      </c>
      <c r="R187" s="625" t="e">
        <f t="shared" si="452"/>
        <v>#REF!</v>
      </c>
      <c r="S187" s="643" t="e">
        <f>'UBS Carandiru'!#REF!</f>
        <v>#REF!</v>
      </c>
      <c r="T187" s="607" t="e">
        <f t="shared" si="453"/>
        <v>#REF!</v>
      </c>
      <c r="U187" s="643" t="e">
        <f>'UBS Carandiru'!#REF!</f>
        <v>#REF!</v>
      </c>
      <c r="V187" s="607" t="e">
        <f t="shared" si="454"/>
        <v>#REF!</v>
      </c>
      <c r="W187" s="643" t="e">
        <f>'UBS Carandiru'!#REF!</f>
        <v>#REF!</v>
      </c>
      <c r="X187" s="607" t="e">
        <f t="shared" si="455"/>
        <v>#REF!</v>
      </c>
      <c r="Y187" s="94" t="e">
        <f t="shared" si="456"/>
        <v>#REF!</v>
      </c>
      <c r="Z187" s="625" t="e">
        <f t="shared" si="457"/>
        <v>#REF!</v>
      </c>
      <c r="AA187" s="643" t="e">
        <f>'UBS Carandiru'!#REF!</f>
        <v>#REF!</v>
      </c>
      <c r="AB187" s="607" t="e">
        <f t="shared" si="458"/>
        <v>#REF!</v>
      </c>
      <c r="AC187" s="643" t="e">
        <f>'UBS Carandiru'!#REF!</f>
        <v>#REF!</v>
      </c>
      <c r="AD187" s="607" t="e">
        <f t="shared" si="459"/>
        <v>#REF!</v>
      </c>
      <c r="AE187" s="643" t="e">
        <f>'UBS Carandiru'!#REF!</f>
        <v>#REF!</v>
      </c>
      <c r="AF187" s="607" t="e">
        <f t="shared" si="460"/>
        <v>#REF!</v>
      </c>
      <c r="AG187" s="94" t="e">
        <f t="shared" si="461"/>
        <v>#REF!</v>
      </c>
      <c r="AH187" s="625" t="e">
        <f t="shared" si="462"/>
        <v>#REF!</v>
      </c>
    </row>
    <row r="188" spans="1:34" x14ac:dyDescent="0.25">
      <c r="A188" s="77" t="s">
        <v>12</v>
      </c>
      <c r="B188" s="589">
        <f>'UBS Carandiru'!B14</f>
        <v>160</v>
      </c>
      <c r="C188" s="92">
        <f>'UBS Carandiru'!C14</f>
        <v>146</v>
      </c>
      <c r="D188" s="103">
        <f t="shared" si="444"/>
        <v>0.91249999999999998</v>
      </c>
      <c r="E188" s="92" t="e">
        <f>'UBS Carandiru'!#REF!</f>
        <v>#REF!</v>
      </c>
      <c r="F188" s="103" t="e">
        <f t="shared" si="445"/>
        <v>#REF!</v>
      </c>
      <c r="G188" s="92" t="e">
        <f>'UBS Carandiru'!#REF!</f>
        <v>#REF!</v>
      </c>
      <c r="H188" s="103" t="e">
        <f t="shared" si="446"/>
        <v>#REF!</v>
      </c>
      <c r="I188" s="94" t="e">
        <f t="shared" si="447"/>
        <v>#REF!</v>
      </c>
      <c r="J188" s="625" t="e">
        <f t="shared" si="448"/>
        <v>#REF!</v>
      </c>
      <c r="K188" s="643" t="e">
        <f>'UBS Carandiru'!#REF!</f>
        <v>#REF!</v>
      </c>
      <c r="L188" s="607" t="e">
        <f t="shared" si="446"/>
        <v>#REF!</v>
      </c>
      <c r="M188" s="643" t="e">
        <f>'UBS Carandiru'!#REF!</f>
        <v>#REF!</v>
      </c>
      <c r="N188" s="607" t="e">
        <f t="shared" si="449"/>
        <v>#REF!</v>
      </c>
      <c r="O188" s="643" t="e">
        <f>'UBS Carandiru'!#REF!</f>
        <v>#REF!</v>
      </c>
      <c r="P188" s="607" t="e">
        <f t="shared" si="450"/>
        <v>#REF!</v>
      </c>
      <c r="Q188" s="94" t="e">
        <f t="shared" si="451"/>
        <v>#REF!</v>
      </c>
      <c r="R188" s="625" t="e">
        <f t="shared" si="452"/>
        <v>#REF!</v>
      </c>
      <c r="S188" s="643" t="e">
        <f>'UBS Carandiru'!#REF!</f>
        <v>#REF!</v>
      </c>
      <c r="T188" s="607" t="e">
        <f t="shared" si="453"/>
        <v>#REF!</v>
      </c>
      <c r="U188" s="643" t="e">
        <f>'UBS Carandiru'!#REF!</f>
        <v>#REF!</v>
      </c>
      <c r="V188" s="607" t="e">
        <f t="shared" si="454"/>
        <v>#REF!</v>
      </c>
      <c r="W188" s="643" t="e">
        <f>'UBS Carandiru'!#REF!</f>
        <v>#REF!</v>
      </c>
      <c r="X188" s="607" t="e">
        <f t="shared" si="455"/>
        <v>#REF!</v>
      </c>
      <c r="Y188" s="94" t="e">
        <f t="shared" si="456"/>
        <v>#REF!</v>
      </c>
      <c r="Z188" s="625" t="e">
        <f t="shared" si="457"/>
        <v>#REF!</v>
      </c>
      <c r="AA188" s="643" t="e">
        <f>'UBS Carandiru'!#REF!</f>
        <v>#REF!</v>
      </c>
      <c r="AB188" s="607" t="e">
        <f t="shared" si="458"/>
        <v>#REF!</v>
      </c>
      <c r="AC188" s="643" t="e">
        <f>'UBS Carandiru'!#REF!</f>
        <v>#REF!</v>
      </c>
      <c r="AD188" s="607" t="e">
        <f t="shared" si="459"/>
        <v>#REF!</v>
      </c>
      <c r="AE188" s="643" t="e">
        <f>'UBS Carandiru'!#REF!</f>
        <v>#REF!</v>
      </c>
      <c r="AF188" s="607" t="e">
        <f t="shared" si="460"/>
        <v>#REF!</v>
      </c>
      <c r="AG188" s="94" t="e">
        <f t="shared" si="461"/>
        <v>#REF!</v>
      </c>
      <c r="AH188" s="625" t="e">
        <f t="shared" si="462"/>
        <v>#REF!</v>
      </c>
    </row>
    <row r="189" spans="1:34" x14ac:dyDescent="0.25">
      <c r="A189" s="77" t="s">
        <v>48</v>
      </c>
      <c r="B189" s="589" t="e">
        <f>'UBS Carandiru'!#REF!</f>
        <v>#REF!</v>
      </c>
      <c r="C189" s="92" t="e">
        <f>'UBS Carandiru'!#REF!</f>
        <v>#REF!</v>
      </c>
      <c r="D189" s="103" t="e">
        <f t="shared" si="444"/>
        <v>#REF!</v>
      </c>
      <c r="E189" s="92" t="e">
        <f>'UBS Carandiru'!#REF!</f>
        <v>#REF!</v>
      </c>
      <c r="F189" s="103" t="e">
        <f t="shared" si="445"/>
        <v>#REF!</v>
      </c>
      <c r="G189" s="92" t="e">
        <f>'UBS Carandiru'!#REF!</f>
        <v>#REF!</v>
      </c>
      <c r="H189" s="103" t="e">
        <f t="shared" si="446"/>
        <v>#REF!</v>
      </c>
      <c r="I189" s="94" t="e">
        <f t="shared" si="447"/>
        <v>#REF!</v>
      </c>
      <c r="J189" s="625" t="e">
        <f t="shared" si="448"/>
        <v>#REF!</v>
      </c>
      <c r="K189" s="643" t="e">
        <f>'UBS Carandiru'!#REF!</f>
        <v>#REF!</v>
      </c>
      <c r="L189" s="607" t="e">
        <f t="shared" si="446"/>
        <v>#REF!</v>
      </c>
      <c r="M189" s="643" t="e">
        <f>'UBS Carandiru'!#REF!</f>
        <v>#REF!</v>
      </c>
      <c r="N189" s="607" t="e">
        <f t="shared" si="449"/>
        <v>#REF!</v>
      </c>
      <c r="O189" s="643" t="e">
        <f>'UBS Carandiru'!#REF!</f>
        <v>#REF!</v>
      </c>
      <c r="P189" s="607" t="e">
        <f t="shared" si="450"/>
        <v>#REF!</v>
      </c>
      <c r="Q189" s="94" t="e">
        <f t="shared" si="451"/>
        <v>#REF!</v>
      </c>
      <c r="R189" s="625" t="e">
        <f t="shared" si="452"/>
        <v>#REF!</v>
      </c>
      <c r="S189" s="643" t="e">
        <f>'UBS Carandiru'!#REF!</f>
        <v>#REF!</v>
      </c>
      <c r="T189" s="607" t="e">
        <f t="shared" si="453"/>
        <v>#REF!</v>
      </c>
      <c r="U189" s="643" t="e">
        <f>'UBS Carandiru'!#REF!</f>
        <v>#REF!</v>
      </c>
      <c r="V189" s="607" t="e">
        <f t="shared" si="454"/>
        <v>#REF!</v>
      </c>
      <c r="W189" s="643" t="e">
        <f>'UBS Carandiru'!#REF!</f>
        <v>#REF!</v>
      </c>
      <c r="X189" s="607" t="e">
        <f t="shared" si="455"/>
        <v>#REF!</v>
      </c>
      <c r="Y189" s="94" t="e">
        <f t="shared" si="456"/>
        <v>#REF!</v>
      </c>
      <c r="Z189" s="625" t="e">
        <f t="shared" si="457"/>
        <v>#REF!</v>
      </c>
      <c r="AA189" s="643" t="e">
        <f>'UBS Carandiru'!#REF!</f>
        <v>#REF!</v>
      </c>
      <c r="AB189" s="607" t="e">
        <f t="shared" si="458"/>
        <v>#REF!</v>
      </c>
      <c r="AC189" s="643" t="e">
        <f>'UBS Carandiru'!#REF!</f>
        <v>#REF!</v>
      </c>
      <c r="AD189" s="607" t="e">
        <f t="shared" si="459"/>
        <v>#REF!</v>
      </c>
      <c r="AE189" s="643" t="e">
        <f>'UBS Carandiru'!#REF!</f>
        <v>#REF!</v>
      </c>
      <c r="AF189" s="607" t="e">
        <f t="shared" si="460"/>
        <v>#REF!</v>
      </c>
      <c r="AG189" s="94" t="e">
        <f t="shared" si="461"/>
        <v>#REF!</v>
      </c>
      <c r="AH189" s="625" t="e">
        <f t="shared" si="462"/>
        <v>#REF!</v>
      </c>
    </row>
    <row r="190" spans="1:34" x14ac:dyDescent="0.25">
      <c r="A190" s="77" t="s">
        <v>13</v>
      </c>
      <c r="B190" s="589">
        <f>'UBS Carandiru'!B15</f>
        <v>528</v>
      </c>
      <c r="C190" s="92">
        <f>'UBS Carandiru'!C15</f>
        <v>326</v>
      </c>
      <c r="D190" s="103">
        <f t="shared" si="444"/>
        <v>0.61742424242424243</v>
      </c>
      <c r="E190" s="92" t="e">
        <f>'UBS Carandiru'!#REF!</f>
        <v>#REF!</v>
      </c>
      <c r="F190" s="103" t="e">
        <f t="shared" si="445"/>
        <v>#REF!</v>
      </c>
      <c r="G190" s="92" t="e">
        <f>'UBS Carandiru'!#REF!</f>
        <v>#REF!</v>
      </c>
      <c r="H190" s="103" t="e">
        <f t="shared" si="446"/>
        <v>#REF!</v>
      </c>
      <c r="I190" s="94" t="e">
        <f t="shared" si="447"/>
        <v>#REF!</v>
      </c>
      <c r="J190" s="625" t="e">
        <f t="shared" si="448"/>
        <v>#REF!</v>
      </c>
      <c r="K190" s="643" t="e">
        <f>'UBS Carandiru'!#REF!</f>
        <v>#REF!</v>
      </c>
      <c r="L190" s="607" t="e">
        <f t="shared" si="446"/>
        <v>#REF!</v>
      </c>
      <c r="M190" s="643" t="e">
        <f>'UBS Carandiru'!#REF!</f>
        <v>#REF!</v>
      </c>
      <c r="N190" s="607" t="e">
        <f t="shared" si="449"/>
        <v>#REF!</v>
      </c>
      <c r="O190" s="643" t="e">
        <f>'UBS Carandiru'!#REF!</f>
        <v>#REF!</v>
      </c>
      <c r="P190" s="607" t="e">
        <f t="shared" si="450"/>
        <v>#REF!</v>
      </c>
      <c r="Q190" s="94" t="e">
        <f t="shared" si="451"/>
        <v>#REF!</v>
      </c>
      <c r="R190" s="625" t="e">
        <f t="shared" si="452"/>
        <v>#REF!</v>
      </c>
      <c r="S190" s="643" t="e">
        <f>'UBS Carandiru'!#REF!</f>
        <v>#REF!</v>
      </c>
      <c r="T190" s="607" t="e">
        <f t="shared" si="453"/>
        <v>#REF!</v>
      </c>
      <c r="U190" s="643" t="e">
        <f>'UBS Carandiru'!#REF!</f>
        <v>#REF!</v>
      </c>
      <c r="V190" s="607" t="e">
        <f t="shared" si="454"/>
        <v>#REF!</v>
      </c>
      <c r="W190" s="643" t="e">
        <f>'UBS Carandiru'!#REF!</f>
        <v>#REF!</v>
      </c>
      <c r="X190" s="607" t="e">
        <f t="shared" si="455"/>
        <v>#REF!</v>
      </c>
      <c r="Y190" s="94" t="e">
        <f t="shared" si="456"/>
        <v>#REF!</v>
      </c>
      <c r="Z190" s="625" t="e">
        <f t="shared" si="457"/>
        <v>#REF!</v>
      </c>
      <c r="AA190" s="643" t="e">
        <f>'UBS Carandiru'!#REF!</f>
        <v>#REF!</v>
      </c>
      <c r="AB190" s="607" t="e">
        <f t="shared" si="458"/>
        <v>#REF!</v>
      </c>
      <c r="AC190" s="643" t="e">
        <f>'UBS Carandiru'!#REF!</f>
        <v>#REF!</v>
      </c>
      <c r="AD190" s="607" t="e">
        <f t="shared" si="459"/>
        <v>#REF!</v>
      </c>
      <c r="AE190" s="643" t="e">
        <f>'UBS Carandiru'!#REF!</f>
        <v>#REF!</v>
      </c>
      <c r="AF190" s="607" t="e">
        <f t="shared" si="460"/>
        <v>#REF!</v>
      </c>
      <c r="AG190" s="94" t="e">
        <f t="shared" si="461"/>
        <v>#REF!</v>
      </c>
      <c r="AH190" s="625" t="e">
        <f t="shared" si="462"/>
        <v>#REF!</v>
      </c>
    </row>
    <row r="191" spans="1:34" ht="16.5" thickBot="1" x14ac:dyDescent="0.3">
      <c r="A191" s="96" t="s">
        <v>49</v>
      </c>
      <c r="B191" s="590">
        <f>'UBS Carandiru'!B16</f>
        <v>120</v>
      </c>
      <c r="C191" s="97">
        <f>'UBS Carandiru'!C16</f>
        <v>130</v>
      </c>
      <c r="D191" s="107">
        <f t="shared" si="444"/>
        <v>1.0833333333333333</v>
      </c>
      <c r="E191" s="97" t="e">
        <f>'UBS Carandiru'!#REF!</f>
        <v>#REF!</v>
      </c>
      <c r="F191" s="107" t="e">
        <f t="shared" si="445"/>
        <v>#REF!</v>
      </c>
      <c r="G191" s="97" t="e">
        <f>'UBS Carandiru'!#REF!</f>
        <v>#REF!</v>
      </c>
      <c r="H191" s="107" t="e">
        <f t="shared" si="446"/>
        <v>#REF!</v>
      </c>
      <c r="I191" s="99" t="e">
        <f t="shared" si="447"/>
        <v>#REF!</v>
      </c>
      <c r="J191" s="626" t="e">
        <f t="shared" si="448"/>
        <v>#REF!</v>
      </c>
      <c r="K191" s="644" t="e">
        <f>'UBS Carandiru'!#REF!</f>
        <v>#REF!</v>
      </c>
      <c r="L191" s="608" t="e">
        <f t="shared" si="446"/>
        <v>#REF!</v>
      </c>
      <c r="M191" s="644" t="e">
        <f>'UBS Carandiru'!#REF!</f>
        <v>#REF!</v>
      </c>
      <c r="N191" s="608" t="e">
        <f t="shared" si="449"/>
        <v>#REF!</v>
      </c>
      <c r="O191" s="644" t="e">
        <f>'UBS Carandiru'!#REF!</f>
        <v>#REF!</v>
      </c>
      <c r="P191" s="608" t="e">
        <f t="shared" si="450"/>
        <v>#REF!</v>
      </c>
      <c r="Q191" s="99" t="e">
        <f t="shared" si="451"/>
        <v>#REF!</v>
      </c>
      <c r="R191" s="626" t="e">
        <f t="shared" si="452"/>
        <v>#REF!</v>
      </c>
      <c r="S191" s="644" t="e">
        <f>'UBS Carandiru'!#REF!</f>
        <v>#REF!</v>
      </c>
      <c r="T191" s="608" t="e">
        <f t="shared" si="453"/>
        <v>#REF!</v>
      </c>
      <c r="U191" s="644" t="e">
        <f>'UBS Carandiru'!#REF!</f>
        <v>#REF!</v>
      </c>
      <c r="V191" s="608" t="e">
        <f t="shared" si="454"/>
        <v>#REF!</v>
      </c>
      <c r="W191" s="644" t="e">
        <f>'UBS Carandiru'!#REF!</f>
        <v>#REF!</v>
      </c>
      <c r="X191" s="608" t="e">
        <f t="shared" si="455"/>
        <v>#REF!</v>
      </c>
      <c r="Y191" s="99" t="e">
        <f t="shared" si="456"/>
        <v>#REF!</v>
      </c>
      <c r="Z191" s="626" t="e">
        <f t="shared" si="457"/>
        <v>#REF!</v>
      </c>
      <c r="AA191" s="644" t="e">
        <f>'UBS Carandiru'!#REF!</f>
        <v>#REF!</v>
      </c>
      <c r="AB191" s="608" t="e">
        <f t="shared" si="458"/>
        <v>#REF!</v>
      </c>
      <c r="AC191" s="644" t="e">
        <f>'UBS Carandiru'!#REF!</f>
        <v>#REF!</v>
      </c>
      <c r="AD191" s="608" t="e">
        <f t="shared" si="459"/>
        <v>#REF!</v>
      </c>
      <c r="AE191" s="644" t="e">
        <f>'UBS Carandiru'!#REF!</f>
        <v>#REF!</v>
      </c>
      <c r="AF191" s="608" t="e">
        <f t="shared" si="460"/>
        <v>#REF!</v>
      </c>
      <c r="AG191" s="99" t="e">
        <f t="shared" si="461"/>
        <v>#REF!</v>
      </c>
      <c r="AH191" s="626" t="e">
        <f t="shared" si="462"/>
        <v>#REF!</v>
      </c>
    </row>
    <row r="192" spans="1:34" ht="16.5" thickBot="1" x14ac:dyDescent="0.3">
      <c r="A192" s="5" t="s">
        <v>313</v>
      </c>
      <c r="B192" s="655" t="e">
        <f>SUM(B184:B191)</f>
        <v>#REF!</v>
      </c>
      <c r="C192" s="7" t="e">
        <f>SUM(C184:C191)</f>
        <v>#REF!</v>
      </c>
      <c r="D192" s="21" t="e">
        <f t="shared" si="444"/>
        <v>#REF!</v>
      </c>
      <c r="E192" s="7" t="e">
        <f>SUM(E184:E191)</f>
        <v>#REF!</v>
      </c>
      <c r="F192" s="21" t="e">
        <f t="shared" si="445"/>
        <v>#REF!</v>
      </c>
      <c r="G192" s="7" t="e">
        <f>SUM(G184:G191)</f>
        <v>#REF!</v>
      </c>
      <c r="H192" s="21" t="e">
        <f t="shared" si="446"/>
        <v>#REF!</v>
      </c>
      <c r="I192" s="71" t="e">
        <f t="shared" si="447"/>
        <v>#REF!</v>
      </c>
      <c r="J192" s="654" t="e">
        <f t="shared" si="448"/>
        <v>#REF!</v>
      </c>
      <c r="K192" s="638" t="e">
        <f>SUM(K184:K191)</f>
        <v>#REF!</v>
      </c>
      <c r="L192" s="653" t="e">
        <f t="shared" si="446"/>
        <v>#REF!</v>
      </c>
      <c r="M192" s="638" t="e">
        <f t="shared" ref="M192" si="463">SUM(M184:M191)</f>
        <v>#REF!</v>
      </c>
      <c r="N192" s="653" t="e">
        <f t="shared" si="449"/>
        <v>#REF!</v>
      </c>
      <c r="O192" s="638" t="e">
        <f t="shared" ref="O192" si="464">SUM(O184:O191)</f>
        <v>#REF!</v>
      </c>
      <c r="P192" s="653" t="e">
        <f t="shared" si="450"/>
        <v>#REF!</v>
      </c>
      <c r="Q192" s="71" t="e">
        <f t="shared" si="451"/>
        <v>#REF!</v>
      </c>
      <c r="R192" s="654" t="e">
        <f t="shared" si="452"/>
        <v>#REF!</v>
      </c>
      <c r="S192" s="638" t="e">
        <f>SUM(S184:S191)</f>
        <v>#REF!</v>
      </c>
      <c r="T192" s="653" t="e">
        <f t="shared" si="453"/>
        <v>#REF!</v>
      </c>
      <c r="U192" s="638" t="e">
        <f t="shared" ref="U192" si="465">SUM(U184:U191)</f>
        <v>#REF!</v>
      </c>
      <c r="V192" s="653" t="e">
        <f t="shared" si="454"/>
        <v>#REF!</v>
      </c>
      <c r="W192" s="638" t="e">
        <f t="shared" ref="W192" si="466">SUM(W184:W191)</f>
        <v>#REF!</v>
      </c>
      <c r="X192" s="653" t="e">
        <f t="shared" si="455"/>
        <v>#REF!</v>
      </c>
      <c r="Y192" s="71" t="e">
        <f t="shared" si="456"/>
        <v>#REF!</v>
      </c>
      <c r="Z192" s="654" t="e">
        <f t="shared" si="457"/>
        <v>#REF!</v>
      </c>
      <c r="AA192" s="638" t="e">
        <f>SUM(AA184:AA191)</f>
        <v>#REF!</v>
      </c>
      <c r="AB192" s="653" t="e">
        <f t="shared" si="458"/>
        <v>#REF!</v>
      </c>
      <c r="AC192" s="638" t="e">
        <f t="shared" ref="AC192" si="467">SUM(AC184:AC191)</f>
        <v>#REF!</v>
      </c>
      <c r="AD192" s="653" t="e">
        <f t="shared" si="459"/>
        <v>#REF!</v>
      </c>
      <c r="AE192" s="638" t="e">
        <f t="shared" ref="AE192" si="468">SUM(AE184:AE191)</f>
        <v>#REF!</v>
      </c>
      <c r="AF192" s="653" t="e">
        <f t="shared" si="460"/>
        <v>#REF!</v>
      </c>
      <c r="AG192" s="71" t="e">
        <f t="shared" si="461"/>
        <v>#REF!</v>
      </c>
      <c r="AH192" s="654" t="e">
        <f t="shared" si="462"/>
        <v>#REF!</v>
      </c>
    </row>
    <row r="194" spans="1:34" x14ac:dyDescent="0.25">
      <c r="A194" s="1002" t="s">
        <v>450</v>
      </c>
      <c r="B194" s="994"/>
      <c r="C194" s="994"/>
      <c r="D194" s="994"/>
      <c r="E194" s="994"/>
      <c r="F194" s="994"/>
      <c r="G194" s="994"/>
      <c r="H194" s="994"/>
      <c r="I194" s="994"/>
      <c r="J194" s="994"/>
      <c r="K194" s="994"/>
      <c r="L194" s="994"/>
      <c r="M194" s="994"/>
      <c r="N194" s="994"/>
      <c r="O194" s="994"/>
      <c r="P194" s="994"/>
      <c r="Q194" s="994"/>
      <c r="R194" s="994"/>
      <c r="S194" s="994"/>
      <c r="T194" s="994"/>
      <c r="U194" s="994"/>
      <c r="V194" s="994"/>
      <c r="W194" s="994"/>
      <c r="X194" s="994"/>
      <c r="Y194" s="994"/>
      <c r="Z194" s="994"/>
    </row>
    <row r="195" spans="1:34" ht="24.75" thickBot="1" x14ac:dyDescent="0.3">
      <c r="A195" s="13" t="s">
        <v>14</v>
      </c>
      <c r="B195" s="11" t="s">
        <v>164</v>
      </c>
      <c r="C195" s="13" t="s">
        <v>423</v>
      </c>
      <c r="D195" s="14" t="s">
        <v>1</v>
      </c>
      <c r="E195" s="13" t="s">
        <v>424</v>
      </c>
      <c r="F195" s="14" t="s">
        <v>1</v>
      </c>
      <c r="G195" s="13" t="s">
        <v>425</v>
      </c>
      <c r="H195" s="14" t="s">
        <v>1</v>
      </c>
      <c r="I195" s="86" t="s">
        <v>403</v>
      </c>
      <c r="J195" s="12" t="s">
        <v>192</v>
      </c>
      <c r="K195" s="13" t="s">
        <v>426</v>
      </c>
      <c r="L195" s="14" t="s">
        <v>1</v>
      </c>
      <c r="M195" s="13" t="s">
        <v>427</v>
      </c>
      <c r="N195" s="14" t="s">
        <v>1</v>
      </c>
      <c r="O195" s="13" t="s">
        <v>428</v>
      </c>
      <c r="P195" s="14" t="s">
        <v>1</v>
      </c>
      <c r="Q195" s="86" t="s">
        <v>403</v>
      </c>
      <c r="R195" s="12" t="s">
        <v>192</v>
      </c>
      <c r="S195" s="13" t="s">
        <v>429</v>
      </c>
      <c r="T195" s="14" t="s">
        <v>1</v>
      </c>
      <c r="U195" s="13" t="s">
        <v>430</v>
      </c>
      <c r="V195" s="14" t="s">
        <v>1</v>
      </c>
      <c r="W195" s="13" t="s">
        <v>431</v>
      </c>
      <c r="X195" s="14" t="s">
        <v>1</v>
      </c>
      <c r="Y195" s="86" t="s">
        <v>403</v>
      </c>
      <c r="Z195" s="12" t="s">
        <v>192</v>
      </c>
      <c r="AA195" s="13" t="s">
        <v>432</v>
      </c>
      <c r="AB195" s="14" t="s">
        <v>1</v>
      </c>
      <c r="AC195" s="13" t="s">
        <v>433</v>
      </c>
      <c r="AD195" s="14" t="s">
        <v>1</v>
      </c>
      <c r="AE195" s="13" t="s">
        <v>434</v>
      </c>
      <c r="AF195" s="14" t="s">
        <v>1</v>
      </c>
      <c r="AG195" s="86" t="s">
        <v>403</v>
      </c>
      <c r="AH195" s="12" t="s">
        <v>192</v>
      </c>
    </row>
    <row r="196" spans="1:34" ht="36.75" thickTop="1" x14ac:dyDescent="0.25">
      <c r="A196" s="32" t="s">
        <v>136</v>
      </c>
      <c r="B196" s="594">
        <f>'CER Carandiru'!B9</f>
        <v>40</v>
      </c>
      <c r="C196" s="46">
        <f>'CER Carandiru'!C9</f>
        <v>38</v>
      </c>
      <c r="D196" s="151">
        <f t="shared" ref="D196:D197" si="469">C196/$B196</f>
        <v>0.95</v>
      </c>
      <c r="E196" s="46" t="e">
        <f>'CER Carandiru'!#REF!</f>
        <v>#REF!</v>
      </c>
      <c r="F196" s="151" t="e">
        <f t="shared" ref="F196:F197" si="470">E196/$B196</f>
        <v>#REF!</v>
      </c>
      <c r="G196" s="46" t="e">
        <f>'CER Carandiru'!#REF!</f>
        <v>#REF!</v>
      </c>
      <c r="H196" s="151" t="e">
        <f t="shared" ref="H196:L197" si="471">G196/$B196</f>
        <v>#REF!</v>
      </c>
      <c r="I196" s="110" t="e">
        <f>SUM(C196,E196,G196)</f>
        <v>#REF!</v>
      </c>
      <c r="J196" s="630" t="e">
        <f>I196/($B196*3)</f>
        <v>#REF!</v>
      </c>
      <c r="K196" s="648" t="e">
        <f>'CER Carandiru'!#REF!</f>
        <v>#REF!</v>
      </c>
      <c r="L196" s="612" t="e">
        <f t="shared" si="471"/>
        <v>#REF!</v>
      </c>
      <c r="M196" s="648" t="e">
        <f>'CER Carandiru'!#REF!</f>
        <v>#REF!</v>
      </c>
      <c r="N196" s="612" t="e">
        <f t="shared" ref="N196:N197" si="472">M196/$B196</f>
        <v>#REF!</v>
      </c>
      <c r="O196" s="648" t="e">
        <f>'CER Carandiru'!#REF!</f>
        <v>#REF!</v>
      </c>
      <c r="P196" s="612" t="e">
        <f t="shared" ref="P196:P197" si="473">O196/$B196</f>
        <v>#REF!</v>
      </c>
      <c r="Q196" s="110" t="e">
        <f>SUM(K196,M196,O196)</f>
        <v>#REF!</v>
      </c>
      <c r="R196" s="630" t="e">
        <f>Q196/($B196*3)</f>
        <v>#REF!</v>
      </c>
      <c r="S196" s="648" t="e">
        <f>'CER Carandiru'!#REF!</f>
        <v>#REF!</v>
      </c>
      <c r="T196" s="612" t="e">
        <f t="shared" ref="T196:T197" si="474">S196/$B196</f>
        <v>#REF!</v>
      </c>
      <c r="U196" s="648" t="e">
        <f>'CER Carandiru'!#REF!</f>
        <v>#REF!</v>
      </c>
      <c r="V196" s="612" t="e">
        <f t="shared" ref="V196:V197" si="475">U196/$B196</f>
        <v>#REF!</v>
      </c>
      <c r="W196" s="648" t="e">
        <f>'CER Carandiru'!#REF!</f>
        <v>#REF!</v>
      </c>
      <c r="X196" s="612" t="e">
        <f t="shared" ref="X196:X197" si="476">W196/$B196</f>
        <v>#REF!</v>
      </c>
      <c r="Y196" s="110" t="e">
        <f>SUM(S196,U196,W196)</f>
        <v>#REF!</v>
      </c>
      <c r="Z196" s="630" t="e">
        <f>Y196/($B196*3)</f>
        <v>#REF!</v>
      </c>
      <c r="AA196" s="648" t="e">
        <f>'CER Carandiru'!#REF!</f>
        <v>#REF!</v>
      </c>
      <c r="AB196" s="612" t="e">
        <f t="shared" ref="AB196:AB197" si="477">AA196/$B196</f>
        <v>#REF!</v>
      </c>
      <c r="AC196" s="648" t="e">
        <f>'CER Carandiru'!#REF!</f>
        <v>#REF!</v>
      </c>
      <c r="AD196" s="612" t="e">
        <f t="shared" ref="AD196:AD197" si="478">AC196/$B196</f>
        <v>#REF!</v>
      </c>
      <c r="AE196" s="648" t="e">
        <f>'CER Carandiru'!#REF!</f>
        <v>#REF!</v>
      </c>
      <c r="AF196" s="612" t="e">
        <f t="shared" ref="AF196:AF197" si="479">AE196/$B196</f>
        <v>#REF!</v>
      </c>
      <c r="AG196" s="110" t="e">
        <f>SUM(AA196,AC196,AE196)</f>
        <v>#REF!</v>
      </c>
      <c r="AH196" s="630" t="e">
        <f>AG196/($B196*3)</f>
        <v>#REF!</v>
      </c>
    </row>
    <row r="197" spans="1:34" ht="16.5" thickBot="1" x14ac:dyDescent="0.3">
      <c r="A197" s="153" t="s">
        <v>137</v>
      </c>
      <c r="B197" s="595">
        <f>'CER Carandiru'!B10</f>
        <v>30</v>
      </c>
      <c r="C197" s="155">
        <f>'CER Carandiru'!C10</f>
        <v>25</v>
      </c>
      <c r="D197" s="156">
        <f t="shared" si="469"/>
        <v>0.83333333333333337</v>
      </c>
      <c r="E197" s="155" t="e">
        <f>'CER Carandiru'!#REF!</f>
        <v>#REF!</v>
      </c>
      <c r="F197" s="156" t="e">
        <f t="shared" si="470"/>
        <v>#REF!</v>
      </c>
      <c r="G197" s="155" t="e">
        <f>'CER Carandiru'!#REF!</f>
        <v>#REF!</v>
      </c>
      <c r="H197" s="156" t="e">
        <f t="shared" si="471"/>
        <v>#REF!</v>
      </c>
      <c r="I197" s="157" t="e">
        <f>SUM(C197,E197,G197)</f>
        <v>#REF!</v>
      </c>
      <c r="J197" s="631" t="e">
        <f>I197/($B197*3)</f>
        <v>#REF!</v>
      </c>
      <c r="K197" s="649" t="e">
        <f>'CER Carandiru'!#REF!</f>
        <v>#REF!</v>
      </c>
      <c r="L197" s="603" t="e">
        <f t="shared" si="471"/>
        <v>#REF!</v>
      </c>
      <c r="M197" s="649" t="e">
        <f>'CER Carandiru'!#REF!</f>
        <v>#REF!</v>
      </c>
      <c r="N197" s="603" t="e">
        <f t="shared" si="472"/>
        <v>#REF!</v>
      </c>
      <c r="O197" s="649" t="e">
        <f>'CER Carandiru'!#REF!</f>
        <v>#REF!</v>
      </c>
      <c r="P197" s="603" t="e">
        <f t="shared" si="473"/>
        <v>#REF!</v>
      </c>
      <c r="Q197" s="157" t="e">
        <f>SUM(K197,M197,O197)</f>
        <v>#REF!</v>
      </c>
      <c r="R197" s="631" t="e">
        <f>Q197/($B197*3)</f>
        <v>#REF!</v>
      </c>
      <c r="S197" s="649" t="e">
        <f>'CER Carandiru'!#REF!</f>
        <v>#REF!</v>
      </c>
      <c r="T197" s="603" t="e">
        <f t="shared" si="474"/>
        <v>#REF!</v>
      </c>
      <c r="U197" s="649" t="e">
        <f>'CER Carandiru'!#REF!</f>
        <v>#REF!</v>
      </c>
      <c r="V197" s="603" t="e">
        <f t="shared" si="475"/>
        <v>#REF!</v>
      </c>
      <c r="W197" s="649" t="e">
        <f>'CER Carandiru'!#REF!</f>
        <v>#REF!</v>
      </c>
      <c r="X197" s="603" t="e">
        <f t="shared" si="476"/>
        <v>#REF!</v>
      </c>
      <c r="Y197" s="157" t="e">
        <f>SUM(S197,U197,W197)</f>
        <v>#REF!</v>
      </c>
      <c r="Z197" s="631" t="e">
        <f>Y197/($B197*3)</f>
        <v>#REF!</v>
      </c>
      <c r="AA197" s="649" t="e">
        <f>'CER Carandiru'!#REF!</f>
        <v>#REF!</v>
      </c>
      <c r="AB197" s="603" t="e">
        <f t="shared" si="477"/>
        <v>#REF!</v>
      </c>
      <c r="AC197" s="649" t="e">
        <f>'CER Carandiru'!#REF!</f>
        <v>#REF!</v>
      </c>
      <c r="AD197" s="603" t="e">
        <f t="shared" si="478"/>
        <v>#REF!</v>
      </c>
      <c r="AE197" s="649" t="e">
        <f>'CER Carandiru'!#REF!</f>
        <v>#REF!</v>
      </c>
      <c r="AF197" s="603" t="e">
        <f t="shared" si="479"/>
        <v>#REF!</v>
      </c>
      <c r="AG197" s="157" t="e">
        <f>SUM(AA197,AC197,AE197)</f>
        <v>#REF!</v>
      </c>
      <c r="AH197" s="631" t="e">
        <f>AG197/($B197*3)</f>
        <v>#REF!</v>
      </c>
    </row>
    <row r="198" spans="1:34" ht="16.5" thickBot="1" x14ac:dyDescent="0.3">
      <c r="A198" s="5" t="s">
        <v>326</v>
      </c>
      <c r="B198" s="655">
        <f>SUM(B196:B197)</f>
        <v>70</v>
      </c>
      <c r="C198" s="22">
        <f>SUM(C196:C197)</f>
        <v>63</v>
      </c>
      <c r="D198" s="156">
        <f>C198/$B$170</f>
        <v>0.11931818181818182</v>
      </c>
      <c r="E198" s="22" t="e">
        <f>SUM(E196:E197)</f>
        <v>#REF!</v>
      </c>
      <c r="F198" s="156" t="e">
        <f>E198/$B$170</f>
        <v>#REF!</v>
      </c>
      <c r="G198" s="22" t="e">
        <f>SUM(G196:G197)</f>
        <v>#REF!</v>
      </c>
      <c r="H198" s="156" t="e">
        <f>G198/$B$170</f>
        <v>#REF!</v>
      </c>
      <c r="I198" s="31" t="e">
        <f>SUM(C198,E198,G198)</f>
        <v>#REF!</v>
      </c>
      <c r="J198" s="631" t="e">
        <f>I198/($B198*3)</f>
        <v>#REF!</v>
      </c>
      <c r="K198" s="639" t="e">
        <f>SUM(K196:K197)</f>
        <v>#REF!</v>
      </c>
      <c r="L198" s="603" t="e">
        <f>K198/$B$170</f>
        <v>#REF!</v>
      </c>
      <c r="M198" s="639" t="e">
        <f t="shared" ref="M198" si="480">SUM(M196:M197)</f>
        <v>#REF!</v>
      </c>
      <c r="N198" s="603" t="e">
        <f>M198/$B$170</f>
        <v>#REF!</v>
      </c>
      <c r="O198" s="639" t="e">
        <f t="shared" ref="O198" si="481">SUM(O196:O197)</f>
        <v>#REF!</v>
      </c>
      <c r="P198" s="603" t="e">
        <f>O198/$B$170</f>
        <v>#REF!</v>
      </c>
      <c r="Q198" s="31" t="e">
        <f>SUM(K198,M198,O198)</f>
        <v>#REF!</v>
      </c>
      <c r="R198" s="631" t="e">
        <f>Q198/($B198*3)</f>
        <v>#REF!</v>
      </c>
      <c r="S198" s="639" t="e">
        <f>SUM(S196:S197)</f>
        <v>#REF!</v>
      </c>
      <c r="T198" s="603" t="e">
        <f>S198/$B$170</f>
        <v>#REF!</v>
      </c>
      <c r="U198" s="639" t="e">
        <f t="shared" ref="U198" si="482">SUM(U196:U197)</f>
        <v>#REF!</v>
      </c>
      <c r="V198" s="603" t="e">
        <f>U198/$B$170</f>
        <v>#REF!</v>
      </c>
      <c r="W198" s="639" t="e">
        <f t="shared" ref="W198" si="483">SUM(W196:W197)</f>
        <v>#REF!</v>
      </c>
      <c r="X198" s="603" t="e">
        <f>W198/$B$170</f>
        <v>#REF!</v>
      </c>
      <c r="Y198" s="31" t="e">
        <f>SUM(S198,U198,W198)</f>
        <v>#REF!</v>
      </c>
      <c r="Z198" s="631" t="e">
        <f>Y198/($B198*3)</f>
        <v>#REF!</v>
      </c>
      <c r="AA198" s="639" t="e">
        <f>SUM(AA196:AA197)</f>
        <v>#REF!</v>
      </c>
      <c r="AB198" s="603" t="e">
        <f>AA198/$B$170</f>
        <v>#REF!</v>
      </c>
      <c r="AC198" s="639" t="e">
        <f t="shared" ref="AC198" si="484">SUM(AC196:AC197)</f>
        <v>#REF!</v>
      </c>
      <c r="AD198" s="603" t="e">
        <f>AC198/$B$170</f>
        <v>#REF!</v>
      </c>
      <c r="AE198" s="639" t="e">
        <f t="shared" ref="AE198" si="485">SUM(AE196:AE197)</f>
        <v>#REF!</v>
      </c>
      <c r="AF198" s="603" t="e">
        <f>AE198/$B$170</f>
        <v>#REF!</v>
      </c>
      <c r="AG198" s="31" t="e">
        <f>SUM(AA198,AC198,AE198)</f>
        <v>#REF!</v>
      </c>
      <c r="AH198" s="631" t="e">
        <f>AG198/($B198*3)</f>
        <v>#REF!</v>
      </c>
    </row>
    <row r="200" spans="1:34" x14ac:dyDescent="0.25">
      <c r="A200" s="1002" t="s">
        <v>451</v>
      </c>
      <c r="B200" s="994"/>
      <c r="C200" s="994"/>
      <c r="D200" s="994"/>
      <c r="E200" s="994"/>
      <c r="F200" s="994"/>
      <c r="G200" s="994"/>
      <c r="H200" s="994"/>
      <c r="I200" s="994"/>
      <c r="J200" s="994"/>
      <c r="K200" s="994"/>
      <c r="L200" s="994"/>
      <c r="M200" s="994"/>
      <c r="N200" s="994"/>
      <c r="O200" s="994"/>
      <c r="P200" s="994"/>
      <c r="Q200" s="994"/>
      <c r="R200" s="994"/>
      <c r="S200" s="994"/>
      <c r="T200" s="994"/>
      <c r="U200" s="994"/>
      <c r="V200" s="994"/>
      <c r="W200" s="994"/>
      <c r="X200" s="994"/>
      <c r="Y200" s="994"/>
      <c r="Z200" s="994"/>
    </row>
    <row r="201" spans="1:34" ht="24.75" thickBot="1" x14ac:dyDescent="0.3">
      <c r="A201" s="13" t="s">
        <v>14</v>
      </c>
      <c r="B201" s="11" t="s">
        <v>164</v>
      </c>
      <c r="C201" s="13" t="s">
        <v>423</v>
      </c>
      <c r="D201" s="14" t="s">
        <v>1</v>
      </c>
      <c r="E201" s="13" t="s">
        <v>424</v>
      </c>
      <c r="F201" s="14" t="s">
        <v>1</v>
      </c>
      <c r="G201" s="13" t="s">
        <v>425</v>
      </c>
      <c r="H201" s="14" t="s">
        <v>1</v>
      </c>
      <c r="I201" s="86" t="s">
        <v>403</v>
      </c>
      <c r="J201" s="12" t="s">
        <v>192</v>
      </c>
      <c r="K201" s="13" t="s">
        <v>426</v>
      </c>
      <c r="L201" s="14" t="s">
        <v>1</v>
      </c>
      <c r="M201" s="13" t="s">
        <v>427</v>
      </c>
      <c r="N201" s="14" t="s">
        <v>1</v>
      </c>
      <c r="O201" s="13" t="s">
        <v>428</v>
      </c>
      <c r="P201" s="14" t="s">
        <v>1</v>
      </c>
      <c r="Q201" s="86" t="s">
        <v>403</v>
      </c>
      <c r="R201" s="12" t="s">
        <v>192</v>
      </c>
      <c r="S201" s="13" t="s">
        <v>429</v>
      </c>
      <c r="T201" s="14" t="s">
        <v>1</v>
      </c>
      <c r="U201" s="13" t="s">
        <v>430</v>
      </c>
      <c r="V201" s="14" t="s">
        <v>1</v>
      </c>
      <c r="W201" s="13" t="s">
        <v>431</v>
      </c>
      <c r="X201" s="14" t="s">
        <v>1</v>
      </c>
      <c r="Y201" s="86" t="s">
        <v>403</v>
      </c>
      <c r="Z201" s="12" t="s">
        <v>192</v>
      </c>
      <c r="AA201" s="13" t="s">
        <v>432</v>
      </c>
      <c r="AB201" s="14" t="s">
        <v>1</v>
      </c>
      <c r="AC201" s="13" t="s">
        <v>433</v>
      </c>
      <c r="AD201" s="14" t="s">
        <v>1</v>
      </c>
      <c r="AE201" s="13" t="s">
        <v>434</v>
      </c>
      <c r="AF201" s="14" t="s">
        <v>1</v>
      </c>
      <c r="AG201" s="86" t="s">
        <v>403</v>
      </c>
      <c r="AH201" s="12" t="s">
        <v>192</v>
      </c>
    </row>
    <row r="202" spans="1:34" ht="17.25" thickTop="1" thickBot="1" x14ac:dyDescent="0.3">
      <c r="A202" s="30" t="s">
        <v>134</v>
      </c>
      <c r="B202" s="655">
        <f>'APD no CER III Carandiru'!B9</f>
        <v>80</v>
      </c>
      <c r="C202" s="186">
        <f>'APD no CER III Carandiru'!C9</f>
        <v>142</v>
      </c>
      <c r="D202" s="160">
        <f t="shared" ref="D202" si="486">C202/$B202</f>
        <v>1.7749999999999999</v>
      </c>
      <c r="E202" s="159" t="e">
        <f>'APD no CER III Carandiru'!#REF!</f>
        <v>#REF!</v>
      </c>
      <c r="F202" s="160" t="e">
        <f t="shared" ref="F202" si="487">E202/$B202</f>
        <v>#REF!</v>
      </c>
      <c r="G202" s="159" t="e">
        <f>'APD no CER III Carandiru'!#REF!</f>
        <v>#REF!</v>
      </c>
      <c r="H202" s="160" t="e">
        <f t="shared" ref="H202:L202" si="488">G202/$B202</f>
        <v>#REF!</v>
      </c>
      <c r="I202" s="161" t="e">
        <f>SUM(C202,E202,G202)</f>
        <v>#REF!</v>
      </c>
      <c r="J202" s="632" t="e">
        <f>I202/($B202*3)</f>
        <v>#REF!</v>
      </c>
      <c r="K202" s="650" t="e">
        <f>'APD no CER III Carandiru'!#REF!</f>
        <v>#REF!</v>
      </c>
      <c r="L202" s="613" t="e">
        <f t="shared" si="488"/>
        <v>#REF!</v>
      </c>
      <c r="M202" s="650" t="e">
        <f>'APD no CER III Carandiru'!#REF!</f>
        <v>#REF!</v>
      </c>
      <c r="N202" s="613" t="e">
        <f t="shared" ref="N202" si="489">M202/$B202</f>
        <v>#REF!</v>
      </c>
      <c r="O202" s="650" t="e">
        <f>'APD no CER III Carandiru'!#REF!</f>
        <v>#REF!</v>
      </c>
      <c r="P202" s="613" t="e">
        <f t="shared" ref="P202" si="490">O202/$B202</f>
        <v>#REF!</v>
      </c>
      <c r="Q202" s="161" t="e">
        <f>SUM(K202,M202,O202)</f>
        <v>#REF!</v>
      </c>
      <c r="R202" s="632" t="e">
        <f>Q202/($B202*3)</f>
        <v>#REF!</v>
      </c>
      <c r="S202" s="650" t="e">
        <f>'APD no CER III Carandiru'!#REF!</f>
        <v>#REF!</v>
      </c>
      <c r="T202" s="613" t="e">
        <f t="shared" ref="T202" si="491">S202/$B202</f>
        <v>#REF!</v>
      </c>
      <c r="U202" s="650" t="e">
        <f>'APD no CER III Carandiru'!#REF!</f>
        <v>#REF!</v>
      </c>
      <c r="V202" s="613" t="e">
        <f t="shared" ref="V202" si="492">U202/$B202</f>
        <v>#REF!</v>
      </c>
      <c r="W202" s="650" t="e">
        <f>'APD no CER III Carandiru'!#REF!</f>
        <v>#REF!</v>
      </c>
      <c r="X202" s="613" t="e">
        <f t="shared" ref="X202" si="493">W202/$B202</f>
        <v>#REF!</v>
      </c>
      <c r="Y202" s="161" t="e">
        <f>SUM(S202,U202,W202)</f>
        <v>#REF!</v>
      </c>
      <c r="Z202" s="632" t="e">
        <f>Y202/($B202*3)</f>
        <v>#REF!</v>
      </c>
      <c r="AA202" s="650" t="e">
        <f>'APD no CER III Carandiru'!#REF!</f>
        <v>#REF!</v>
      </c>
      <c r="AB202" s="613" t="e">
        <f t="shared" ref="AB202" si="494">AA202/$B202</f>
        <v>#REF!</v>
      </c>
      <c r="AC202" s="650" t="e">
        <f>'APD no CER III Carandiru'!#REF!</f>
        <v>#REF!</v>
      </c>
      <c r="AD202" s="613" t="e">
        <f t="shared" ref="AD202" si="495">AC202/$B202</f>
        <v>#REF!</v>
      </c>
      <c r="AE202" s="650" t="e">
        <f>'APD no CER III Carandiru'!#REF!</f>
        <v>#REF!</v>
      </c>
      <c r="AF202" s="613" t="e">
        <f t="shared" ref="AF202" si="496">AE202/$B202</f>
        <v>#REF!</v>
      </c>
      <c r="AG202" s="161" t="e">
        <f>SUM(AA202,AC202,AE202)</f>
        <v>#REF!</v>
      </c>
      <c r="AH202" s="632" t="e">
        <f>AG202/($B202*3)</f>
        <v>#REF!</v>
      </c>
    </row>
    <row r="203" spans="1:34" ht="16.5" thickBot="1" x14ac:dyDescent="0.3">
      <c r="A203" s="5" t="s">
        <v>363</v>
      </c>
      <c r="B203" s="655">
        <f>SUM(B202)</f>
        <v>80</v>
      </c>
      <c r="C203" s="22">
        <f>SUM(C202)</f>
        <v>142</v>
      </c>
      <c r="D203" s="21">
        <f>C203/$B$167</f>
        <v>1.8205128205128205</v>
      </c>
      <c r="E203" s="22" t="e">
        <f>SUM(E202)</f>
        <v>#REF!</v>
      </c>
      <c r="F203" s="21" t="e">
        <f>E203/$B$167</f>
        <v>#REF!</v>
      </c>
      <c r="G203" s="22" t="e">
        <f>SUM(G202)</f>
        <v>#REF!</v>
      </c>
      <c r="H203" s="21" t="e">
        <f>G203/$B$167</f>
        <v>#REF!</v>
      </c>
      <c r="I203" s="31" t="e">
        <f>SUM(C203,E203,G203)</f>
        <v>#REF!</v>
      </c>
      <c r="J203" s="654" t="e">
        <f>I203/($B203*3)</f>
        <v>#REF!</v>
      </c>
      <c r="K203" s="639" t="e">
        <f>SUM(K202)</f>
        <v>#REF!</v>
      </c>
      <c r="L203" s="653" t="e">
        <f>K203/$B$167</f>
        <v>#REF!</v>
      </c>
      <c r="M203" s="639" t="e">
        <f t="shared" ref="M203" si="497">SUM(M202)</f>
        <v>#REF!</v>
      </c>
      <c r="N203" s="653" t="e">
        <f>M203/$B$167</f>
        <v>#REF!</v>
      </c>
      <c r="O203" s="639" t="e">
        <f t="shared" ref="O203" si="498">SUM(O202)</f>
        <v>#REF!</v>
      </c>
      <c r="P203" s="653" t="e">
        <f>O203/$B$167</f>
        <v>#REF!</v>
      </c>
      <c r="Q203" s="31" t="e">
        <f>SUM(K203,M203,O203)</f>
        <v>#REF!</v>
      </c>
      <c r="R203" s="654" t="e">
        <f>Q203/($B203*3)</f>
        <v>#REF!</v>
      </c>
      <c r="S203" s="639" t="e">
        <f>SUM(S202)</f>
        <v>#REF!</v>
      </c>
      <c r="T203" s="653" t="e">
        <f>S203/$B$167</f>
        <v>#REF!</v>
      </c>
      <c r="U203" s="639" t="e">
        <f t="shared" ref="U203" si="499">SUM(U202)</f>
        <v>#REF!</v>
      </c>
      <c r="V203" s="653" t="e">
        <f>U203/$B$167</f>
        <v>#REF!</v>
      </c>
      <c r="W203" s="639" t="e">
        <f t="shared" ref="W203" si="500">SUM(W202)</f>
        <v>#REF!</v>
      </c>
      <c r="X203" s="653" t="e">
        <f>W203/$B$167</f>
        <v>#REF!</v>
      </c>
      <c r="Y203" s="31" t="e">
        <f>SUM(S203,U203,W203)</f>
        <v>#REF!</v>
      </c>
      <c r="Z203" s="654" t="e">
        <f>Y203/($B203*3)</f>
        <v>#REF!</v>
      </c>
      <c r="AA203" s="639" t="e">
        <f>SUM(AA202)</f>
        <v>#REF!</v>
      </c>
      <c r="AB203" s="653" t="e">
        <f>AA203/$B$167</f>
        <v>#REF!</v>
      </c>
      <c r="AC203" s="639" t="e">
        <f t="shared" ref="AC203" si="501">SUM(AC202)</f>
        <v>#REF!</v>
      </c>
      <c r="AD203" s="653" t="e">
        <f>AC203/$B$167</f>
        <v>#REF!</v>
      </c>
      <c r="AE203" s="639" t="e">
        <f t="shared" ref="AE203" si="502">SUM(AE202)</f>
        <v>#REF!</v>
      </c>
      <c r="AF203" s="653" t="e">
        <f>AE203/$B$167</f>
        <v>#REF!</v>
      </c>
      <c r="AG203" s="31" t="e">
        <f>SUM(AA203,AC203,AE203)</f>
        <v>#REF!</v>
      </c>
      <c r="AH203" s="654" t="e">
        <f>AG203/($B203*3)</f>
        <v>#REF!</v>
      </c>
    </row>
    <row r="205" spans="1:34" x14ac:dyDescent="0.25">
      <c r="A205" s="1002" t="s">
        <v>452</v>
      </c>
      <c r="B205" s="994"/>
      <c r="C205" s="994"/>
      <c r="D205" s="994"/>
      <c r="E205" s="994"/>
      <c r="F205" s="994"/>
      <c r="G205" s="994"/>
      <c r="H205" s="994"/>
      <c r="I205" s="994"/>
      <c r="J205" s="994"/>
      <c r="K205" s="994"/>
      <c r="L205" s="994"/>
      <c r="M205" s="994"/>
      <c r="N205" s="994"/>
      <c r="O205" s="994"/>
      <c r="P205" s="994"/>
      <c r="Q205" s="994"/>
      <c r="R205" s="994"/>
      <c r="S205" s="994"/>
      <c r="T205" s="994"/>
      <c r="U205" s="994"/>
      <c r="V205" s="994"/>
      <c r="W205" s="994"/>
      <c r="X205" s="994"/>
      <c r="Y205" s="994"/>
      <c r="Z205" s="994"/>
    </row>
    <row r="206" spans="1:34" ht="24.75" thickBot="1" x14ac:dyDescent="0.3">
      <c r="A206" s="13" t="s">
        <v>14</v>
      </c>
      <c r="B206" s="11" t="s">
        <v>164</v>
      </c>
      <c r="C206" s="13" t="s">
        <v>423</v>
      </c>
      <c r="D206" s="14" t="s">
        <v>1</v>
      </c>
      <c r="E206" s="13" t="s">
        <v>424</v>
      </c>
      <c r="F206" s="14" t="s">
        <v>1</v>
      </c>
      <c r="G206" s="13" t="s">
        <v>425</v>
      </c>
      <c r="H206" s="14" t="s">
        <v>1</v>
      </c>
      <c r="I206" s="86" t="s">
        <v>403</v>
      </c>
      <c r="J206" s="12" t="s">
        <v>192</v>
      </c>
      <c r="K206" s="13" t="s">
        <v>426</v>
      </c>
      <c r="L206" s="14" t="s">
        <v>1</v>
      </c>
      <c r="M206" s="13" t="s">
        <v>427</v>
      </c>
      <c r="N206" s="14" t="s">
        <v>1</v>
      </c>
      <c r="O206" s="13" t="s">
        <v>428</v>
      </c>
      <c r="P206" s="14" t="s">
        <v>1</v>
      </c>
      <c r="Q206" s="86" t="s">
        <v>403</v>
      </c>
      <c r="R206" s="12" t="s">
        <v>192</v>
      </c>
      <c r="S206" s="13" t="s">
        <v>429</v>
      </c>
      <c r="T206" s="14" t="s">
        <v>1</v>
      </c>
      <c r="U206" s="13" t="s">
        <v>430</v>
      </c>
      <c r="V206" s="14" t="s">
        <v>1</v>
      </c>
      <c r="W206" s="13" t="s">
        <v>431</v>
      </c>
      <c r="X206" s="14" t="s">
        <v>1</v>
      </c>
      <c r="Y206" s="86" t="s">
        <v>403</v>
      </c>
      <c r="Z206" s="12" t="s">
        <v>192</v>
      </c>
      <c r="AA206" s="13" t="s">
        <v>432</v>
      </c>
      <c r="AB206" s="14" t="s">
        <v>1</v>
      </c>
      <c r="AC206" s="13" t="s">
        <v>433</v>
      </c>
      <c r="AD206" s="14" t="s">
        <v>1</v>
      </c>
      <c r="AE206" s="13" t="s">
        <v>434</v>
      </c>
      <c r="AF206" s="14" t="s">
        <v>1</v>
      </c>
      <c r="AG206" s="86" t="s">
        <v>403</v>
      </c>
      <c r="AH206" s="12" t="s">
        <v>192</v>
      </c>
    </row>
    <row r="207" spans="1:34" ht="16.5" thickTop="1" x14ac:dyDescent="0.25">
      <c r="A207" s="77" t="s">
        <v>83</v>
      </c>
      <c r="B207" s="589" t="e">
        <f>#REF!</f>
        <v>#REF!</v>
      </c>
      <c r="C207" s="92" t="e">
        <f>#REF!</f>
        <v>#REF!</v>
      </c>
      <c r="D207" s="103" t="e">
        <f t="shared" ref="D207:D214" si="503">C207/$B207</f>
        <v>#REF!</v>
      </c>
      <c r="E207" s="92" t="e">
        <f>#REF!</f>
        <v>#REF!</v>
      </c>
      <c r="F207" s="103" t="e">
        <f t="shared" ref="F207:F214" si="504">E207/$B207</f>
        <v>#REF!</v>
      </c>
      <c r="G207" s="92" t="e">
        <f>#REF!</f>
        <v>#REF!</v>
      </c>
      <c r="H207" s="103" t="e">
        <f t="shared" ref="H207:L214" si="505">G207/$B207</f>
        <v>#REF!</v>
      </c>
      <c r="I207" s="94" t="e">
        <f t="shared" ref="I207:I214" si="506">SUM(C207,E207,G207)</f>
        <v>#REF!</v>
      </c>
      <c r="J207" s="625" t="e">
        <f t="shared" ref="J207:J214" si="507">I207/($B207*3)</f>
        <v>#REF!</v>
      </c>
      <c r="K207" s="643" t="e">
        <f>#REF!</f>
        <v>#REF!</v>
      </c>
      <c r="L207" s="607" t="e">
        <f t="shared" si="505"/>
        <v>#REF!</v>
      </c>
      <c r="M207" s="643" t="e">
        <f>#REF!</f>
        <v>#REF!</v>
      </c>
      <c r="N207" s="607" t="e">
        <f t="shared" ref="N207:N214" si="508">M207/$B207</f>
        <v>#REF!</v>
      </c>
      <c r="O207" s="643" t="e">
        <f>#REF!</f>
        <v>#REF!</v>
      </c>
      <c r="P207" s="607" t="e">
        <f t="shared" ref="P207:P214" si="509">O207/$B207</f>
        <v>#REF!</v>
      </c>
      <c r="Q207" s="94" t="e">
        <f t="shared" ref="Q207:Q214" si="510">SUM(K207,M207,O207)</f>
        <v>#REF!</v>
      </c>
      <c r="R207" s="625" t="e">
        <f t="shared" ref="R207:R214" si="511">Q207/($B207*3)</f>
        <v>#REF!</v>
      </c>
      <c r="S207" s="643" t="e">
        <f>#REF!</f>
        <v>#REF!</v>
      </c>
      <c r="T207" s="607" t="e">
        <f t="shared" ref="T207:T214" si="512">S207/$B207</f>
        <v>#REF!</v>
      </c>
      <c r="U207" s="643" t="e">
        <f>#REF!</f>
        <v>#REF!</v>
      </c>
      <c r="V207" s="607" t="e">
        <f t="shared" ref="V207:V214" si="513">U207/$B207</f>
        <v>#REF!</v>
      </c>
      <c r="W207" s="643" t="e">
        <f>#REF!</f>
        <v>#REF!</v>
      </c>
      <c r="X207" s="607" t="e">
        <f t="shared" ref="X207:X214" si="514">W207/$B207</f>
        <v>#REF!</v>
      </c>
      <c r="Y207" s="94" t="e">
        <f t="shared" ref="Y207:Y214" si="515">SUM(S207,U207,W207)</f>
        <v>#REF!</v>
      </c>
      <c r="Z207" s="625" t="e">
        <f t="shared" ref="Z207:Z214" si="516">Y207/($B207*3)</f>
        <v>#REF!</v>
      </c>
      <c r="AA207" s="643" t="e">
        <f>#REF!</f>
        <v>#REF!</v>
      </c>
      <c r="AB207" s="607" t="e">
        <f t="shared" ref="AB207:AB214" si="517">AA207/$B207</f>
        <v>#REF!</v>
      </c>
      <c r="AC207" s="643" t="e">
        <f>#REF!</f>
        <v>#REF!</v>
      </c>
      <c r="AD207" s="607" t="e">
        <f t="shared" ref="AD207:AD214" si="518">AC207/$B207</f>
        <v>#REF!</v>
      </c>
      <c r="AE207" s="643" t="e">
        <f>#REF!</f>
        <v>#REF!</v>
      </c>
      <c r="AF207" s="607" t="e">
        <f t="shared" ref="AF207:AF214" si="519">AE207/$B207</f>
        <v>#REF!</v>
      </c>
      <c r="AG207" s="94" t="e">
        <f t="shared" ref="AG207:AG214" si="520">SUM(AA207,AC207,AE207)</f>
        <v>#REF!</v>
      </c>
      <c r="AH207" s="625" t="e">
        <f t="shared" ref="AH207:AH214" si="521">AG207/($B207*3)</f>
        <v>#REF!</v>
      </c>
    </row>
    <row r="208" spans="1:34" x14ac:dyDescent="0.25">
      <c r="A208" s="77" t="s">
        <v>77</v>
      </c>
      <c r="B208" s="589" t="e">
        <f>#REF!</f>
        <v>#REF!</v>
      </c>
      <c r="C208" s="92" t="e">
        <f>#REF!</f>
        <v>#REF!</v>
      </c>
      <c r="D208" s="103" t="e">
        <f t="shared" si="503"/>
        <v>#REF!</v>
      </c>
      <c r="E208" s="92" t="e">
        <f>#REF!</f>
        <v>#REF!</v>
      </c>
      <c r="F208" s="103" t="e">
        <f t="shared" si="504"/>
        <v>#REF!</v>
      </c>
      <c r="G208" s="92" t="e">
        <f>#REF!</f>
        <v>#REF!</v>
      </c>
      <c r="H208" s="103" t="e">
        <f t="shared" si="505"/>
        <v>#REF!</v>
      </c>
      <c r="I208" s="94" t="e">
        <f t="shared" si="506"/>
        <v>#REF!</v>
      </c>
      <c r="J208" s="625" t="e">
        <f t="shared" si="507"/>
        <v>#REF!</v>
      </c>
      <c r="K208" s="643" t="e">
        <f>#REF!</f>
        <v>#REF!</v>
      </c>
      <c r="L208" s="607" t="e">
        <f t="shared" si="505"/>
        <v>#REF!</v>
      </c>
      <c r="M208" s="643" t="e">
        <f>#REF!</f>
        <v>#REF!</v>
      </c>
      <c r="N208" s="607" t="e">
        <f t="shared" si="508"/>
        <v>#REF!</v>
      </c>
      <c r="O208" s="643" t="e">
        <f>#REF!</f>
        <v>#REF!</v>
      </c>
      <c r="P208" s="607" t="e">
        <f t="shared" si="509"/>
        <v>#REF!</v>
      </c>
      <c r="Q208" s="94" t="e">
        <f t="shared" si="510"/>
        <v>#REF!</v>
      </c>
      <c r="R208" s="625" t="e">
        <f t="shared" si="511"/>
        <v>#REF!</v>
      </c>
      <c r="S208" s="643" t="e">
        <f>#REF!</f>
        <v>#REF!</v>
      </c>
      <c r="T208" s="607" t="e">
        <f t="shared" si="512"/>
        <v>#REF!</v>
      </c>
      <c r="U208" s="643" t="e">
        <f>#REF!</f>
        <v>#REF!</v>
      </c>
      <c r="V208" s="607" t="e">
        <f t="shared" si="513"/>
        <v>#REF!</v>
      </c>
      <c r="W208" s="643" t="e">
        <f>#REF!</f>
        <v>#REF!</v>
      </c>
      <c r="X208" s="607" t="e">
        <f t="shared" si="514"/>
        <v>#REF!</v>
      </c>
      <c r="Y208" s="94" t="e">
        <f t="shared" si="515"/>
        <v>#REF!</v>
      </c>
      <c r="Z208" s="625" t="e">
        <f t="shared" si="516"/>
        <v>#REF!</v>
      </c>
      <c r="AA208" s="643" t="e">
        <f>#REF!</f>
        <v>#REF!</v>
      </c>
      <c r="AB208" s="607" t="e">
        <f t="shared" si="517"/>
        <v>#REF!</v>
      </c>
      <c r="AC208" s="643" t="e">
        <f>#REF!</f>
        <v>#REF!</v>
      </c>
      <c r="AD208" s="607" t="e">
        <f t="shared" si="518"/>
        <v>#REF!</v>
      </c>
      <c r="AE208" s="643" t="e">
        <f>#REF!</f>
        <v>#REF!</v>
      </c>
      <c r="AF208" s="607" t="e">
        <f t="shared" si="519"/>
        <v>#REF!</v>
      </c>
      <c r="AG208" s="94" t="e">
        <f t="shared" si="520"/>
        <v>#REF!</v>
      </c>
      <c r="AH208" s="625" t="e">
        <f t="shared" si="521"/>
        <v>#REF!</v>
      </c>
    </row>
    <row r="209" spans="1:34" x14ac:dyDescent="0.25">
      <c r="A209" s="77" t="s">
        <v>78</v>
      </c>
      <c r="B209" s="589" t="e">
        <f>#REF!</f>
        <v>#REF!</v>
      </c>
      <c r="C209" s="92" t="e">
        <f>#REF!</f>
        <v>#REF!</v>
      </c>
      <c r="D209" s="103" t="e">
        <f t="shared" si="503"/>
        <v>#REF!</v>
      </c>
      <c r="E209" s="92" t="e">
        <f>#REF!</f>
        <v>#REF!</v>
      </c>
      <c r="F209" s="103" t="e">
        <f t="shared" si="504"/>
        <v>#REF!</v>
      </c>
      <c r="G209" s="92" t="e">
        <f>#REF!</f>
        <v>#REF!</v>
      </c>
      <c r="H209" s="103" t="e">
        <f t="shared" si="505"/>
        <v>#REF!</v>
      </c>
      <c r="I209" s="94" t="e">
        <f t="shared" si="506"/>
        <v>#REF!</v>
      </c>
      <c r="J209" s="625" t="e">
        <f t="shared" si="507"/>
        <v>#REF!</v>
      </c>
      <c r="K209" s="643" t="e">
        <f>#REF!</f>
        <v>#REF!</v>
      </c>
      <c r="L209" s="607" t="e">
        <f t="shared" si="505"/>
        <v>#REF!</v>
      </c>
      <c r="M209" s="643" t="e">
        <f>#REF!</f>
        <v>#REF!</v>
      </c>
      <c r="N209" s="607" t="e">
        <f t="shared" si="508"/>
        <v>#REF!</v>
      </c>
      <c r="O209" s="643" t="e">
        <f>#REF!</f>
        <v>#REF!</v>
      </c>
      <c r="P209" s="607" t="e">
        <f t="shared" si="509"/>
        <v>#REF!</v>
      </c>
      <c r="Q209" s="94" t="e">
        <f t="shared" si="510"/>
        <v>#REF!</v>
      </c>
      <c r="R209" s="625" t="e">
        <f t="shared" si="511"/>
        <v>#REF!</v>
      </c>
      <c r="S209" s="643" t="e">
        <f>#REF!</f>
        <v>#REF!</v>
      </c>
      <c r="T209" s="607" t="e">
        <f t="shared" si="512"/>
        <v>#REF!</v>
      </c>
      <c r="U209" s="643" t="e">
        <f>#REF!</f>
        <v>#REF!</v>
      </c>
      <c r="V209" s="607" t="e">
        <f t="shared" si="513"/>
        <v>#REF!</v>
      </c>
      <c r="W209" s="643" t="e">
        <f>#REF!</f>
        <v>#REF!</v>
      </c>
      <c r="X209" s="607" t="e">
        <f t="shared" si="514"/>
        <v>#REF!</v>
      </c>
      <c r="Y209" s="94" t="e">
        <f t="shared" si="515"/>
        <v>#REF!</v>
      </c>
      <c r="Z209" s="625" t="e">
        <f t="shared" si="516"/>
        <v>#REF!</v>
      </c>
      <c r="AA209" s="643" t="e">
        <f>#REF!</f>
        <v>#REF!</v>
      </c>
      <c r="AB209" s="607" t="e">
        <f t="shared" si="517"/>
        <v>#REF!</v>
      </c>
      <c r="AC209" s="643" t="e">
        <f>#REF!</f>
        <v>#REF!</v>
      </c>
      <c r="AD209" s="607" t="e">
        <f t="shared" si="518"/>
        <v>#REF!</v>
      </c>
      <c r="AE209" s="643" t="e">
        <f>#REF!</f>
        <v>#REF!</v>
      </c>
      <c r="AF209" s="607" t="e">
        <f t="shared" si="519"/>
        <v>#REF!</v>
      </c>
      <c r="AG209" s="94" t="e">
        <f t="shared" si="520"/>
        <v>#REF!</v>
      </c>
      <c r="AH209" s="625" t="e">
        <f t="shared" si="521"/>
        <v>#REF!</v>
      </c>
    </row>
    <row r="210" spans="1:34" x14ac:dyDescent="0.25">
      <c r="A210" s="77" t="s">
        <v>79</v>
      </c>
      <c r="B210" s="589" t="e">
        <f>#REF!</f>
        <v>#REF!</v>
      </c>
      <c r="C210" s="92" t="e">
        <f>#REF!</f>
        <v>#REF!</v>
      </c>
      <c r="D210" s="103" t="e">
        <f t="shared" si="503"/>
        <v>#REF!</v>
      </c>
      <c r="E210" s="92" t="e">
        <f>#REF!</f>
        <v>#REF!</v>
      </c>
      <c r="F210" s="103" t="e">
        <f t="shared" si="504"/>
        <v>#REF!</v>
      </c>
      <c r="G210" s="92" t="e">
        <f>#REF!</f>
        <v>#REF!</v>
      </c>
      <c r="H210" s="103" t="e">
        <f t="shared" si="505"/>
        <v>#REF!</v>
      </c>
      <c r="I210" s="94" t="e">
        <f t="shared" si="506"/>
        <v>#REF!</v>
      </c>
      <c r="J210" s="625" t="e">
        <f t="shared" si="507"/>
        <v>#REF!</v>
      </c>
      <c r="K210" s="643" t="e">
        <f>#REF!</f>
        <v>#REF!</v>
      </c>
      <c r="L210" s="607" t="e">
        <f t="shared" si="505"/>
        <v>#REF!</v>
      </c>
      <c r="M210" s="643" t="e">
        <f>#REF!</f>
        <v>#REF!</v>
      </c>
      <c r="N210" s="607" t="e">
        <f t="shared" si="508"/>
        <v>#REF!</v>
      </c>
      <c r="O210" s="643" t="e">
        <f>#REF!</f>
        <v>#REF!</v>
      </c>
      <c r="P210" s="607" t="e">
        <f t="shared" si="509"/>
        <v>#REF!</v>
      </c>
      <c r="Q210" s="94" t="e">
        <f t="shared" si="510"/>
        <v>#REF!</v>
      </c>
      <c r="R210" s="625" t="e">
        <f t="shared" si="511"/>
        <v>#REF!</v>
      </c>
      <c r="S210" s="643" t="e">
        <f>#REF!</f>
        <v>#REF!</v>
      </c>
      <c r="T210" s="607" t="e">
        <f t="shared" si="512"/>
        <v>#REF!</v>
      </c>
      <c r="U210" s="643" t="e">
        <f>#REF!</f>
        <v>#REF!</v>
      </c>
      <c r="V210" s="607" t="e">
        <f t="shared" si="513"/>
        <v>#REF!</v>
      </c>
      <c r="W210" s="643" t="e">
        <f>#REF!</f>
        <v>#REF!</v>
      </c>
      <c r="X210" s="607" t="e">
        <f t="shared" si="514"/>
        <v>#REF!</v>
      </c>
      <c r="Y210" s="94" t="e">
        <f t="shared" si="515"/>
        <v>#REF!</v>
      </c>
      <c r="Z210" s="625" t="e">
        <f t="shared" si="516"/>
        <v>#REF!</v>
      </c>
      <c r="AA210" s="643" t="e">
        <f>#REF!</f>
        <v>#REF!</v>
      </c>
      <c r="AB210" s="607" t="e">
        <f t="shared" si="517"/>
        <v>#REF!</v>
      </c>
      <c r="AC210" s="643" t="e">
        <f>#REF!</f>
        <v>#REF!</v>
      </c>
      <c r="AD210" s="607" t="e">
        <f t="shared" si="518"/>
        <v>#REF!</v>
      </c>
      <c r="AE210" s="643" t="e">
        <f>#REF!</f>
        <v>#REF!</v>
      </c>
      <c r="AF210" s="607" t="e">
        <f t="shared" si="519"/>
        <v>#REF!</v>
      </c>
      <c r="AG210" s="94" t="e">
        <f t="shared" si="520"/>
        <v>#REF!</v>
      </c>
      <c r="AH210" s="625" t="e">
        <f t="shared" si="521"/>
        <v>#REF!</v>
      </c>
    </row>
    <row r="211" spans="1:34" x14ac:dyDescent="0.25">
      <c r="A211" s="77" t="s">
        <v>80</v>
      </c>
      <c r="B211" s="589" t="e">
        <f>#REF!</f>
        <v>#REF!</v>
      </c>
      <c r="C211" s="92" t="e">
        <f>#REF!</f>
        <v>#REF!</v>
      </c>
      <c r="D211" s="103" t="e">
        <f t="shared" si="503"/>
        <v>#REF!</v>
      </c>
      <c r="E211" s="92" t="e">
        <f>#REF!</f>
        <v>#REF!</v>
      </c>
      <c r="F211" s="103" t="e">
        <f t="shared" si="504"/>
        <v>#REF!</v>
      </c>
      <c r="G211" s="92" t="e">
        <f>#REF!</f>
        <v>#REF!</v>
      </c>
      <c r="H211" s="103" t="e">
        <f t="shared" si="505"/>
        <v>#REF!</v>
      </c>
      <c r="I211" s="94" t="e">
        <f t="shared" si="506"/>
        <v>#REF!</v>
      </c>
      <c r="J211" s="625" t="e">
        <f t="shared" si="507"/>
        <v>#REF!</v>
      </c>
      <c r="K211" s="643" t="e">
        <f>#REF!</f>
        <v>#REF!</v>
      </c>
      <c r="L211" s="607" t="e">
        <f t="shared" si="505"/>
        <v>#REF!</v>
      </c>
      <c r="M211" s="643" t="e">
        <f>#REF!</f>
        <v>#REF!</v>
      </c>
      <c r="N211" s="607" t="e">
        <f t="shared" si="508"/>
        <v>#REF!</v>
      </c>
      <c r="O211" s="643" t="e">
        <f>#REF!</f>
        <v>#REF!</v>
      </c>
      <c r="P211" s="607" t="e">
        <f t="shared" si="509"/>
        <v>#REF!</v>
      </c>
      <c r="Q211" s="94" t="e">
        <f t="shared" si="510"/>
        <v>#REF!</v>
      </c>
      <c r="R211" s="625" t="e">
        <f t="shared" si="511"/>
        <v>#REF!</v>
      </c>
      <c r="S211" s="643" t="e">
        <f>#REF!</f>
        <v>#REF!</v>
      </c>
      <c r="T211" s="607" t="e">
        <f t="shared" si="512"/>
        <v>#REF!</v>
      </c>
      <c r="U211" s="643" t="e">
        <f>#REF!</f>
        <v>#REF!</v>
      </c>
      <c r="V211" s="607" t="e">
        <f t="shared" si="513"/>
        <v>#REF!</v>
      </c>
      <c r="W211" s="643" t="e">
        <f>#REF!</f>
        <v>#REF!</v>
      </c>
      <c r="X211" s="607" t="e">
        <f t="shared" si="514"/>
        <v>#REF!</v>
      </c>
      <c r="Y211" s="94" t="e">
        <f t="shared" si="515"/>
        <v>#REF!</v>
      </c>
      <c r="Z211" s="625" t="e">
        <f t="shared" si="516"/>
        <v>#REF!</v>
      </c>
      <c r="AA211" s="643" t="e">
        <f>#REF!</f>
        <v>#REF!</v>
      </c>
      <c r="AB211" s="607" t="e">
        <f t="shared" si="517"/>
        <v>#REF!</v>
      </c>
      <c r="AC211" s="643" t="e">
        <f>#REF!</f>
        <v>#REF!</v>
      </c>
      <c r="AD211" s="607" t="e">
        <f t="shared" si="518"/>
        <v>#REF!</v>
      </c>
      <c r="AE211" s="643" t="e">
        <f>#REF!</f>
        <v>#REF!</v>
      </c>
      <c r="AF211" s="607" t="e">
        <f t="shared" si="519"/>
        <v>#REF!</v>
      </c>
      <c r="AG211" s="94" t="e">
        <f t="shared" si="520"/>
        <v>#REF!</v>
      </c>
      <c r="AH211" s="625" t="e">
        <f t="shared" si="521"/>
        <v>#REF!</v>
      </c>
    </row>
    <row r="212" spans="1:34" x14ac:dyDescent="0.25">
      <c r="A212" s="77" t="s">
        <v>81</v>
      </c>
      <c r="B212" s="589" t="e">
        <f>#REF!</f>
        <v>#REF!</v>
      </c>
      <c r="C212" s="92" t="e">
        <f>#REF!</f>
        <v>#REF!</v>
      </c>
      <c r="D212" s="103" t="e">
        <f t="shared" si="503"/>
        <v>#REF!</v>
      </c>
      <c r="E212" s="92" t="e">
        <f>#REF!</f>
        <v>#REF!</v>
      </c>
      <c r="F212" s="103" t="e">
        <f t="shared" si="504"/>
        <v>#REF!</v>
      </c>
      <c r="G212" s="92" t="e">
        <f>#REF!</f>
        <v>#REF!</v>
      </c>
      <c r="H212" s="103" t="e">
        <f t="shared" si="505"/>
        <v>#REF!</v>
      </c>
      <c r="I212" s="94" t="e">
        <f t="shared" si="506"/>
        <v>#REF!</v>
      </c>
      <c r="J212" s="625" t="e">
        <f t="shared" si="507"/>
        <v>#REF!</v>
      </c>
      <c r="K212" s="643" t="e">
        <f>#REF!</f>
        <v>#REF!</v>
      </c>
      <c r="L212" s="607" t="e">
        <f t="shared" si="505"/>
        <v>#REF!</v>
      </c>
      <c r="M212" s="643" t="e">
        <f>#REF!</f>
        <v>#REF!</v>
      </c>
      <c r="N212" s="607" t="e">
        <f t="shared" si="508"/>
        <v>#REF!</v>
      </c>
      <c r="O212" s="643" t="e">
        <f>#REF!</f>
        <v>#REF!</v>
      </c>
      <c r="P212" s="607" t="e">
        <f t="shared" si="509"/>
        <v>#REF!</v>
      </c>
      <c r="Q212" s="94" t="e">
        <f t="shared" si="510"/>
        <v>#REF!</v>
      </c>
      <c r="R212" s="625" t="e">
        <f t="shared" si="511"/>
        <v>#REF!</v>
      </c>
      <c r="S212" s="643" t="e">
        <f>#REF!</f>
        <v>#REF!</v>
      </c>
      <c r="T212" s="607" t="e">
        <f t="shared" si="512"/>
        <v>#REF!</v>
      </c>
      <c r="U212" s="643" t="e">
        <f>#REF!</f>
        <v>#REF!</v>
      </c>
      <c r="V212" s="607" t="e">
        <f t="shared" si="513"/>
        <v>#REF!</v>
      </c>
      <c r="W212" s="643" t="e">
        <f>#REF!</f>
        <v>#REF!</v>
      </c>
      <c r="X212" s="607" t="e">
        <f t="shared" si="514"/>
        <v>#REF!</v>
      </c>
      <c r="Y212" s="94" t="e">
        <f t="shared" si="515"/>
        <v>#REF!</v>
      </c>
      <c r="Z212" s="625" t="e">
        <f t="shared" si="516"/>
        <v>#REF!</v>
      </c>
      <c r="AA212" s="643" t="e">
        <f>#REF!</f>
        <v>#REF!</v>
      </c>
      <c r="AB212" s="607" t="e">
        <f t="shared" si="517"/>
        <v>#REF!</v>
      </c>
      <c r="AC212" s="643" t="e">
        <f>#REF!</f>
        <v>#REF!</v>
      </c>
      <c r="AD212" s="607" t="e">
        <f t="shared" si="518"/>
        <v>#REF!</v>
      </c>
      <c r="AE212" s="643" t="e">
        <f>#REF!</f>
        <v>#REF!</v>
      </c>
      <c r="AF212" s="607" t="e">
        <f t="shared" si="519"/>
        <v>#REF!</v>
      </c>
      <c r="AG212" s="94" t="e">
        <f t="shared" si="520"/>
        <v>#REF!</v>
      </c>
      <c r="AH212" s="625" t="e">
        <f t="shared" si="521"/>
        <v>#REF!</v>
      </c>
    </row>
    <row r="213" spans="1:34" ht="16.5" thickBot="1" x14ac:dyDescent="0.3">
      <c r="A213" s="55" t="s">
        <v>82</v>
      </c>
      <c r="B213" s="592" t="e">
        <f>#REF!</f>
        <v>#REF!</v>
      </c>
      <c r="C213" s="101" t="e">
        <f>#REF!</f>
        <v>#REF!</v>
      </c>
      <c r="D213" s="57" t="e">
        <f t="shared" si="503"/>
        <v>#REF!</v>
      </c>
      <c r="E213" s="101" t="e">
        <f>#REF!</f>
        <v>#REF!</v>
      </c>
      <c r="F213" s="57" t="e">
        <f t="shared" si="504"/>
        <v>#REF!</v>
      </c>
      <c r="G213" s="101" t="e">
        <f>#REF!</f>
        <v>#REF!</v>
      </c>
      <c r="H213" s="57" t="e">
        <f t="shared" si="505"/>
        <v>#REF!</v>
      </c>
      <c r="I213" s="116" t="e">
        <f t="shared" si="506"/>
        <v>#REF!</v>
      </c>
      <c r="J213" s="628" t="e">
        <f t="shared" si="507"/>
        <v>#REF!</v>
      </c>
      <c r="K213" s="646" t="e">
        <f>#REF!</f>
        <v>#REF!</v>
      </c>
      <c r="L213" s="610" t="e">
        <f t="shared" si="505"/>
        <v>#REF!</v>
      </c>
      <c r="M213" s="646" t="e">
        <f>#REF!</f>
        <v>#REF!</v>
      </c>
      <c r="N213" s="610" t="e">
        <f t="shared" si="508"/>
        <v>#REF!</v>
      </c>
      <c r="O213" s="646" t="e">
        <f>#REF!</f>
        <v>#REF!</v>
      </c>
      <c r="P213" s="610" t="e">
        <f t="shared" si="509"/>
        <v>#REF!</v>
      </c>
      <c r="Q213" s="116" t="e">
        <f t="shared" si="510"/>
        <v>#REF!</v>
      </c>
      <c r="R213" s="628" t="e">
        <f t="shared" si="511"/>
        <v>#REF!</v>
      </c>
      <c r="S213" s="646" t="e">
        <f>#REF!</f>
        <v>#REF!</v>
      </c>
      <c r="T213" s="610" t="e">
        <f t="shared" si="512"/>
        <v>#REF!</v>
      </c>
      <c r="U213" s="646" t="e">
        <f>#REF!</f>
        <v>#REF!</v>
      </c>
      <c r="V213" s="610" t="e">
        <f t="shared" si="513"/>
        <v>#REF!</v>
      </c>
      <c r="W213" s="646" t="e">
        <f>#REF!</f>
        <v>#REF!</v>
      </c>
      <c r="X213" s="610" t="e">
        <f t="shared" si="514"/>
        <v>#REF!</v>
      </c>
      <c r="Y213" s="116" t="e">
        <f t="shared" si="515"/>
        <v>#REF!</v>
      </c>
      <c r="Z213" s="628" t="e">
        <f t="shared" si="516"/>
        <v>#REF!</v>
      </c>
      <c r="AA213" s="646" t="e">
        <f>#REF!</f>
        <v>#REF!</v>
      </c>
      <c r="AB213" s="610" t="e">
        <f t="shared" si="517"/>
        <v>#REF!</v>
      </c>
      <c r="AC213" s="646" t="e">
        <f>#REF!</f>
        <v>#REF!</v>
      </c>
      <c r="AD213" s="610" t="e">
        <f t="shared" si="518"/>
        <v>#REF!</v>
      </c>
      <c r="AE213" s="646" t="e">
        <f>#REF!</f>
        <v>#REF!</v>
      </c>
      <c r="AF213" s="610" t="e">
        <f t="shared" si="519"/>
        <v>#REF!</v>
      </c>
      <c r="AG213" s="116" t="e">
        <f t="shared" si="520"/>
        <v>#REF!</v>
      </c>
      <c r="AH213" s="628" t="e">
        <f t="shared" si="521"/>
        <v>#REF!</v>
      </c>
    </row>
    <row r="214" spans="1:34" ht="16.5" thickBot="1" x14ac:dyDescent="0.3">
      <c r="A214" s="58" t="s">
        <v>364</v>
      </c>
      <c r="B214" s="585" t="e">
        <f>SUM(B207:B213)</f>
        <v>#REF!</v>
      </c>
      <c r="C214" s="59" t="e">
        <f>SUM(C207:C213)</f>
        <v>#REF!</v>
      </c>
      <c r="D214" s="60" t="e">
        <f t="shared" si="503"/>
        <v>#REF!</v>
      </c>
      <c r="E214" s="59" t="e">
        <f>SUM(E207:E213)</f>
        <v>#REF!</v>
      </c>
      <c r="F214" s="60" t="e">
        <f t="shared" si="504"/>
        <v>#REF!</v>
      </c>
      <c r="G214" s="59" t="e">
        <f>SUM(G207:G213)</f>
        <v>#REF!</v>
      </c>
      <c r="H214" s="60" t="e">
        <f t="shared" si="505"/>
        <v>#REF!</v>
      </c>
      <c r="I214" s="165" t="e">
        <f t="shared" si="506"/>
        <v>#REF!</v>
      </c>
      <c r="J214" s="633" t="e">
        <f t="shared" si="507"/>
        <v>#REF!</v>
      </c>
      <c r="K214" s="640" t="e">
        <f>SUM(K207:K213)</f>
        <v>#REF!</v>
      </c>
      <c r="L214" s="604" t="e">
        <f t="shared" si="505"/>
        <v>#REF!</v>
      </c>
      <c r="M214" s="640" t="e">
        <f t="shared" ref="M214" si="522">SUM(M207:M213)</f>
        <v>#REF!</v>
      </c>
      <c r="N214" s="604" t="e">
        <f t="shared" si="508"/>
        <v>#REF!</v>
      </c>
      <c r="O214" s="640" t="e">
        <f t="shared" ref="O214" si="523">SUM(O207:O213)</f>
        <v>#REF!</v>
      </c>
      <c r="P214" s="604" t="e">
        <f t="shared" si="509"/>
        <v>#REF!</v>
      </c>
      <c r="Q214" s="165" t="e">
        <f t="shared" si="510"/>
        <v>#REF!</v>
      </c>
      <c r="R214" s="633" t="e">
        <f t="shared" si="511"/>
        <v>#REF!</v>
      </c>
      <c r="S214" s="640" t="e">
        <f>SUM(S207:S213)</f>
        <v>#REF!</v>
      </c>
      <c r="T214" s="604" t="e">
        <f t="shared" si="512"/>
        <v>#REF!</v>
      </c>
      <c r="U214" s="640" t="e">
        <f t="shared" ref="U214" si="524">SUM(U207:U213)</f>
        <v>#REF!</v>
      </c>
      <c r="V214" s="604" t="e">
        <f t="shared" si="513"/>
        <v>#REF!</v>
      </c>
      <c r="W214" s="640" t="e">
        <f t="shared" ref="W214" si="525">SUM(W207:W213)</f>
        <v>#REF!</v>
      </c>
      <c r="X214" s="604" t="e">
        <f t="shared" si="514"/>
        <v>#REF!</v>
      </c>
      <c r="Y214" s="165" t="e">
        <f t="shared" si="515"/>
        <v>#REF!</v>
      </c>
      <c r="Z214" s="633" t="e">
        <f t="shared" si="516"/>
        <v>#REF!</v>
      </c>
      <c r="AA214" s="640" t="e">
        <f>SUM(AA207:AA213)</f>
        <v>#REF!</v>
      </c>
      <c r="AB214" s="604" t="e">
        <f t="shared" si="517"/>
        <v>#REF!</v>
      </c>
      <c r="AC214" s="640" t="e">
        <f t="shared" ref="AC214" si="526">SUM(AC207:AC213)</f>
        <v>#REF!</v>
      </c>
      <c r="AD214" s="604" t="e">
        <f t="shared" si="518"/>
        <v>#REF!</v>
      </c>
      <c r="AE214" s="640" t="e">
        <f t="shared" ref="AE214" si="527">SUM(AE207:AE213)</f>
        <v>#REF!</v>
      </c>
      <c r="AF214" s="604" t="e">
        <f t="shared" si="519"/>
        <v>#REF!</v>
      </c>
      <c r="AG214" s="165" t="e">
        <f t="shared" si="520"/>
        <v>#REF!</v>
      </c>
      <c r="AH214" s="633" t="e">
        <f t="shared" si="521"/>
        <v>#REF!</v>
      </c>
    </row>
    <row r="216" spans="1:34" x14ac:dyDescent="0.25">
      <c r="A216" s="1002" t="s">
        <v>453</v>
      </c>
      <c r="B216" s="994"/>
      <c r="C216" s="994"/>
      <c r="D216" s="994"/>
      <c r="E216" s="994"/>
      <c r="F216" s="994"/>
      <c r="G216" s="994"/>
      <c r="H216" s="994"/>
      <c r="I216" s="994"/>
      <c r="J216" s="994"/>
      <c r="K216" s="994"/>
      <c r="L216" s="994"/>
      <c r="M216" s="994"/>
      <c r="N216" s="994"/>
      <c r="O216" s="994"/>
      <c r="P216" s="994"/>
      <c r="Q216" s="994"/>
      <c r="R216" s="994"/>
      <c r="S216" s="994"/>
      <c r="T216" s="994"/>
      <c r="U216" s="994"/>
      <c r="V216" s="994"/>
      <c r="W216" s="994"/>
      <c r="X216" s="994"/>
      <c r="Y216" s="994"/>
      <c r="Z216" s="994"/>
    </row>
    <row r="217" spans="1:34" ht="24.75" thickBot="1" x14ac:dyDescent="0.3">
      <c r="A217" s="13" t="s">
        <v>14</v>
      </c>
      <c r="B217" s="11" t="s">
        <v>164</v>
      </c>
      <c r="C217" s="13" t="s">
        <v>423</v>
      </c>
      <c r="D217" s="14" t="s">
        <v>1</v>
      </c>
      <c r="E217" s="13" t="s">
        <v>424</v>
      </c>
      <c r="F217" s="14" t="s">
        <v>1</v>
      </c>
      <c r="G217" s="13" t="s">
        <v>425</v>
      </c>
      <c r="H217" s="14" t="s">
        <v>1</v>
      </c>
      <c r="I217" s="86" t="s">
        <v>403</v>
      </c>
      <c r="J217" s="12" t="s">
        <v>192</v>
      </c>
      <c r="K217" s="13" t="s">
        <v>426</v>
      </c>
      <c r="L217" s="14" t="s">
        <v>1</v>
      </c>
      <c r="M217" s="13" t="s">
        <v>427</v>
      </c>
      <c r="N217" s="14" t="s">
        <v>1</v>
      </c>
      <c r="O217" s="13" t="s">
        <v>428</v>
      </c>
      <c r="P217" s="14" t="s">
        <v>1</v>
      </c>
      <c r="Q217" s="86" t="s">
        <v>403</v>
      </c>
      <c r="R217" s="12" t="s">
        <v>192</v>
      </c>
      <c r="S217" s="13" t="s">
        <v>429</v>
      </c>
      <c r="T217" s="14" t="s">
        <v>1</v>
      </c>
      <c r="U217" s="13" t="s">
        <v>430</v>
      </c>
      <c r="V217" s="14" t="s">
        <v>1</v>
      </c>
      <c r="W217" s="13" t="s">
        <v>431</v>
      </c>
      <c r="X217" s="14" t="s">
        <v>1</v>
      </c>
      <c r="Y217" s="86" t="s">
        <v>403</v>
      </c>
      <c r="Z217" s="12" t="s">
        <v>192</v>
      </c>
      <c r="AA217" s="13" t="s">
        <v>432</v>
      </c>
      <c r="AB217" s="14" t="s">
        <v>1</v>
      </c>
      <c r="AC217" s="13" t="s">
        <v>433</v>
      </c>
      <c r="AD217" s="14" t="s">
        <v>1</v>
      </c>
      <c r="AE217" s="13" t="s">
        <v>434</v>
      </c>
      <c r="AF217" s="14" t="s">
        <v>1</v>
      </c>
      <c r="AG217" s="86" t="s">
        <v>403</v>
      </c>
      <c r="AH217" s="12" t="s">
        <v>192</v>
      </c>
    </row>
    <row r="218" spans="1:34" ht="16.5" thickTop="1" x14ac:dyDescent="0.25">
      <c r="A218" s="77" t="s">
        <v>8</v>
      </c>
      <c r="B218" s="588">
        <f>'UBS Vila Maria P Gnecco'!B9</f>
        <v>522</v>
      </c>
      <c r="C218" s="91">
        <f>'UBS Vila Maria P Gnecco'!C9</f>
        <v>573</v>
      </c>
      <c r="D218" s="18">
        <f t="shared" ref="D218:D223" si="528">C218/$B218</f>
        <v>1.0977011494252873</v>
      </c>
      <c r="E218" s="91" t="e">
        <f>'UBS Vila Maria P Gnecco'!#REF!</f>
        <v>#REF!</v>
      </c>
      <c r="F218" s="18" t="e">
        <f t="shared" ref="F218:F223" si="529">E218/$B218</f>
        <v>#REF!</v>
      </c>
      <c r="G218" s="91" t="e">
        <f>'UBS Vila Maria P Gnecco'!#REF!</f>
        <v>#REF!</v>
      </c>
      <c r="H218" s="18" t="e">
        <f t="shared" ref="H218:L223" si="530">G218/$B218</f>
        <v>#REF!</v>
      </c>
      <c r="I218" s="68" t="e">
        <f t="shared" ref="I218:I223" si="531">SUM(C218,E218,G218)</f>
        <v>#REF!</v>
      </c>
      <c r="J218" s="627" t="e">
        <f t="shared" ref="J218:J223" si="532">I218/($B218*3)</f>
        <v>#REF!</v>
      </c>
      <c r="K218" s="642" t="e">
        <f>'UBS Vila Maria P Gnecco'!#REF!</f>
        <v>#REF!</v>
      </c>
      <c r="L218" s="609" t="e">
        <f t="shared" si="530"/>
        <v>#REF!</v>
      </c>
      <c r="M218" s="642" t="e">
        <f>'UBS Vila Maria P Gnecco'!#REF!</f>
        <v>#REF!</v>
      </c>
      <c r="N218" s="609" t="e">
        <f t="shared" ref="N218:N223" si="533">M218/$B218</f>
        <v>#REF!</v>
      </c>
      <c r="O218" s="642" t="e">
        <f>'UBS Vila Maria P Gnecco'!#REF!</f>
        <v>#REF!</v>
      </c>
      <c r="P218" s="609" t="e">
        <f t="shared" ref="P218:P223" si="534">O218/$B218</f>
        <v>#REF!</v>
      </c>
      <c r="Q218" s="68" t="e">
        <f t="shared" ref="Q218:Q223" si="535">SUM(K218,M218,O218)</f>
        <v>#REF!</v>
      </c>
      <c r="R218" s="627" t="e">
        <f t="shared" ref="R218:R223" si="536">Q218/($B218*3)</f>
        <v>#REF!</v>
      </c>
      <c r="S218" s="642" t="e">
        <f>'UBS Vila Maria P Gnecco'!#REF!</f>
        <v>#REF!</v>
      </c>
      <c r="T218" s="609" t="e">
        <f t="shared" ref="T218:T223" si="537">S218/$B218</f>
        <v>#REF!</v>
      </c>
      <c r="U218" s="642" t="e">
        <f>'UBS Vila Maria P Gnecco'!#REF!</f>
        <v>#REF!</v>
      </c>
      <c r="V218" s="609" t="e">
        <f t="shared" ref="V218:V223" si="538">U218/$B218</f>
        <v>#REF!</v>
      </c>
      <c r="W218" s="642" t="e">
        <f>'UBS Vila Maria P Gnecco'!#REF!</f>
        <v>#REF!</v>
      </c>
      <c r="X218" s="609" t="e">
        <f t="shared" ref="X218:X223" si="539">W218/$B218</f>
        <v>#REF!</v>
      </c>
      <c r="Y218" s="68" t="e">
        <f t="shared" ref="Y218:Y223" si="540">SUM(S218,U218,W218)</f>
        <v>#REF!</v>
      </c>
      <c r="Z218" s="627" t="e">
        <f t="shared" ref="Z218:Z223" si="541">Y218/($B218*3)</f>
        <v>#REF!</v>
      </c>
      <c r="AA218" s="642" t="e">
        <f>'UBS Vila Maria P Gnecco'!#REF!</f>
        <v>#REF!</v>
      </c>
      <c r="AB218" s="609" t="e">
        <f t="shared" ref="AB218:AB223" si="542">AA218/$B218</f>
        <v>#REF!</v>
      </c>
      <c r="AC218" s="642" t="e">
        <f>'UBS Vila Maria P Gnecco'!#REF!</f>
        <v>#REF!</v>
      </c>
      <c r="AD218" s="609" t="e">
        <f t="shared" ref="AD218:AD223" si="543">AC218/$B218</f>
        <v>#REF!</v>
      </c>
      <c r="AE218" s="642" t="e">
        <f>'UBS Vila Maria P Gnecco'!#REF!</f>
        <v>#REF!</v>
      </c>
      <c r="AF218" s="609" t="e">
        <f t="shared" ref="AF218:AF223" si="544">AE218/$B218</f>
        <v>#REF!</v>
      </c>
      <c r="AG218" s="68" t="e">
        <f t="shared" ref="AG218:AG223" si="545">SUM(AA218,AC218,AE218)</f>
        <v>#REF!</v>
      </c>
      <c r="AH218" s="627" t="e">
        <f t="shared" ref="AH218:AH223" si="546">AG218/($B218*3)</f>
        <v>#REF!</v>
      </c>
    </row>
    <row r="219" spans="1:34" x14ac:dyDescent="0.25">
      <c r="A219" s="77" t="s">
        <v>9</v>
      </c>
      <c r="B219" s="589">
        <f>'UBS Vila Maria P Gnecco'!B11</f>
        <v>24</v>
      </c>
      <c r="C219" s="92">
        <f>'UBS Vila Maria P Gnecco'!C11</f>
        <v>12</v>
      </c>
      <c r="D219" s="103">
        <f t="shared" si="528"/>
        <v>0.5</v>
      </c>
      <c r="E219" s="92" t="e">
        <f>'UBS Vila Maria P Gnecco'!#REF!</f>
        <v>#REF!</v>
      </c>
      <c r="F219" s="103" t="e">
        <f t="shared" si="529"/>
        <v>#REF!</v>
      </c>
      <c r="G219" s="92" t="e">
        <f>'UBS Vila Maria P Gnecco'!#REF!</f>
        <v>#REF!</v>
      </c>
      <c r="H219" s="103" t="e">
        <f t="shared" si="530"/>
        <v>#REF!</v>
      </c>
      <c r="I219" s="94" t="e">
        <f t="shared" si="531"/>
        <v>#REF!</v>
      </c>
      <c r="J219" s="625" t="e">
        <f t="shared" si="532"/>
        <v>#REF!</v>
      </c>
      <c r="K219" s="643" t="e">
        <f>'UBS Vila Maria P Gnecco'!#REF!</f>
        <v>#REF!</v>
      </c>
      <c r="L219" s="607" t="e">
        <f t="shared" si="530"/>
        <v>#REF!</v>
      </c>
      <c r="M219" s="643" t="e">
        <f>'UBS Vila Maria P Gnecco'!#REF!</f>
        <v>#REF!</v>
      </c>
      <c r="N219" s="607" t="e">
        <f t="shared" si="533"/>
        <v>#REF!</v>
      </c>
      <c r="O219" s="643" t="e">
        <f>'UBS Vila Maria P Gnecco'!#REF!</f>
        <v>#REF!</v>
      </c>
      <c r="P219" s="607" t="e">
        <f t="shared" si="534"/>
        <v>#REF!</v>
      </c>
      <c r="Q219" s="94" t="e">
        <f t="shared" si="535"/>
        <v>#REF!</v>
      </c>
      <c r="R219" s="625" t="e">
        <f t="shared" si="536"/>
        <v>#REF!</v>
      </c>
      <c r="S219" s="643" t="e">
        <f>'UBS Vila Maria P Gnecco'!#REF!</f>
        <v>#REF!</v>
      </c>
      <c r="T219" s="607" t="e">
        <f t="shared" si="537"/>
        <v>#REF!</v>
      </c>
      <c r="U219" s="643" t="e">
        <f>'UBS Vila Maria P Gnecco'!#REF!</f>
        <v>#REF!</v>
      </c>
      <c r="V219" s="607" t="e">
        <f t="shared" si="538"/>
        <v>#REF!</v>
      </c>
      <c r="W219" s="643" t="e">
        <f>'UBS Vila Maria P Gnecco'!#REF!</f>
        <v>#REF!</v>
      </c>
      <c r="X219" s="607" t="e">
        <f t="shared" si="539"/>
        <v>#REF!</v>
      </c>
      <c r="Y219" s="94" t="e">
        <f t="shared" si="540"/>
        <v>#REF!</v>
      </c>
      <c r="Z219" s="625" t="e">
        <f t="shared" si="541"/>
        <v>#REF!</v>
      </c>
      <c r="AA219" s="643" t="e">
        <f>'UBS Vila Maria P Gnecco'!#REF!</f>
        <v>#REF!</v>
      </c>
      <c r="AB219" s="607" t="e">
        <f t="shared" si="542"/>
        <v>#REF!</v>
      </c>
      <c r="AC219" s="643" t="e">
        <f>'UBS Vila Maria P Gnecco'!#REF!</f>
        <v>#REF!</v>
      </c>
      <c r="AD219" s="607" t="e">
        <f t="shared" si="543"/>
        <v>#REF!</v>
      </c>
      <c r="AE219" s="643" t="e">
        <f>'UBS Vila Maria P Gnecco'!#REF!</f>
        <v>#REF!</v>
      </c>
      <c r="AF219" s="607" t="e">
        <f t="shared" si="544"/>
        <v>#REF!</v>
      </c>
      <c r="AG219" s="94" t="e">
        <f t="shared" si="545"/>
        <v>#REF!</v>
      </c>
      <c r="AH219" s="625" t="e">
        <f t="shared" si="546"/>
        <v>#REF!</v>
      </c>
    </row>
    <row r="220" spans="1:34" x14ac:dyDescent="0.25">
      <c r="A220" s="77" t="s">
        <v>10</v>
      </c>
      <c r="B220" s="589">
        <f>'UBS Vila Maria P Gnecco'!B12</f>
        <v>792</v>
      </c>
      <c r="C220" s="92">
        <f>'UBS Vila Maria P Gnecco'!C12</f>
        <v>744</v>
      </c>
      <c r="D220" s="103">
        <f t="shared" si="528"/>
        <v>0.93939393939393945</v>
      </c>
      <c r="E220" s="92" t="e">
        <f>'UBS Vila Maria P Gnecco'!#REF!</f>
        <v>#REF!</v>
      </c>
      <c r="F220" s="103" t="e">
        <f t="shared" si="529"/>
        <v>#REF!</v>
      </c>
      <c r="G220" s="92" t="e">
        <f>'UBS Vila Maria P Gnecco'!#REF!</f>
        <v>#REF!</v>
      </c>
      <c r="H220" s="103" t="e">
        <f t="shared" si="530"/>
        <v>#REF!</v>
      </c>
      <c r="I220" s="94" t="e">
        <f t="shared" si="531"/>
        <v>#REF!</v>
      </c>
      <c r="J220" s="625" t="e">
        <f t="shared" si="532"/>
        <v>#REF!</v>
      </c>
      <c r="K220" s="643" t="e">
        <f>'UBS Vila Maria P Gnecco'!#REF!</f>
        <v>#REF!</v>
      </c>
      <c r="L220" s="607" t="e">
        <f t="shared" si="530"/>
        <v>#REF!</v>
      </c>
      <c r="M220" s="643" t="e">
        <f>'UBS Vila Maria P Gnecco'!#REF!</f>
        <v>#REF!</v>
      </c>
      <c r="N220" s="607" t="e">
        <f t="shared" si="533"/>
        <v>#REF!</v>
      </c>
      <c r="O220" s="643" t="e">
        <f>'UBS Vila Maria P Gnecco'!#REF!</f>
        <v>#REF!</v>
      </c>
      <c r="P220" s="607" t="e">
        <f t="shared" si="534"/>
        <v>#REF!</v>
      </c>
      <c r="Q220" s="94" t="e">
        <f t="shared" si="535"/>
        <v>#REF!</v>
      </c>
      <c r="R220" s="625" t="e">
        <f t="shared" si="536"/>
        <v>#REF!</v>
      </c>
      <c r="S220" s="643" t="e">
        <f>'UBS Vila Maria P Gnecco'!#REF!</f>
        <v>#REF!</v>
      </c>
      <c r="T220" s="607" t="e">
        <f t="shared" si="537"/>
        <v>#REF!</v>
      </c>
      <c r="U220" s="643" t="e">
        <f>'UBS Vila Maria P Gnecco'!#REF!</f>
        <v>#REF!</v>
      </c>
      <c r="V220" s="607" t="e">
        <f t="shared" si="538"/>
        <v>#REF!</v>
      </c>
      <c r="W220" s="643" t="e">
        <f>'UBS Vila Maria P Gnecco'!#REF!</f>
        <v>#REF!</v>
      </c>
      <c r="X220" s="607" t="e">
        <f t="shared" si="539"/>
        <v>#REF!</v>
      </c>
      <c r="Y220" s="94" t="e">
        <f t="shared" si="540"/>
        <v>#REF!</v>
      </c>
      <c r="Z220" s="625" t="e">
        <f t="shared" si="541"/>
        <v>#REF!</v>
      </c>
      <c r="AA220" s="643" t="e">
        <f>'UBS Vila Maria P Gnecco'!#REF!</f>
        <v>#REF!</v>
      </c>
      <c r="AB220" s="607" t="e">
        <f t="shared" si="542"/>
        <v>#REF!</v>
      </c>
      <c r="AC220" s="643" t="e">
        <f>'UBS Vila Maria P Gnecco'!#REF!</f>
        <v>#REF!</v>
      </c>
      <c r="AD220" s="607" t="e">
        <f t="shared" si="543"/>
        <v>#REF!</v>
      </c>
      <c r="AE220" s="643" t="e">
        <f>'UBS Vila Maria P Gnecco'!#REF!</f>
        <v>#REF!</v>
      </c>
      <c r="AF220" s="607" t="e">
        <f t="shared" si="544"/>
        <v>#REF!</v>
      </c>
      <c r="AG220" s="94" t="e">
        <f t="shared" si="545"/>
        <v>#REF!</v>
      </c>
      <c r="AH220" s="625" t="e">
        <f t="shared" si="546"/>
        <v>#REF!</v>
      </c>
    </row>
    <row r="221" spans="1:34" x14ac:dyDescent="0.25">
      <c r="A221" s="77" t="s">
        <v>42</v>
      </c>
      <c r="B221" s="589">
        <f>'UBS Vila Maria P Gnecco'!B13</f>
        <v>396</v>
      </c>
      <c r="C221" s="92">
        <f>'UBS Vila Maria P Gnecco'!C13</f>
        <v>308</v>
      </c>
      <c r="D221" s="103">
        <f t="shared" si="528"/>
        <v>0.77777777777777779</v>
      </c>
      <c r="E221" s="92" t="e">
        <f>'UBS Vila Maria P Gnecco'!#REF!</f>
        <v>#REF!</v>
      </c>
      <c r="F221" s="103" t="e">
        <f t="shared" si="529"/>
        <v>#REF!</v>
      </c>
      <c r="G221" s="92" t="e">
        <f>'UBS Vila Maria P Gnecco'!#REF!</f>
        <v>#REF!</v>
      </c>
      <c r="H221" s="103" t="e">
        <f t="shared" si="530"/>
        <v>#REF!</v>
      </c>
      <c r="I221" s="94" t="e">
        <f t="shared" si="531"/>
        <v>#REF!</v>
      </c>
      <c r="J221" s="625" t="e">
        <f t="shared" si="532"/>
        <v>#REF!</v>
      </c>
      <c r="K221" s="643" t="e">
        <f>'UBS Vila Maria P Gnecco'!#REF!</f>
        <v>#REF!</v>
      </c>
      <c r="L221" s="607" t="e">
        <f t="shared" si="530"/>
        <v>#REF!</v>
      </c>
      <c r="M221" s="643" t="e">
        <f>'UBS Vila Maria P Gnecco'!#REF!</f>
        <v>#REF!</v>
      </c>
      <c r="N221" s="607" t="e">
        <f t="shared" si="533"/>
        <v>#REF!</v>
      </c>
      <c r="O221" s="643" t="e">
        <f>'UBS Vila Maria P Gnecco'!#REF!</f>
        <v>#REF!</v>
      </c>
      <c r="P221" s="607" t="e">
        <f t="shared" si="534"/>
        <v>#REF!</v>
      </c>
      <c r="Q221" s="94" t="e">
        <f t="shared" si="535"/>
        <v>#REF!</v>
      </c>
      <c r="R221" s="625" t="e">
        <f t="shared" si="536"/>
        <v>#REF!</v>
      </c>
      <c r="S221" s="643" t="e">
        <f>'UBS Vila Maria P Gnecco'!#REF!</f>
        <v>#REF!</v>
      </c>
      <c r="T221" s="607" t="e">
        <f t="shared" si="537"/>
        <v>#REF!</v>
      </c>
      <c r="U221" s="643" t="e">
        <f>'UBS Vila Maria P Gnecco'!#REF!</f>
        <v>#REF!</v>
      </c>
      <c r="V221" s="607" t="e">
        <f t="shared" si="538"/>
        <v>#REF!</v>
      </c>
      <c r="W221" s="643" t="e">
        <f>'UBS Vila Maria P Gnecco'!#REF!</f>
        <v>#REF!</v>
      </c>
      <c r="X221" s="607" t="e">
        <f t="shared" si="539"/>
        <v>#REF!</v>
      </c>
      <c r="Y221" s="94" t="e">
        <f t="shared" si="540"/>
        <v>#REF!</v>
      </c>
      <c r="Z221" s="625" t="e">
        <f t="shared" si="541"/>
        <v>#REF!</v>
      </c>
      <c r="AA221" s="643" t="e">
        <f>'UBS Vila Maria P Gnecco'!#REF!</f>
        <v>#REF!</v>
      </c>
      <c r="AB221" s="607" t="e">
        <f t="shared" si="542"/>
        <v>#REF!</v>
      </c>
      <c r="AC221" s="643" t="e">
        <f>'UBS Vila Maria P Gnecco'!#REF!</f>
        <v>#REF!</v>
      </c>
      <c r="AD221" s="607" t="e">
        <f t="shared" si="543"/>
        <v>#REF!</v>
      </c>
      <c r="AE221" s="643" t="e">
        <f>'UBS Vila Maria P Gnecco'!#REF!</f>
        <v>#REF!</v>
      </c>
      <c r="AF221" s="607" t="e">
        <f t="shared" si="544"/>
        <v>#REF!</v>
      </c>
      <c r="AG221" s="94" t="e">
        <f t="shared" si="545"/>
        <v>#REF!</v>
      </c>
      <c r="AH221" s="625" t="e">
        <f t="shared" si="546"/>
        <v>#REF!</v>
      </c>
    </row>
    <row r="222" spans="1:34" x14ac:dyDescent="0.25">
      <c r="A222" s="77" t="s">
        <v>13</v>
      </c>
      <c r="B222" s="589">
        <f>'UBS Vila Maria P Gnecco'!B15</f>
        <v>396</v>
      </c>
      <c r="C222" s="92">
        <f>'UBS Vila Maria P Gnecco'!C15</f>
        <v>272</v>
      </c>
      <c r="D222" s="103">
        <f t="shared" si="528"/>
        <v>0.68686868686868685</v>
      </c>
      <c r="E222" s="92" t="e">
        <f>'UBS Vila Maria P Gnecco'!#REF!</f>
        <v>#REF!</v>
      </c>
      <c r="F222" s="103" t="e">
        <f t="shared" si="529"/>
        <v>#REF!</v>
      </c>
      <c r="G222" s="92" t="e">
        <f>'UBS Vila Maria P Gnecco'!#REF!</f>
        <v>#REF!</v>
      </c>
      <c r="H222" s="103" t="e">
        <f t="shared" si="530"/>
        <v>#REF!</v>
      </c>
      <c r="I222" s="94" t="e">
        <f t="shared" si="531"/>
        <v>#REF!</v>
      </c>
      <c r="J222" s="625" t="e">
        <f t="shared" si="532"/>
        <v>#REF!</v>
      </c>
      <c r="K222" s="643" t="e">
        <f>'UBS Vila Maria P Gnecco'!#REF!</f>
        <v>#REF!</v>
      </c>
      <c r="L222" s="607" t="e">
        <f t="shared" si="530"/>
        <v>#REF!</v>
      </c>
      <c r="M222" s="643" t="e">
        <f>'UBS Vila Maria P Gnecco'!#REF!</f>
        <v>#REF!</v>
      </c>
      <c r="N222" s="607" t="e">
        <f t="shared" si="533"/>
        <v>#REF!</v>
      </c>
      <c r="O222" s="643" t="e">
        <f>'UBS Vila Maria P Gnecco'!#REF!</f>
        <v>#REF!</v>
      </c>
      <c r="P222" s="607" t="e">
        <f t="shared" si="534"/>
        <v>#REF!</v>
      </c>
      <c r="Q222" s="94" t="e">
        <f t="shared" si="535"/>
        <v>#REF!</v>
      </c>
      <c r="R222" s="625" t="e">
        <f t="shared" si="536"/>
        <v>#REF!</v>
      </c>
      <c r="S222" s="643" t="e">
        <f>'UBS Vila Maria P Gnecco'!#REF!</f>
        <v>#REF!</v>
      </c>
      <c r="T222" s="607" t="e">
        <f t="shared" si="537"/>
        <v>#REF!</v>
      </c>
      <c r="U222" s="643" t="e">
        <f>'UBS Vila Maria P Gnecco'!#REF!</f>
        <v>#REF!</v>
      </c>
      <c r="V222" s="607" t="e">
        <f t="shared" si="538"/>
        <v>#REF!</v>
      </c>
      <c r="W222" s="643" t="e">
        <f>'UBS Vila Maria P Gnecco'!#REF!</f>
        <v>#REF!</v>
      </c>
      <c r="X222" s="607" t="e">
        <f t="shared" si="539"/>
        <v>#REF!</v>
      </c>
      <c r="Y222" s="94" t="e">
        <f t="shared" si="540"/>
        <v>#REF!</v>
      </c>
      <c r="Z222" s="625" t="e">
        <f t="shared" si="541"/>
        <v>#REF!</v>
      </c>
      <c r="AA222" s="643" t="e">
        <f>'UBS Vila Maria P Gnecco'!#REF!</f>
        <v>#REF!</v>
      </c>
      <c r="AB222" s="607" t="e">
        <f t="shared" si="542"/>
        <v>#REF!</v>
      </c>
      <c r="AC222" s="643" t="e">
        <f>'UBS Vila Maria P Gnecco'!#REF!</f>
        <v>#REF!</v>
      </c>
      <c r="AD222" s="607" t="e">
        <f t="shared" si="543"/>
        <v>#REF!</v>
      </c>
      <c r="AE222" s="643" t="e">
        <f>'UBS Vila Maria P Gnecco'!#REF!</f>
        <v>#REF!</v>
      </c>
      <c r="AF222" s="607" t="e">
        <f t="shared" si="544"/>
        <v>#REF!</v>
      </c>
      <c r="AG222" s="94" t="e">
        <f t="shared" si="545"/>
        <v>#REF!</v>
      </c>
      <c r="AH222" s="625" t="e">
        <f t="shared" si="546"/>
        <v>#REF!</v>
      </c>
    </row>
    <row r="223" spans="1:34" ht="16.5" thickBot="1" x14ac:dyDescent="0.3">
      <c r="A223" s="5" t="s">
        <v>314</v>
      </c>
      <c r="B223" s="655">
        <f>SUM(B218:B222)</f>
        <v>2130</v>
      </c>
      <c r="C223" s="7">
        <f>SUM(C218:C222)</f>
        <v>1909</v>
      </c>
      <c r="D223" s="21">
        <f t="shared" si="528"/>
        <v>0.89624413145539905</v>
      </c>
      <c r="E223" s="7" t="e">
        <f>SUM(E218:E222)</f>
        <v>#REF!</v>
      </c>
      <c r="F223" s="21" t="e">
        <f t="shared" si="529"/>
        <v>#REF!</v>
      </c>
      <c r="G223" s="7" t="e">
        <f>SUM(G218:G222)</f>
        <v>#REF!</v>
      </c>
      <c r="H223" s="21" t="e">
        <f t="shared" si="530"/>
        <v>#REF!</v>
      </c>
      <c r="I223" s="71" t="e">
        <f t="shared" si="531"/>
        <v>#REF!</v>
      </c>
      <c r="J223" s="654" t="e">
        <f t="shared" si="532"/>
        <v>#REF!</v>
      </c>
      <c r="K223" s="638" t="e">
        <f>SUM(K218:K222)</f>
        <v>#REF!</v>
      </c>
      <c r="L223" s="653" t="e">
        <f t="shared" si="530"/>
        <v>#REF!</v>
      </c>
      <c r="M223" s="638" t="e">
        <f t="shared" ref="M223" si="547">SUM(M218:M222)</f>
        <v>#REF!</v>
      </c>
      <c r="N223" s="653" t="e">
        <f t="shared" si="533"/>
        <v>#REF!</v>
      </c>
      <c r="O223" s="638" t="e">
        <f t="shared" ref="O223" si="548">SUM(O218:O222)</f>
        <v>#REF!</v>
      </c>
      <c r="P223" s="653" t="e">
        <f t="shared" si="534"/>
        <v>#REF!</v>
      </c>
      <c r="Q223" s="71" t="e">
        <f t="shared" si="535"/>
        <v>#REF!</v>
      </c>
      <c r="R223" s="654" t="e">
        <f t="shared" si="536"/>
        <v>#REF!</v>
      </c>
      <c r="S223" s="638" t="e">
        <f>SUM(S218:S222)</f>
        <v>#REF!</v>
      </c>
      <c r="T223" s="653" t="e">
        <f t="shared" si="537"/>
        <v>#REF!</v>
      </c>
      <c r="U223" s="638" t="e">
        <f t="shared" ref="U223" si="549">SUM(U218:U222)</f>
        <v>#REF!</v>
      </c>
      <c r="V223" s="653" t="e">
        <f t="shared" si="538"/>
        <v>#REF!</v>
      </c>
      <c r="W223" s="638" t="e">
        <f t="shared" ref="W223" si="550">SUM(W218:W222)</f>
        <v>#REF!</v>
      </c>
      <c r="X223" s="653" t="e">
        <f t="shared" si="539"/>
        <v>#REF!</v>
      </c>
      <c r="Y223" s="71" t="e">
        <f t="shared" si="540"/>
        <v>#REF!</v>
      </c>
      <c r="Z223" s="654" t="e">
        <f t="shared" si="541"/>
        <v>#REF!</v>
      </c>
      <c r="AA223" s="638" t="e">
        <f>SUM(AA218:AA222)</f>
        <v>#REF!</v>
      </c>
      <c r="AB223" s="653" t="e">
        <f t="shared" si="542"/>
        <v>#REF!</v>
      </c>
      <c r="AC223" s="638" t="e">
        <f t="shared" ref="AC223" si="551">SUM(AC218:AC222)</f>
        <v>#REF!</v>
      </c>
      <c r="AD223" s="653" t="e">
        <f t="shared" si="543"/>
        <v>#REF!</v>
      </c>
      <c r="AE223" s="638" t="e">
        <f t="shared" ref="AE223" si="552">SUM(AE218:AE222)</f>
        <v>#REF!</v>
      </c>
      <c r="AF223" s="653" t="e">
        <f t="shared" si="544"/>
        <v>#REF!</v>
      </c>
      <c r="AG223" s="71" t="e">
        <f t="shared" si="545"/>
        <v>#REF!</v>
      </c>
      <c r="AH223" s="654" t="e">
        <f t="shared" si="546"/>
        <v>#REF!</v>
      </c>
    </row>
    <row r="225" spans="1:34" x14ac:dyDescent="0.25">
      <c r="A225" s="1002" t="s">
        <v>454</v>
      </c>
      <c r="B225" s="994"/>
      <c r="C225" s="994"/>
      <c r="D225" s="994"/>
      <c r="E225" s="994"/>
      <c r="F225" s="994"/>
      <c r="G225" s="994"/>
      <c r="H225" s="994"/>
      <c r="I225" s="994"/>
      <c r="J225" s="994"/>
      <c r="K225" s="994"/>
      <c r="L225" s="994"/>
      <c r="M225" s="994"/>
      <c r="N225" s="994"/>
      <c r="O225" s="994"/>
      <c r="P225" s="994"/>
      <c r="Q225" s="994"/>
      <c r="R225" s="994"/>
      <c r="S225" s="994"/>
      <c r="T225" s="994"/>
      <c r="U225" s="994"/>
      <c r="V225" s="994"/>
      <c r="W225" s="994"/>
      <c r="X225" s="994"/>
      <c r="Y225" s="994"/>
      <c r="Z225" s="994"/>
    </row>
    <row r="226" spans="1:34" ht="24.75" thickBot="1" x14ac:dyDescent="0.3">
      <c r="A226" s="13" t="s">
        <v>14</v>
      </c>
      <c r="B226" s="11" t="s">
        <v>164</v>
      </c>
      <c r="C226" s="13" t="s">
        <v>423</v>
      </c>
      <c r="D226" s="14" t="s">
        <v>1</v>
      </c>
      <c r="E226" s="13" t="s">
        <v>424</v>
      </c>
      <c r="F226" s="14" t="s">
        <v>1</v>
      </c>
      <c r="G226" s="13" t="s">
        <v>425</v>
      </c>
      <c r="H226" s="14" t="s">
        <v>1</v>
      </c>
      <c r="I226" s="86" t="s">
        <v>403</v>
      </c>
      <c r="J226" s="12" t="s">
        <v>192</v>
      </c>
      <c r="K226" s="13" t="s">
        <v>426</v>
      </c>
      <c r="L226" s="14" t="s">
        <v>1</v>
      </c>
      <c r="M226" s="13" t="s">
        <v>427</v>
      </c>
      <c r="N226" s="14" t="s">
        <v>1</v>
      </c>
      <c r="O226" s="13" t="s">
        <v>428</v>
      </c>
      <c r="P226" s="14" t="s">
        <v>1</v>
      </c>
      <c r="Q226" s="86" t="s">
        <v>403</v>
      </c>
      <c r="R226" s="12" t="s">
        <v>192</v>
      </c>
      <c r="S226" s="13" t="s">
        <v>429</v>
      </c>
      <c r="T226" s="14" t="s">
        <v>1</v>
      </c>
      <c r="U226" s="13" t="s">
        <v>430</v>
      </c>
      <c r="V226" s="14" t="s">
        <v>1</v>
      </c>
      <c r="W226" s="13" t="s">
        <v>431</v>
      </c>
      <c r="X226" s="14" t="s">
        <v>1</v>
      </c>
      <c r="Y226" s="86" t="s">
        <v>403</v>
      </c>
      <c r="Z226" s="12" t="s">
        <v>192</v>
      </c>
      <c r="AA226" s="13" t="s">
        <v>432</v>
      </c>
      <c r="AB226" s="14" t="s">
        <v>1</v>
      </c>
      <c r="AC226" s="13" t="s">
        <v>433</v>
      </c>
      <c r="AD226" s="14" t="s">
        <v>1</v>
      </c>
      <c r="AE226" s="13" t="s">
        <v>434</v>
      </c>
      <c r="AF226" s="14" t="s">
        <v>1</v>
      </c>
      <c r="AG226" s="86" t="s">
        <v>403</v>
      </c>
      <c r="AH226" s="12" t="s">
        <v>192</v>
      </c>
    </row>
    <row r="227" spans="1:34" ht="16.5" thickTop="1" x14ac:dyDescent="0.25">
      <c r="A227" s="77" t="s">
        <v>10</v>
      </c>
      <c r="B227" s="589">
        <f>'UBS Jardim Julieta'!B14</f>
        <v>660</v>
      </c>
      <c r="C227" s="92">
        <f>'UBS Jardim Julieta'!C14</f>
        <v>432</v>
      </c>
      <c r="D227" s="103">
        <f t="shared" ref="D227:D230" si="553">C227/$B227</f>
        <v>0.65454545454545454</v>
      </c>
      <c r="E227" s="92" t="e">
        <f>'UBS Jardim Julieta'!#REF!</f>
        <v>#REF!</v>
      </c>
      <c r="F227" s="103" t="e">
        <f t="shared" ref="F227:F230" si="554">E227/$B227</f>
        <v>#REF!</v>
      </c>
      <c r="G227" s="92" t="e">
        <f>'UBS Jardim Julieta'!#REF!</f>
        <v>#REF!</v>
      </c>
      <c r="H227" s="103" t="e">
        <f t="shared" ref="H227:L230" si="555">G227/$B227</f>
        <v>#REF!</v>
      </c>
      <c r="I227" s="94" t="e">
        <f>SUM(C227,E227,G227)</f>
        <v>#REF!</v>
      </c>
      <c r="J227" s="625" t="e">
        <f>I227/($B227*3)</f>
        <v>#REF!</v>
      </c>
      <c r="K227" s="643" t="e">
        <f>'UBS Jardim Julieta'!#REF!</f>
        <v>#REF!</v>
      </c>
      <c r="L227" s="607" t="e">
        <f t="shared" si="555"/>
        <v>#REF!</v>
      </c>
      <c r="M227" s="643" t="e">
        <f>'UBS Jardim Julieta'!#REF!</f>
        <v>#REF!</v>
      </c>
      <c r="N227" s="607" t="e">
        <f t="shared" ref="N227:N230" si="556">M227/$B227</f>
        <v>#REF!</v>
      </c>
      <c r="O227" s="643" t="e">
        <f>'UBS Jardim Julieta'!#REF!</f>
        <v>#REF!</v>
      </c>
      <c r="P227" s="607" t="e">
        <f t="shared" ref="P227:P230" si="557">O227/$B227</f>
        <v>#REF!</v>
      </c>
      <c r="Q227" s="94" t="e">
        <f>SUM(K227,M227,O227)</f>
        <v>#REF!</v>
      </c>
      <c r="R227" s="625" t="e">
        <f>Q227/($B227*3)</f>
        <v>#REF!</v>
      </c>
      <c r="S227" s="643" t="e">
        <f>'UBS Jardim Julieta'!#REF!</f>
        <v>#REF!</v>
      </c>
      <c r="T227" s="607" t="e">
        <f t="shared" ref="T227:T230" si="558">S227/$B227</f>
        <v>#REF!</v>
      </c>
      <c r="U227" s="643" t="e">
        <f>'UBS Jardim Julieta'!#REF!</f>
        <v>#REF!</v>
      </c>
      <c r="V227" s="607" t="e">
        <f t="shared" ref="V227:V230" si="559">U227/$B227</f>
        <v>#REF!</v>
      </c>
      <c r="W227" s="643" t="e">
        <f>'UBS Jardim Julieta'!#REF!</f>
        <v>#REF!</v>
      </c>
      <c r="X227" s="607" t="e">
        <f t="shared" ref="X227:X230" si="560">W227/$B227</f>
        <v>#REF!</v>
      </c>
      <c r="Y227" s="94" t="e">
        <f>SUM(S227,U227,W227)</f>
        <v>#REF!</v>
      </c>
      <c r="Z227" s="625" t="e">
        <f>Y227/($B227*3)</f>
        <v>#REF!</v>
      </c>
      <c r="AA227" s="643" t="e">
        <f>'UBS Jardim Julieta'!#REF!</f>
        <v>#REF!</v>
      </c>
      <c r="AB227" s="607" t="e">
        <f t="shared" ref="AB227:AB230" si="561">AA227/$B227</f>
        <v>#REF!</v>
      </c>
      <c r="AC227" s="643" t="e">
        <f>'UBS Jardim Julieta'!#REF!</f>
        <v>#REF!</v>
      </c>
      <c r="AD227" s="607" t="e">
        <f t="shared" ref="AD227:AD230" si="562">AC227/$B227</f>
        <v>#REF!</v>
      </c>
      <c r="AE227" s="643" t="e">
        <f>'UBS Jardim Julieta'!#REF!</f>
        <v>#REF!</v>
      </c>
      <c r="AF227" s="607" t="e">
        <f t="shared" ref="AF227:AF230" si="563">AE227/$B227</f>
        <v>#REF!</v>
      </c>
      <c r="AG227" s="94" t="e">
        <f>SUM(AA227,AC227,AE227)</f>
        <v>#REF!</v>
      </c>
      <c r="AH227" s="625" t="e">
        <f>AG227/($B227*3)</f>
        <v>#REF!</v>
      </c>
    </row>
    <row r="228" spans="1:34" x14ac:dyDescent="0.25">
      <c r="A228" s="77" t="s">
        <v>42</v>
      </c>
      <c r="B228" s="589">
        <f>'UBS Jardim Julieta'!B15</f>
        <v>396</v>
      </c>
      <c r="C228" s="92">
        <f>'UBS Jardim Julieta'!C15</f>
        <v>220</v>
      </c>
      <c r="D228" s="103">
        <f t="shared" si="553"/>
        <v>0.55555555555555558</v>
      </c>
      <c r="E228" s="92" t="e">
        <f>'UBS Jardim Julieta'!#REF!</f>
        <v>#REF!</v>
      </c>
      <c r="F228" s="103" t="e">
        <f t="shared" si="554"/>
        <v>#REF!</v>
      </c>
      <c r="G228" s="92" t="e">
        <f>'UBS Jardim Julieta'!#REF!</f>
        <v>#REF!</v>
      </c>
      <c r="H228" s="103" t="e">
        <f t="shared" si="555"/>
        <v>#REF!</v>
      </c>
      <c r="I228" s="94" t="e">
        <f>SUM(C228,E228,G228)</f>
        <v>#REF!</v>
      </c>
      <c r="J228" s="625" t="e">
        <f>I228/($B228*3)</f>
        <v>#REF!</v>
      </c>
      <c r="K228" s="643" t="e">
        <f>'UBS Jardim Julieta'!#REF!</f>
        <v>#REF!</v>
      </c>
      <c r="L228" s="607" t="e">
        <f t="shared" si="555"/>
        <v>#REF!</v>
      </c>
      <c r="M228" s="643" t="e">
        <f>'UBS Jardim Julieta'!#REF!</f>
        <v>#REF!</v>
      </c>
      <c r="N228" s="607" t="e">
        <f t="shared" si="556"/>
        <v>#REF!</v>
      </c>
      <c r="O228" s="643" t="e">
        <f>'UBS Jardim Julieta'!#REF!</f>
        <v>#REF!</v>
      </c>
      <c r="P228" s="607" t="e">
        <f t="shared" si="557"/>
        <v>#REF!</v>
      </c>
      <c r="Q228" s="94" t="e">
        <f>SUM(K228,M228,O228)</f>
        <v>#REF!</v>
      </c>
      <c r="R228" s="625" t="e">
        <f>Q228/($B228*3)</f>
        <v>#REF!</v>
      </c>
      <c r="S228" s="643" t="e">
        <f>'UBS Jardim Julieta'!#REF!</f>
        <v>#REF!</v>
      </c>
      <c r="T228" s="607" t="e">
        <f t="shared" si="558"/>
        <v>#REF!</v>
      </c>
      <c r="U228" s="643" t="e">
        <f>'UBS Jardim Julieta'!#REF!</f>
        <v>#REF!</v>
      </c>
      <c r="V228" s="607" t="e">
        <f t="shared" si="559"/>
        <v>#REF!</v>
      </c>
      <c r="W228" s="643" t="e">
        <f>'UBS Jardim Julieta'!#REF!</f>
        <v>#REF!</v>
      </c>
      <c r="X228" s="607" t="e">
        <f t="shared" si="560"/>
        <v>#REF!</v>
      </c>
      <c r="Y228" s="94" t="e">
        <f>SUM(S228,U228,W228)</f>
        <v>#REF!</v>
      </c>
      <c r="Z228" s="625" t="e">
        <f>Y228/($B228*3)</f>
        <v>#REF!</v>
      </c>
      <c r="AA228" s="643" t="e">
        <f>'UBS Jardim Julieta'!#REF!</f>
        <v>#REF!</v>
      </c>
      <c r="AB228" s="607" t="e">
        <f t="shared" si="561"/>
        <v>#REF!</v>
      </c>
      <c r="AC228" s="643" t="e">
        <f>'UBS Jardim Julieta'!#REF!</f>
        <v>#REF!</v>
      </c>
      <c r="AD228" s="607" t="e">
        <f t="shared" si="562"/>
        <v>#REF!</v>
      </c>
      <c r="AE228" s="643" t="e">
        <f>'UBS Jardim Julieta'!#REF!</f>
        <v>#REF!</v>
      </c>
      <c r="AF228" s="607" t="e">
        <f t="shared" si="563"/>
        <v>#REF!</v>
      </c>
      <c r="AG228" s="94" t="e">
        <f>SUM(AA228,AC228,AE228)</f>
        <v>#REF!</v>
      </c>
      <c r="AH228" s="625" t="e">
        <f>AG228/($B228*3)</f>
        <v>#REF!</v>
      </c>
    </row>
    <row r="229" spans="1:34" ht="16.5" thickBot="1" x14ac:dyDescent="0.3">
      <c r="A229" s="96" t="s">
        <v>13</v>
      </c>
      <c r="B229" s="589">
        <f>'UBS Jardim Julieta'!B16</f>
        <v>396</v>
      </c>
      <c r="C229" s="97">
        <f>'UBS Jardim Julieta'!C16</f>
        <v>150</v>
      </c>
      <c r="D229" s="107">
        <f t="shared" si="553"/>
        <v>0.37878787878787878</v>
      </c>
      <c r="E229" s="97" t="e">
        <f>'UBS Jardim Julieta'!#REF!</f>
        <v>#REF!</v>
      </c>
      <c r="F229" s="107" t="e">
        <f t="shared" si="554"/>
        <v>#REF!</v>
      </c>
      <c r="G229" s="97" t="e">
        <f>'UBS Jardim Julieta'!#REF!</f>
        <v>#REF!</v>
      </c>
      <c r="H229" s="107" t="e">
        <f t="shared" si="555"/>
        <v>#REF!</v>
      </c>
      <c r="I229" s="99" t="e">
        <f>SUM(C229,E229,G229)</f>
        <v>#REF!</v>
      </c>
      <c r="J229" s="626" t="e">
        <f>I229/($B229*3)</f>
        <v>#REF!</v>
      </c>
      <c r="K229" s="644" t="e">
        <f>'UBS Jardim Julieta'!#REF!</f>
        <v>#REF!</v>
      </c>
      <c r="L229" s="608" t="e">
        <f t="shared" si="555"/>
        <v>#REF!</v>
      </c>
      <c r="M229" s="644" t="e">
        <f>'UBS Jardim Julieta'!#REF!</f>
        <v>#REF!</v>
      </c>
      <c r="N229" s="608" t="e">
        <f t="shared" si="556"/>
        <v>#REF!</v>
      </c>
      <c r="O229" s="644" t="e">
        <f>'UBS Jardim Julieta'!#REF!</f>
        <v>#REF!</v>
      </c>
      <c r="P229" s="608" t="e">
        <f t="shared" si="557"/>
        <v>#REF!</v>
      </c>
      <c r="Q229" s="99" t="e">
        <f>SUM(K229,M229,O229)</f>
        <v>#REF!</v>
      </c>
      <c r="R229" s="626" t="e">
        <f>Q229/($B229*3)</f>
        <v>#REF!</v>
      </c>
      <c r="S229" s="644" t="e">
        <f>'UBS Jardim Julieta'!#REF!</f>
        <v>#REF!</v>
      </c>
      <c r="T229" s="608" t="e">
        <f t="shared" si="558"/>
        <v>#REF!</v>
      </c>
      <c r="U229" s="644" t="e">
        <f>'UBS Jardim Julieta'!#REF!</f>
        <v>#REF!</v>
      </c>
      <c r="V229" s="608" t="e">
        <f t="shared" si="559"/>
        <v>#REF!</v>
      </c>
      <c r="W229" s="644" t="e">
        <f>'UBS Jardim Julieta'!#REF!</f>
        <v>#REF!</v>
      </c>
      <c r="X229" s="608" t="e">
        <f t="shared" si="560"/>
        <v>#REF!</v>
      </c>
      <c r="Y229" s="99" t="e">
        <f>SUM(S229,U229,W229)</f>
        <v>#REF!</v>
      </c>
      <c r="Z229" s="626" t="e">
        <f>Y229/($B229*3)</f>
        <v>#REF!</v>
      </c>
      <c r="AA229" s="644" t="e">
        <f>'UBS Jardim Julieta'!#REF!</f>
        <v>#REF!</v>
      </c>
      <c r="AB229" s="608" t="e">
        <f t="shared" si="561"/>
        <v>#REF!</v>
      </c>
      <c r="AC229" s="644" t="e">
        <f>'UBS Jardim Julieta'!#REF!</f>
        <v>#REF!</v>
      </c>
      <c r="AD229" s="608" t="e">
        <f t="shared" si="562"/>
        <v>#REF!</v>
      </c>
      <c r="AE229" s="644" t="e">
        <f>'UBS Jardim Julieta'!#REF!</f>
        <v>#REF!</v>
      </c>
      <c r="AF229" s="608" t="e">
        <f t="shared" si="563"/>
        <v>#REF!</v>
      </c>
      <c r="AG229" s="99" t="e">
        <f>SUM(AA229,AC229,AE229)</f>
        <v>#REF!</v>
      </c>
      <c r="AH229" s="626" t="e">
        <f>AG229/($B229*3)</f>
        <v>#REF!</v>
      </c>
    </row>
    <row r="230" spans="1:34" ht="16.5" thickBot="1" x14ac:dyDescent="0.3">
      <c r="A230" s="5" t="s">
        <v>341</v>
      </c>
      <c r="B230" s="655">
        <f>SUM(B227:B229)</f>
        <v>1452</v>
      </c>
      <c r="C230" s="7">
        <f>SUM(C227:C229)</f>
        <v>802</v>
      </c>
      <c r="D230" s="21">
        <f t="shared" si="553"/>
        <v>0.55234159779614322</v>
      </c>
      <c r="E230" s="7" t="e">
        <f>SUM(E227:E229)</f>
        <v>#REF!</v>
      </c>
      <c r="F230" s="21" t="e">
        <f t="shared" si="554"/>
        <v>#REF!</v>
      </c>
      <c r="G230" s="7" t="e">
        <f>SUM(G227:G229)</f>
        <v>#REF!</v>
      </c>
      <c r="H230" s="21" t="e">
        <f t="shared" si="555"/>
        <v>#REF!</v>
      </c>
      <c r="I230" s="71" t="e">
        <f>SUM(C230,E230,G230)</f>
        <v>#REF!</v>
      </c>
      <c r="J230" s="654" t="e">
        <f>I230/($B230*3)</f>
        <v>#REF!</v>
      </c>
      <c r="K230" s="638" t="e">
        <f>SUM(K227:K229)</f>
        <v>#REF!</v>
      </c>
      <c r="L230" s="653" t="e">
        <f t="shared" si="555"/>
        <v>#REF!</v>
      </c>
      <c r="M230" s="638" t="e">
        <f t="shared" ref="M230" si="564">SUM(M227:M229)</f>
        <v>#REF!</v>
      </c>
      <c r="N230" s="653" t="e">
        <f t="shared" si="556"/>
        <v>#REF!</v>
      </c>
      <c r="O230" s="638" t="e">
        <f t="shared" ref="O230" si="565">SUM(O227:O229)</f>
        <v>#REF!</v>
      </c>
      <c r="P230" s="653" t="e">
        <f t="shared" si="557"/>
        <v>#REF!</v>
      </c>
      <c r="Q230" s="71" t="e">
        <f>SUM(K230,M230,O230)</f>
        <v>#REF!</v>
      </c>
      <c r="R230" s="654" t="e">
        <f>Q230/($B230*3)</f>
        <v>#REF!</v>
      </c>
      <c r="S230" s="638" t="e">
        <f>SUM(S227:S229)</f>
        <v>#REF!</v>
      </c>
      <c r="T230" s="653" t="e">
        <f t="shared" si="558"/>
        <v>#REF!</v>
      </c>
      <c r="U230" s="638" t="e">
        <f t="shared" ref="U230" si="566">SUM(U227:U229)</f>
        <v>#REF!</v>
      </c>
      <c r="V230" s="653" t="e">
        <f t="shared" si="559"/>
        <v>#REF!</v>
      </c>
      <c r="W230" s="638" t="e">
        <f t="shared" ref="W230" si="567">SUM(W227:W229)</f>
        <v>#REF!</v>
      </c>
      <c r="X230" s="653" t="e">
        <f t="shared" si="560"/>
        <v>#REF!</v>
      </c>
      <c r="Y230" s="71" t="e">
        <f>SUM(S230,U230,W230)</f>
        <v>#REF!</v>
      </c>
      <c r="Z230" s="654" t="e">
        <f>Y230/($B230*3)</f>
        <v>#REF!</v>
      </c>
      <c r="AA230" s="638" t="e">
        <f>SUM(AA227:AA229)</f>
        <v>#REF!</v>
      </c>
      <c r="AB230" s="653" t="e">
        <f t="shared" si="561"/>
        <v>#REF!</v>
      </c>
      <c r="AC230" s="638" t="e">
        <f t="shared" ref="AC230" si="568">SUM(AC227:AC229)</f>
        <v>#REF!</v>
      </c>
      <c r="AD230" s="653" t="e">
        <f t="shared" si="562"/>
        <v>#REF!</v>
      </c>
      <c r="AE230" s="638" t="e">
        <f t="shared" ref="AE230" si="569">SUM(AE227:AE229)</f>
        <v>#REF!</v>
      </c>
      <c r="AF230" s="653" t="e">
        <f t="shared" si="563"/>
        <v>#REF!</v>
      </c>
      <c r="AG230" s="71" t="e">
        <f>SUM(AA230,AC230,AE230)</f>
        <v>#REF!</v>
      </c>
      <c r="AH230" s="654" t="e">
        <f>AG230/($B230*3)</f>
        <v>#REF!</v>
      </c>
    </row>
    <row r="232" spans="1:34" x14ac:dyDescent="0.25">
      <c r="A232" s="1002" t="s">
        <v>455</v>
      </c>
      <c r="B232" s="994"/>
      <c r="C232" s="994"/>
      <c r="D232" s="994"/>
      <c r="E232" s="994"/>
      <c r="F232" s="994"/>
      <c r="G232" s="994"/>
      <c r="H232" s="994"/>
      <c r="I232" s="994"/>
      <c r="J232" s="994"/>
      <c r="K232" s="994"/>
      <c r="L232" s="994"/>
      <c r="M232" s="994"/>
      <c r="N232" s="994"/>
      <c r="O232" s="994"/>
      <c r="P232" s="994"/>
      <c r="Q232" s="994"/>
      <c r="R232" s="994"/>
      <c r="S232" s="994"/>
      <c r="T232" s="994"/>
      <c r="U232" s="994"/>
      <c r="V232" s="994"/>
      <c r="W232" s="994"/>
      <c r="X232" s="994"/>
      <c r="Y232" s="994"/>
      <c r="Z232" s="994"/>
    </row>
    <row r="233" spans="1:34" ht="24.75" thickBot="1" x14ac:dyDescent="0.3">
      <c r="A233" s="13" t="s">
        <v>14</v>
      </c>
      <c r="B233" s="11" t="s">
        <v>164</v>
      </c>
      <c r="C233" s="13" t="s">
        <v>423</v>
      </c>
      <c r="D233" s="14" t="s">
        <v>1</v>
      </c>
      <c r="E233" s="13" t="s">
        <v>424</v>
      </c>
      <c r="F233" s="14" t="s">
        <v>1</v>
      </c>
      <c r="G233" s="13" t="s">
        <v>425</v>
      </c>
      <c r="H233" s="14" t="s">
        <v>1</v>
      </c>
      <c r="I233" s="86" t="s">
        <v>403</v>
      </c>
      <c r="J233" s="12" t="s">
        <v>192</v>
      </c>
      <c r="K233" s="13" t="s">
        <v>426</v>
      </c>
      <c r="L233" s="14" t="s">
        <v>1</v>
      </c>
      <c r="M233" s="13" t="s">
        <v>427</v>
      </c>
      <c r="N233" s="14" t="s">
        <v>1</v>
      </c>
      <c r="O233" s="13" t="s">
        <v>428</v>
      </c>
      <c r="P233" s="14" t="s">
        <v>1</v>
      </c>
      <c r="Q233" s="86" t="s">
        <v>403</v>
      </c>
      <c r="R233" s="12" t="s">
        <v>192</v>
      </c>
      <c r="S233" s="13" t="s">
        <v>429</v>
      </c>
      <c r="T233" s="14" t="s">
        <v>1</v>
      </c>
      <c r="U233" s="13" t="s">
        <v>430</v>
      </c>
      <c r="V233" s="14" t="s">
        <v>1</v>
      </c>
      <c r="W233" s="13" t="s">
        <v>431</v>
      </c>
      <c r="X233" s="14" t="s">
        <v>1</v>
      </c>
      <c r="Y233" s="86" t="s">
        <v>403</v>
      </c>
      <c r="Z233" s="12" t="s">
        <v>192</v>
      </c>
      <c r="AA233" s="13" t="s">
        <v>432</v>
      </c>
      <c r="AB233" s="14" t="s">
        <v>1</v>
      </c>
      <c r="AC233" s="13" t="s">
        <v>433</v>
      </c>
      <c r="AD233" s="14" t="s">
        <v>1</v>
      </c>
      <c r="AE233" s="13" t="s">
        <v>434</v>
      </c>
      <c r="AF233" s="14" t="s">
        <v>1</v>
      </c>
      <c r="AG233" s="86" t="s">
        <v>403</v>
      </c>
      <c r="AH233" s="12" t="s">
        <v>192</v>
      </c>
    </row>
    <row r="234" spans="1:34" ht="17.25" thickTop="1" thickBot="1" x14ac:dyDescent="0.3">
      <c r="A234" s="167" t="s">
        <v>135</v>
      </c>
      <c r="B234" s="596">
        <f>'CAPS INF II VM-VG'!B9</f>
        <v>155</v>
      </c>
      <c r="C234" s="169">
        <f>'CAPS INF II VM-VG'!C9</f>
        <v>270</v>
      </c>
      <c r="D234" s="160">
        <f t="shared" ref="D234" si="570">C234/$B234</f>
        <v>1.7419354838709677</v>
      </c>
      <c r="E234" s="169" t="e">
        <f>'CAPS INF II VM-VG'!#REF!</f>
        <v>#REF!</v>
      </c>
      <c r="F234" s="160" t="e">
        <f t="shared" ref="F234" si="571">E234/$B234</f>
        <v>#REF!</v>
      </c>
      <c r="G234" s="169" t="e">
        <f>'CAPS INF II VM-VG'!#REF!</f>
        <v>#REF!</v>
      </c>
      <c r="H234" s="160" t="e">
        <f t="shared" ref="H234:L234" si="572">G234/$B234</f>
        <v>#REF!</v>
      </c>
      <c r="I234" s="170" t="e">
        <f>SUM(C234,E234,G234)</f>
        <v>#REF!</v>
      </c>
      <c r="J234" s="632" t="e">
        <f>I234/($B234*3)</f>
        <v>#REF!</v>
      </c>
      <c r="K234" s="651" t="e">
        <f>'CAPS INF II VM-VG'!#REF!</f>
        <v>#REF!</v>
      </c>
      <c r="L234" s="613" t="e">
        <f t="shared" si="572"/>
        <v>#REF!</v>
      </c>
      <c r="M234" s="651" t="e">
        <f>'CAPS INF II VM-VG'!#REF!</f>
        <v>#REF!</v>
      </c>
      <c r="N234" s="613" t="e">
        <f t="shared" ref="N234" si="573">M234/$B234</f>
        <v>#REF!</v>
      </c>
      <c r="O234" s="651" t="e">
        <f>'CAPS INF II VM-VG'!#REF!</f>
        <v>#REF!</v>
      </c>
      <c r="P234" s="613" t="e">
        <f t="shared" ref="P234" si="574">O234/$B234</f>
        <v>#REF!</v>
      </c>
      <c r="Q234" s="170" t="e">
        <f>SUM(K234,M234,O234)</f>
        <v>#REF!</v>
      </c>
      <c r="R234" s="632" t="e">
        <f>Q234/($B234*3)</f>
        <v>#REF!</v>
      </c>
      <c r="S234" s="651" t="e">
        <f>'CAPS INF II VM-VG'!#REF!</f>
        <v>#REF!</v>
      </c>
      <c r="T234" s="613" t="e">
        <f t="shared" ref="T234" si="575">S234/$B234</f>
        <v>#REF!</v>
      </c>
      <c r="U234" s="651" t="e">
        <f>'CAPS INF II VM-VG'!#REF!</f>
        <v>#REF!</v>
      </c>
      <c r="V234" s="613" t="e">
        <f t="shared" ref="V234" si="576">U234/$B234</f>
        <v>#REF!</v>
      </c>
      <c r="W234" s="651" t="e">
        <f>'CAPS INF II VM-VG'!#REF!</f>
        <v>#REF!</v>
      </c>
      <c r="X234" s="613" t="e">
        <f t="shared" ref="X234" si="577">W234/$B234</f>
        <v>#REF!</v>
      </c>
      <c r="Y234" s="170" t="e">
        <f>SUM(S234,U234,W234)</f>
        <v>#REF!</v>
      </c>
      <c r="Z234" s="632" t="e">
        <f>Y234/($B234*3)</f>
        <v>#REF!</v>
      </c>
      <c r="AA234" s="651" t="e">
        <f>'CAPS INF II VM-VG'!#REF!</f>
        <v>#REF!</v>
      </c>
      <c r="AB234" s="613" t="e">
        <f t="shared" ref="AB234" si="578">AA234/$B234</f>
        <v>#REF!</v>
      </c>
      <c r="AC234" s="651" t="e">
        <f>'CAPS INF II VM-VG'!#REF!</f>
        <v>#REF!</v>
      </c>
      <c r="AD234" s="613" t="e">
        <f t="shared" ref="AD234" si="579">AC234/$B234</f>
        <v>#REF!</v>
      </c>
      <c r="AE234" s="651" t="e">
        <f>'CAPS INF II VM-VG'!#REF!</f>
        <v>#REF!</v>
      </c>
      <c r="AF234" s="613" t="e">
        <f t="shared" ref="AF234" si="580">AE234/$B234</f>
        <v>#REF!</v>
      </c>
      <c r="AG234" s="170" t="e">
        <f>SUM(AA234,AC234,AE234)</f>
        <v>#REF!</v>
      </c>
      <c r="AH234" s="632" t="e">
        <f>AG234/($B234*3)</f>
        <v>#REF!</v>
      </c>
    </row>
    <row r="235" spans="1:34" ht="16.5" thickBot="1" x14ac:dyDescent="0.3">
      <c r="A235" s="5" t="s">
        <v>367</v>
      </c>
      <c r="B235" s="655">
        <f>SUM(B234:B234)</f>
        <v>155</v>
      </c>
      <c r="C235" s="7">
        <f>SUM(C234:C234)</f>
        <v>270</v>
      </c>
      <c r="D235" s="21" t="e">
        <f>C235/$B$199</f>
        <v>#DIV/0!</v>
      </c>
      <c r="E235" s="7" t="e">
        <f>SUM(E234:E234)</f>
        <v>#REF!</v>
      </c>
      <c r="F235" s="21" t="e">
        <f>E235/$B$199</f>
        <v>#REF!</v>
      </c>
      <c r="G235" s="7" t="e">
        <f>SUM(G234:G234)</f>
        <v>#REF!</v>
      </c>
      <c r="H235" s="21" t="e">
        <f>G235/$B$199</f>
        <v>#REF!</v>
      </c>
      <c r="I235" s="71" t="e">
        <f>SUM(C235,E235,G235)</f>
        <v>#REF!</v>
      </c>
      <c r="J235" s="654" t="e">
        <f>I235/($B235*3)</f>
        <v>#REF!</v>
      </c>
      <c r="K235" s="638" t="e">
        <f>SUM(K234:K234)</f>
        <v>#REF!</v>
      </c>
      <c r="L235" s="653" t="e">
        <f>K235/$B$199</f>
        <v>#REF!</v>
      </c>
      <c r="M235" s="638" t="e">
        <f t="shared" ref="M235" si="581">SUM(M234:M234)</f>
        <v>#REF!</v>
      </c>
      <c r="N235" s="653" t="e">
        <f>M235/$B$199</f>
        <v>#REF!</v>
      </c>
      <c r="O235" s="638" t="e">
        <f t="shared" ref="O235" si="582">SUM(O234:O234)</f>
        <v>#REF!</v>
      </c>
      <c r="P235" s="653" t="e">
        <f>O235/$B$199</f>
        <v>#REF!</v>
      </c>
      <c r="Q235" s="71" t="e">
        <f>SUM(K235,M235,O235)</f>
        <v>#REF!</v>
      </c>
      <c r="R235" s="654" t="e">
        <f>Q235/($B235*3)</f>
        <v>#REF!</v>
      </c>
      <c r="S235" s="638" t="e">
        <f>SUM(S234:S234)</f>
        <v>#REF!</v>
      </c>
      <c r="T235" s="653" t="e">
        <f>S235/$B$199</f>
        <v>#REF!</v>
      </c>
      <c r="U235" s="638" t="e">
        <f t="shared" ref="U235" si="583">SUM(U234:U234)</f>
        <v>#REF!</v>
      </c>
      <c r="V235" s="653" t="e">
        <f>U235/$B$199</f>
        <v>#REF!</v>
      </c>
      <c r="W235" s="638" t="e">
        <f t="shared" ref="W235" si="584">SUM(W234:W234)</f>
        <v>#REF!</v>
      </c>
      <c r="X235" s="653" t="e">
        <f>W235/$B$199</f>
        <v>#REF!</v>
      </c>
      <c r="Y235" s="71" t="e">
        <f>SUM(S235,U235,W235)</f>
        <v>#REF!</v>
      </c>
      <c r="Z235" s="654" t="e">
        <f>Y235/($B235*3)</f>
        <v>#REF!</v>
      </c>
      <c r="AA235" s="638" t="e">
        <f>SUM(AA234:AA234)</f>
        <v>#REF!</v>
      </c>
      <c r="AB235" s="653" t="e">
        <f>AA235/$B$199</f>
        <v>#REF!</v>
      </c>
      <c r="AC235" s="638" t="e">
        <f t="shared" ref="AC235" si="585">SUM(AC234:AC234)</f>
        <v>#REF!</v>
      </c>
      <c r="AD235" s="653" t="e">
        <f>AC235/$B$199</f>
        <v>#REF!</v>
      </c>
      <c r="AE235" s="638" t="e">
        <f t="shared" ref="AE235" si="586">SUM(AE234:AE234)</f>
        <v>#REF!</v>
      </c>
      <c r="AF235" s="653" t="e">
        <f>AE235/$B$199</f>
        <v>#REF!</v>
      </c>
      <c r="AG235" s="71" t="e">
        <f>SUM(AA235,AC235,AE235)</f>
        <v>#REF!</v>
      </c>
      <c r="AH235" s="654" t="e">
        <f>AG235/($B235*3)</f>
        <v>#REF!</v>
      </c>
    </row>
    <row r="237" spans="1:34" x14ac:dyDescent="0.25">
      <c r="A237" s="1002" t="s">
        <v>456</v>
      </c>
      <c r="B237" s="994"/>
      <c r="C237" s="994"/>
      <c r="D237" s="994"/>
      <c r="E237" s="994"/>
      <c r="F237" s="994"/>
      <c r="G237" s="994"/>
      <c r="H237" s="994"/>
      <c r="I237" s="994"/>
      <c r="J237" s="994"/>
      <c r="K237" s="994"/>
      <c r="L237" s="994"/>
      <c r="M237" s="994"/>
      <c r="N237" s="994"/>
      <c r="O237" s="994"/>
      <c r="P237" s="994"/>
      <c r="Q237" s="994"/>
      <c r="R237" s="994"/>
      <c r="S237" s="994"/>
      <c r="T237" s="994"/>
      <c r="U237" s="994"/>
      <c r="V237" s="994"/>
      <c r="W237" s="994"/>
      <c r="X237" s="994"/>
      <c r="Y237" s="994"/>
      <c r="Z237" s="994"/>
    </row>
    <row r="238" spans="1:34" ht="24.75" thickBot="1" x14ac:dyDescent="0.3">
      <c r="A238" s="13" t="s">
        <v>14</v>
      </c>
      <c r="B238" s="11" t="s">
        <v>164</v>
      </c>
      <c r="C238" s="13" t="s">
        <v>423</v>
      </c>
      <c r="D238" s="14" t="s">
        <v>1</v>
      </c>
      <c r="E238" s="13" t="s">
        <v>424</v>
      </c>
      <c r="F238" s="14" t="s">
        <v>1</v>
      </c>
      <c r="G238" s="13" t="s">
        <v>425</v>
      </c>
      <c r="H238" s="14" t="s">
        <v>1</v>
      </c>
      <c r="I238" s="86" t="s">
        <v>403</v>
      </c>
      <c r="J238" s="12" t="s">
        <v>192</v>
      </c>
      <c r="K238" s="13" t="s">
        <v>426</v>
      </c>
      <c r="L238" s="14" t="s">
        <v>1</v>
      </c>
      <c r="M238" s="13" t="s">
        <v>427</v>
      </c>
      <c r="N238" s="14" t="s">
        <v>1</v>
      </c>
      <c r="O238" s="13" t="s">
        <v>428</v>
      </c>
      <c r="P238" s="14" t="s">
        <v>1</v>
      </c>
      <c r="Q238" s="86" t="s">
        <v>403</v>
      </c>
      <c r="R238" s="12" t="s">
        <v>192</v>
      </c>
      <c r="S238" s="13" t="s">
        <v>429</v>
      </c>
      <c r="T238" s="14" t="s">
        <v>1</v>
      </c>
      <c r="U238" s="13" t="s">
        <v>430</v>
      </c>
      <c r="V238" s="14" t="s">
        <v>1</v>
      </c>
      <c r="W238" s="13" t="s">
        <v>431</v>
      </c>
      <c r="X238" s="14" t="s">
        <v>1</v>
      </c>
      <c r="Y238" s="86" t="s">
        <v>403</v>
      </c>
      <c r="Z238" s="12" t="s">
        <v>192</v>
      </c>
      <c r="AA238" s="13" t="s">
        <v>432</v>
      </c>
      <c r="AB238" s="14" t="s">
        <v>1</v>
      </c>
      <c r="AC238" s="13" t="s">
        <v>433</v>
      </c>
      <c r="AD238" s="14" t="s">
        <v>1</v>
      </c>
      <c r="AE238" s="13" t="s">
        <v>434</v>
      </c>
      <c r="AF238" s="14" t="s">
        <v>1</v>
      </c>
      <c r="AG238" s="86" t="s">
        <v>403</v>
      </c>
      <c r="AH238" s="12" t="s">
        <v>192</v>
      </c>
    </row>
    <row r="239" spans="1:34" thickTop="1" x14ac:dyDescent="0.25">
      <c r="A239" s="2" t="str">
        <f>'HORA CERTA'!A9</f>
        <v>Angiologista (consulta) - 12hrs</v>
      </c>
      <c r="B239" s="4">
        <f>'HORA CERTA'!B9</f>
        <v>396</v>
      </c>
      <c r="C239" s="685">
        <f>'HORA CERTA'!C9</f>
        <v>321</v>
      </c>
      <c r="D239" s="19" t="e">
        <f>'HORA CERTA'!#REF!</f>
        <v>#REF!</v>
      </c>
      <c r="E239" s="3" t="e">
        <f>'HORA CERTA'!#REF!</f>
        <v>#REF!</v>
      </c>
      <c r="F239" s="19" t="e">
        <f>'HORA CERTA'!#REF!</f>
        <v>#REF!</v>
      </c>
      <c r="G239" s="3" t="e">
        <f>'HORA CERTA'!#REF!</f>
        <v>#REF!</v>
      </c>
      <c r="H239" s="19" t="e">
        <f>'HORA CERTA'!#REF!</f>
        <v>#REF!</v>
      </c>
      <c r="I239" s="69" t="e">
        <f>'HORA CERTA'!#REF!</f>
        <v>#REF!</v>
      </c>
      <c r="J239" s="172" t="e">
        <f>'HORA CERTA'!#REF!</f>
        <v>#REF!</v>
      </c>
      <c r="K239" s="3" t="e">
        <f>'HORA CERTA'!#REF!</f>
        <v>#REF!</v>
      </c>
      <c r="L239" s="19" t="e">
        <f>'HORA CERTA'!#REF!</f>
        <v>#REF!</v>
      </c>
      <c r="M239" s="3" t="e">
        <f>'HORA CERTA'!#REF!</f>
        <v>#REF!</v>
      </c>
      <c r="N239" s="19" t="e">
        <f>'HORA CERTA'!#REF!</f>
        <v>#REF!</v>
      </c>
      <c r="O239" s="3" t="e">
        <f>'HORA CERTA'!#REF!</f>
        <v>#REF!</v>
      </c>
      <c r="P239" s="19" t="e">
        <f>'HORA CERTA'!#REF!</f>
        <v>#REF!</v>
      </c>
      <c r="Q239" s="69" t="e">
        <f>'HORA CERTA'!#REF!</f>
        <v>#REF!</v>
      </c>
      <c r="R239" s="172" t="e">
        <f>'HORA CERTA'!#REF!</f>
        <v>#REF!</v>
      </c>
      <c r="S239" s="3" t="e">
        <f>'HORA CERTA'!#REF!</f>
        <v>#REF!</v>
      </c>
      <c r="T239" s="19" t="e">
        <f>'HORA CERTA'!#REF!</f>
        <v>#REF!</v>
      </c>
      <c r="U239" s="3" t="e">
        <f>'HORA CERTA'!#REF!</f>
        <v>#REF!</v>
      </c>
      <c r="V239" s="19" t="e">
        <f>'HORA CERTA'!#REF!</f>
        <v>#REF!</v>
      </c>
      <c r="W239" s="3" t="e">
        <f>'HORA CERTA'!#REF!</f>
        <v>#REF!</v>
      </c>
      <c r="X239" s="19" t="e">
        <f>'HORA CERTA'!#REF!</f>
        <v>#REF!</v>
      </c>
      <c r="Y239" s="69" t="e">
        <f>'HORA CERTA'!#REF!</f>
        <v>#REF!</v>
      </c>
      <c r="Z239" s="172" t="e">
        <f>'HORA CERTA'!#REF!</f>
        <v>#REF!</v>
      </c>
      <c r="AA239" s="3" t="e">
        <f>'HORA CERTA'!#REF!</f>
        <v>#REF!</v>
      </c>
      <c r="AB239" s="19" t="e">
        <f>'HORA CERTA'!#REF!</f>
        <v>#REF!</v>
      </c>
      <c r="AC239" s="3" t="e">
        <f>'HORA CERTA'!#REF!</f>
        <v>#REF!</v>
      </c>
      <c r="AD239" s="19" t="e">
        <f>'HORA CERTA'!#REF!</f>
        <v>#REF!</v>
      </c>
      <c r="AE239" s="3" t="e">
        <f>'HORA CERTA'!#REF!</f>
        <v>#REF!</v>
      </c>
      <c r="AF239" s="19">
        <f>'HORA CERTA'!V9</f>
        <v>3960</v>
      </c>
      <c r="AG239" s="69">
        <f>'HORA CERTA'!W9</f>
        <v>3765</v>
      </c>
      <c r="AH239" s="172">
        <f>'HORA CERTA'!X9</f>
        <v>0.9507575757575758</v>
      </c>
    </row>
    <row r="240" spans="1:34" ht="15" x14ac:dyDescent="0.25">
      <c r="A240" s="2" t="str">
        <f>'HORA CERTA'!A10</f>
        <v>Cardiologista (consulta) - 12hrs</v>
      </c>
      <c r="B240" s="4">
        <f>'HORA CERTA'!B10</f>
        <v>792</v>
      </c>
      <c r="C240" s="685">
        <f>'HORA CERTA'!C10</f>
        <v>478</v>
      </c>
      <c r="D240" s="19" t="e">
        <f>'HORA CERTA'!#REF!</f>
        <v>#REF!</v>
      </c>
      <c r="E240" s="3" t="e">
        <f>'HORA CERTA'!#REF!</f>
        <v>#REF!</v>
      </c>
      <c r="F240" s="19" t="e">
        <f>'HORA CERTA'!#REF!</f>
        <v>#REF!</v>
      </c>
      <c r="G240" s="3" t="e">
        <f>'HORA CERTA'!#REF!</f>
        <v>#REF!</v>
      </c>
      <c r="H240" s="19" t="e">
        <f>'HORA CERTA'!#REF!</f>
        <v>#REF!</v>
      </c>
      <c r="I240" s="69" t="e">
        <f>'HORA CERTA'!#REF!</f>
        <v>#REF!</v>
      </c>
      <c r="J240" s="172" t="e">
        <f>'HORA CERTA'!#REF!</f>
        <v>#REF!</v>
      </c>
      <c r="K240" s="3" t="e">
        <f>'HORA CERTA'!#REF!</f>
        <v>#REF!</v>
      </c>
      <c r="L240" s="19" t="e">
        <f>'HORA CERTA'!#REF!</f>
        <v>#REF!</v>
      </c>
      <c r="M240" s="3" t="e">
        <f>'HORA CERTA'!#REF!</f>
        <v>#REF!</v>
      </c>
      <c r="N240" s="19" t="e">
        <f>'HORA CERTA'!#REF!</f>
        <v>#REF!</v>
      </c>
      <c r="O240" s="3" t="e">
        <f>'HORA CERTA'!#REF!</f>
        <v>#REF!</v>
      </c>
      <c r="P240" s="19" t="e">
        <f>'HORA CERTA'!#REF!</f>
        <v>#REF!</v>
      </c>
      <c r="Q240" s="69" t="e">
        <f>'HORA CERTA'!#REF!</f>
        <v>#REF!</v>
      </c>
      <c r="R240" s="172" t="e">
        <f>'HORA CERTA'!#REF!</f>
        <v>#REF!</v>
      </c>
      <c r="S240" s="3" t="e">
        <f>'HORA CERTA'!#REF!</f>
        <v>#REF!</v>
      </c>
      <c r="T240" s="19" t="e">
        <f>'HORA CERTA'!#REF!</f>
        <v>#REF!</v>
      </c>
      <c r="U240" s="3" t="e">
        <f>'HORA CERTA'!#REF!</f>
        <v>#REF!</v>
      </c>
      <c r="V240" s="19" t="e">
        <f>'HORA CERTA'!#REF!</f>
        <v>#REF!</v>
      </c>
      <c r="W240" s="3" t="e">
        <f>'HORA CERTA'!#REF!</f>
        <v>#REF!</v>
      </c>
      <c r="X240" s="19" t="e">
        <f>'HORA CERTA'!#REF!</f>
        <v>#REF!</v>
      </c>
      <c r="Y240" s="69" t="e">
        <f>'HORA CERTA'!#REF!</f>
        <v>#REF!</v>
      </c>
      <c r="Z240" s="172" t="e">
        <f>'HORA CERTA'!#REF!</f>
        <v>#REF!</v>
      </c>
      <c r="AA240" s="3" t="e">
        <f>'HORA CERTA'!#REF!</f>
        <v>#REF!</v>
      </c>
      <c r="AB240" s="19" t="e">
        <f>'HORA CERTA'!#REF!</f>
        <v>#REF!</v>
      </c>
      <c r="AC240" s="3" t="e">
        <f>'HORA CERTA'!#REF!</f>
        <v>#REF!</v>
      </c>
      <c r="AD240" s="19" t="e">
        <f>'HORA CERTA'!#REF!</f>
        <v>#REF!</v>
      </c>
      <c r="AE240" s="3" t="e">
        <f>'HORA CERTA'!#REF!</f>
        <v>#REF!</v>
      </c>
      <c r="AF240" s="19">
        <f>'HORA CERTA'!V10</f>
        <v>7920</v>
      </c>
      <c r="AG240" s="69">
        <f>'HORA CERTA'!W10</f>
        <v>5912</v>
      </c>
      <c r="AH240" s="172">
        <f>'HORA CERTA'!X10</f>
        <v>0.7464646464646465</v>
      </c>
    </row>
    <row r="241" spans="1:34" ht="15" x14ac:dyDescent="0.25">
      <c r="A241" s="705" t="str">
        <f>'HORA CERTA'!A21</f>
        <v>Cirurgia Geral (consulta) - 12hrs</v>
      </c>
      <c r="B241" s="699" t="str">
        <f>'HORA CERTA'!B21</f>
        <v>s/ meta</v>
      </c>
      <c r="C241" s="685">
        <f>'HORA CERTA'!C21</f>
        <v>1312</v>
      </c>
      <c r="D241" s="700" t="e">
        <f>'HORA CERTA'!#REF!</f>
        <v>#REF!</v>
      </c>
      <c r="E241" s="685" t="e">
        <f>'HORA CERTA'!#REF!</f>
        <v>#REF!</v>
      </c>
      <c r="F241" s="700" t="e">
        <f>'HORA CERTA'!#REF!</f>
        <v>#REF!</v>
      </c>
      <c r="G241" s="685" t="e">
        <f>'HORA CERTA'!#REF!</f>
        <v>#REF!</v>
      </c>
      <c r="H241" s="700" t="e">
        <f>'HORA CERTA'!#REF!</f>
        <v>#REF!</v>
      </c>
      <c r="I241" s="701" t="e">
        <f>'HORA CERTA'!#REF!</f>
        <v>#REF!</v>
      </c>
      <c r="J241" s="702" t="e">
        <f>'HORA CERTA'!#REF!</f>
        <v>#REF!</v>
      </c>
      <c r="K241" s="685" t="e">
        <f>'HORA CERTA'!#REF!</f>
        <v>#REF!</v>
      </c>
      <c r="L241" s="700" t="e">
        <f>'HORA CERTA'!#REF!</f>
        <v>#REF!</v>
      </c>
      <c r="M241" s="685" t="e">
        <f>'HORA CERTA'!#REF!</f>
        <v>#REF!</v>
      </c>
      <c r="N241" s="700" t="e">
        <f>'HORA CERTA'!#REF!</f>
        <v>#REF!</v>
      </c>
      <c r="O241" s="685" t="e">
        <f>'HORA CERTA'!#REF!</f>
        <v>#REF!</v>
      </c>
      <c r="P241" s="700" t="e">
        <f>'HORA CERTA'!#REF!</f>
        <v>#REF!</v>
      </c>
      <c r="Q241" s="701" t="e">
        <f>'HORA CERTA'!#REF!</f>
        <v>#REF!</v>
      </c>
      <c r="R241" s="702" t="e">
        <f>'HORA CERTA'!#REF!</f>
        <v>#REF!</v>
      </c>
      <c r="S241" s="685" t="e">
        <f>'HORA CERTA'!#REF!</f>
        <v>#REF!</v>
      </c>
      <c r="T241" s="700" t="e">
        <f>'HORA CERTA'!#REF!</f>
        <v>#REF!</v>
      </c>
      <c r="U241" s="685" t="e">
        <f>'HORA CERTA'!#REF!</f>
        <v>#REF!</v>
      </c>
      <c r="V241" s="700" t="e">
        <f>'HORA CERTA'!#REF!</f>
        <v>#REF!</v>
      </c>
      <c r="W241" s="685" t="e">
        <f>'HORA CERTA'!#REF!</f>
        <v>#REF!</v>
      </c>
      <c r="X241" s="700" t="e">
        <f>'HORA CERTA'!#REF!</f>
        <v>#REF!</v>
      </c>
      <c r="Y241" s="701" t="e">
        <f>'HORA CERTA'!#REF!</f>
        <v>#REF!</v>
      </c>
      <c r="Z241" s="702" t="e">
        <f>'HORA CERTA'!#REF!</f>
        <v>#REF!</v>
      </c>
      <c r="AA241" s="685" t="e">
        <f>'HORA CERTA'!#REF!</f>
        <v>#REF!</v>
      </c>
      <c r="AB241" s="700" t="e">
        <f>'HORA CERTA'!#REF!</f>
        <v>#REF!</v>
      </c>
      <c r="AC241" s="685" t="e">
        <f>'HORA CERTA'!#REF!</f>
        <v>#REF!</v>
      </c>
      <c r="AD241" s="700" t="e">
        <f>'HORA CERTA'!#REF!</f>
        <v>#REF!</v>
      </c>
      <c r="AE241" s="685" t="e">
        <f>'HORA CERTA'!#REF!</f>
        <v>#REF!</v>
      </c>
      <c r="AF241" s="700" t="str">
        <f>'HORA CERTA'!V21</f>
        <v>s/ meta</v>
      </c>
      <c r="AG241" s="701">
        <f>'HORA CERTA'!W21</f>
        <v>14759</v>
      </c>
      <c r="AH241" s="702" t="str">
        <f>'HORA CERTA'!X21</f>
        <v>-</v>
      </c>
    </row>
    <row r="242" spans="1:34" ht="15" x14ac:dyDescent="0.25">
      <c r="A242" s="705" t="str">
        <f>'HORA CERTA'!A22</f>
        <v>Cirurgia Pediátrica (consulta) - 12hrs</v>
      </c>
      <c r="B242" s="699" t="str">
        <f>'HORA CERTA'!B22</f>
        <v>s/ meta</v>
      </c>
      <c r="C242" s="685">
        <f>'HORA CERTA'!C22</f>
        <v>88</v>
      </c>
      <c r="D242" s="700" t="e">
        <f>'HORA CERTA'!#REF!</f>
        <v>#REF!</v>
      </c>
      <c r="E242" s="685" t="e">
        <f>'HORA CERTA'!#REF!</f>
        <v>#REF!</v>
      </c>
      <c r="F242" s="700" t="e">
        <f>'HORA CERTA'!#REF!</f>
        <v>#REF!</v>
      </c>
      <c r="G242" s="685" t="e">
        <f>'HORA CERTA'!#REF!</f>
        <v>#REF!</v>
      </c>
      <c r="H242" s="700" t="e">
        <f>'HORA CERTA'!#REF!</f>
        <v>#REF!</v>
      </c>
      <c r="I242" s="701" t="e">
        <f>'HORA CERTA'!#REF!</f>
        <v>#REF!</v>
      </c>
      <c r="J242" s="702" t="e">
        <f>'HORA CERTA'!#REF!</f>
        <v>#REF!</v>
      </c>
      <c r="K242" s="685" t="e">
        <f>'HORA CERTA'!#REF!</f>
        <v>#REF!</v>
      </c>
      <c r="L242" s="700" t="e">
        <f>'HORA CERTA'!#REF!</f>
        <v>#REF!</v>
      </c>
      <c r="M242" s="685" t="e">
        <f>'HORA CERTA'!#REF!</f>
        <v>#REF!</v>
      </c>
      <c r="N242" s="700" t="e">
        <f>'HORA CERTA'!#REF!</f>
        <v>#REF!</v>
      </c>
      <c r="O242" s="685" t="e">
        <f>'HORA CERTA'!#REF!</f>
        <v>#REF!</v>
      </c>
      <c r="P242" s="700" t="e">
        <f>'HORA CERTA'!#REF!</f>
        <v>#REF!</v>
      </c>
      <c r="Q242" s="701" t="e">
        <f>'HORA CERTA'!#REF!</f>
        <v>#REF!</v>
      </c>
      <c r="R242" s="702" t="e">
        <f>'HORA CERTA'!#REF!</f>
        <v>#REF!</v>
      </c>
      <c r="S242" s="685" t="e">
        <f>'HORA CERTA'!#REF!</f>
        <v>#REF!</v>
      </c>
      <c r="T242" s="700" t="e">
        <f>'HORA CERTA'!#REF!</f>
        <v>#REF!</v>
      </c>
      <c r="U242" s="685" t="e">
        <f>'HORA CERTA'!#REF!</f>
        <v>#REF!</v>
      </c>
      <c r="V242" s="700" t="e">
        <f>'HORA CERTA'!#REF!</f>
        <v>#REF!</v>
      </c>
      <c r="W242" s="685" t="e">
        <f>'HORA CERTA'!#REF!</f>
        <v>#REF!</v>
      </c>
      <c r="X242" s="700" t="e">
        <f>'HORA CERTA'!#REF!</f>
        <v>#REF!</v>
      </c>
      <c r="Y242" s="701" t="e">
        <f>'HORA CERTA'!#REF!</f>
        <v>#REF!</v>
      </c>
      <c r="Z242" s="702" t="e">
        <f>'HORA CERTA'!#REF!</f>
        <v>#REF!</v>
      </c>
      <c r="AA242" s="685" t="e">
        <f>'HORA CERTA'!#REF!</f>
        <v>#REF!</v>
      </c>
      <c r="AB242" s="700" t="e">
        <f>'HORA CERTA'!#REF!</f>
        <v>#REF!</v>
      </c>
      <c r="AC242" s="685" t="e">
        <f>'HORA CERTA'!#REF!</f>
        <v>#REF!</v>
      </c>
      <c r="AD242" s="700" t="e">
        <f>'HORA CERTA'!#REF!</f>
        <v>#REF!</v>
      </c>
      <c r="AE242" s="685" t="e">
        <f>'HORA CERTA'!#REF!</f>
        <v>#REF!</v>
      </c>
      <c r="AF242" s="700" t="str">
        <f>'HORA CERTA'!V22</f>
        <v>s/ meta</v>
      </c>
      <c r="AG242" s="701">
        <f>'HORA CERTA'!W22</f>
        <v>935</v>
      </c>
      <c r="AH242" s="702" t="str">
        <f>'HORA CERTA'!X22</f>
        <v>-</v>
      </c>
    </row>
    <row r="243" spans="1:34" ht="15" x14ac:dyDescent="0.25">
      <c r="A243" s="2" t="str">
        <f>'HORA CERTA'!A11</f>
        <v>Endocrinologista (consulta) - 12hrs</v>
      </c>
      <c r="B243" s="4">
        <f>'HORA CERTA'!B11</f>
        <v>660</v>
      </c>
      <c r="C243" s="685">
        <f>'HORA CERTA'!C11</f>
        <v>596</v>
      </c>
      <c r="D243" s="19" t="e">
        <f>'HORA CERTA'!#REF!</f>
        <v>#REF!</v>
      </c>
      <c r="E243" s="3" t="e">
        <f>'HORA CERTA'!#REF!</f>
        <v>#REF!</v>
      </c>
      <c r="F243" s="19" t="e">
        <f>'HORA CERTA'!#REF!</f>
        <v>#REF!</v>
      </c>
      <c r="G243" s="3" t="e">
        <f>'HORA CERTA'!#REF!</f>
        <v>#REF!</v>
      </c>
      <c r="H243" s="19" t="e">
        <f>'HORA CERTA'!#REF!</f>
        <v>#REF!</v>
      </c>
      <c r="I243" s="69" t="e">
        <f>'HORA CERTA'!#REF!</f>
        <v>#REF!</v>
      </c>
      <c r="J243" s="172" t="e">
        <f>'HORA CERTA'!#REF!</f>
        <v>#REF!</v>
      </c>
      <c r="K243" s="3" t="e">
        <f>'HORA CERTA'!#REF!</f>
        <v>#REF!</v>
      </c>
      <c r="L243" s="19" t="e">
        <f>'HORA CERTA'!#REF!</f>
        <v>#REF!</v>
      </c>
      <c r="M243" s="3" t="e">
        <f>'HORA CERTA'!#REF!</f>
        <v>#REF!</v>
      </c>
      <c r="N243" s="19" t="e">
        <f>'HORA CERTA'!#REF!</f>
        <v>#REF!</v>
      </c>
      <c r="O243" s="3" t="e">
        <f>'HORA CERTA'!#REF!</f>
        <v>#REF!</v>
      </c>
      <c r="P243" s="19" t="e">
        <f>'HORA CERTA'!#REF!</f>
        <v>#REF!</v>
      </c>
      <c r="Q243" s="69" t="e">
        <f>'HORA CERTA'!#REF!</f>
        <v>#REF!</v>
      </c>
      <c r="R243" s="172" t="e">
        <f>'HORA CERTA'!#REF!</f>
        <v>#REF!</v>
      </c>
      <c r="S243" s="3" t="e">
        <f>'HORA CERTA'!#REF!</f>
        <v>#REF!</v>
      </c>
      <c r="T243" s="19" t="e">
        <f>'HORA CERTA'!#REF!</f>
        <v>#REF!</v>
      </c>
      <c r="U243" s="3" t="e">
        <f>'HORA CERTA'!#REF!</f>
        <v>#REF!</v>
      </c>
      <c r="V243" s="19" t="e">
        <f>'HORA CERTA'!#REF!</f>
        <v>#REF!</v>
      </c>
      <c r="W243" s="3" t="e">
        <f>'HORA CERTA'!#REF!</f>
        <v>#REF!</v>
      </c>
      <c r="X243" s="19" t="e">
        <f>'HORA CERTA'!#REF!</f>
        <v>#REF!</v>
      </c>
      <c r="Y243" s="69" t="e">
        <f>'HORA CERTA'!#REF!</f>
        <v>#REF!</v>
      </c>
      <c r="Z243" s="172" t="e">
        <f>'HORA CERTA'!#REF!</f>
        <v>#REF!</v>
      </c>
      <c r="AA243" s="3" t="e">
        <f>'HORA CERTA'!#REF!</f>
        <v>#REF!</v>
      </c>
      <c r="AB243" s="19" t="e">
        <f>'HORA CERTA'!#REF!</f>
        <v>#REF!</v>
      </c>
      <c r="AC243" s="3" t="e">
        <f>'HORA CERTA'!#REF!</f>
        <v>#REF!</v>
      </c>
      <c r="AD243" s="19" t="e">
        <f>'HORA CERTA'!#REF!</f>
        <v>#REF!</v>
      </c>
      <c r="AE243" s="3" t="e">
        <f>'HORA CERTA'!#REF!</f>
        <v>#REF!</v>
      </c>
      <c r="AF243" s="19">
        <f>'HORA CERTA'!V11</f>
        <v>6600</v>
      </c>
      <c r="AG243" s="69">
        <f>'HORA CERTA'!W11</f>
        <v>5912</v>
      </c>
      <c r="AH243" s="172">
        <f>'HORA CERTA'!X11</f>
        <v>0.89575757575757575</v>
      </c>
    </row>
    <row r="244" spans="1:34" ht="15" x14ac:dyDescent="0.25">
      <c r="A244" s="705" t="e">
        <f>'HORA CERTA'!#REF!</f>
        <v>#REF!</v>
      </c>
      <c r="B244" s="699" t="e">
        <f>'HORA CERTA'!#REF!</f>
        <v>#REF!</v>
      </c>
      <c r="C244" s="685" t="e">
        <f>'HORA CERTA'!#REF!</f>
        <v>#REF!</v>
      </c>
      <c r="D244" s="700" t="e">
        <f>'HORA CERTA'!#REF!</f>
        <v>#REF!</v>
      </c>
      <c r="E244" s="685" t="e">
        <f>'HORA CERTA'!#REF!</f>
        <v>#REF!</v>
      </c>
      <c r="F244" s="700" t="e">
        <f>'HORA CERTA'!#REF!</f>
        <v>#REF!</v>
      </c>
      <c r="G244" s="685" t="e">
        <f>'HORA CERTA'!#REF!</f>
        <v>#REF!</v>
      </c>
      <c r="H244" s="700" t="e">
        <f>'HORA CERTA'!#REF!</f>
        <v>#REF!</v>
      </c>
      <c r="I244" s="701" t="e">
        <f>'HORA CERTA'!#REF!</f>
        <v>#REF!</v>
      </c>
      <c r="J244" s="702" t="e">
        <f>'HORA CERTA'!#REF!</f>
        <v>#REF!</v>
      </c>
      <c r="K244" s="685" t="e">
        <f>'HORA CERTA'!#REF!</f>
        <v>#REF!</v>
      </c>
      <c r="L244" s="700" t="e">
        <f>'HORA CERTA'!#REF!</f>
        <v>#REF!</v>
      </c>
      <c r="M244" s="685" t="e">
        <f>'HORA CERTA'!#REF!</f>
        <v>#REF!</v>
      </c>
      <c r="N244" s="700" t="e">
        <f>'HORA CERTA'!#REF!</f>
        <v>#REF!</v>
      </c>
      <c r="O244" s="685" t="e">
        <f>'HORA CERTA'!#REF!</f>
        <v>#REF!</v>
      </c>
      <c r="P244" s="700" t="e">
        <f>'HORA CERTA'!#REF!</f>
        <v>#REF!</v>
      </c>
      <c r="Q244" s="701" t="e">
        <f>'HORA CERTA'!#REF!</f>
        <v>#REF!</v>
      </c>
      <c r="R244" s="702" t="e">
        <f>'HORA CERTA'!#REF!</f>
        <v>#REF!</v>
      </c>
      <c r="S244" s="685" t="e">
        <f>'HORA CERTA'!#REF!</f>
        <v>#REF!</v>
      </c>
      <c r="T244" s="700" t="e">
        <f>'HORA CERTA'!#REF!</f>
        <v>#REF!</v>
      </c>
      <c r="U244" s="685" t="e">
        <f>'HORA CERTA'!#REF!</f>
        <v>#REF!</v>
      </c>
      <c r="V244" s="700" t="e">
        <f>'HORA CERTA'!#REF!</f>
        <v>#REF!</v>
      </c>
      <c r="W244" s="685" t="e">
        <f>'HORA CERTA'!#REF!</f>
        <v>#REF!</v>
      </c>
      <c r="X244" s="700" t="e">
        <f>'HORA CERTA'!#REF!</f>
        <v>#REF!</v>
      </c>
      <c r="Y244" s="701" t="e">
        <f>'HORA CERTA'!#REF!</f>
        <v>#REF!</v>
      </c>
      <c r="Z244" s="702" t="e">
        <f>'HORA CERTA'!#REF!</f>
        <v>#REF!</v>
      </c>
      <c r="AA244" s="685" t="e">
        <f>'HORA CERTA'!#REF!</f>
        <v>#REF!</v>
      </c>
      <c r="AB244" s="700" t="e">
        <f>'HORA CERTA'!#REF!</f>
        <v>#REF!</v>
      </c>
      <c r="AC244" s="685" t="e">
        <f>'HORA CERTA'!#REF!</f>
        <v>#REF!</v>
      </c>
      <c r="AD244" s="700" t="e">
        <f>'HORA CERTA'!#REF!</f>
        <v>#REF!</v>
      </c>
      <c r="AE244" s="685" t="e">
        <f>'HORA CERTA'!#REF!</f>
        <v>#REF!</v>
      </c>
      <c r="AF244" s="700" t="e">
        <f>'HORA CERTA'!#REF!</f>
        <v>#REF!</v>
      </c>
      <c r="AG244" s="701" t="e">
        <f>'HORA CERTA'!#REF!</f>
        <v>#REF!</v>
      </c>
      <c r="AH244" s="702" t="e">
        <f>'HORA CERTA'!#REF!</f>
        <v>#REF!</v>
      </c>
    </row>
    <row r="245" spans="1:34" ht="15" x14ac:dyDescent="0.25">
      <c r="A245" s="2" t="e">
        <f>'HORA CERTA'!#REF!</f>
        <v>#REF!</v>
      </c>
      <c r="B245" s="4" t="e">
        <f>'HORA CERTA'!#REF!</f>
        <v>#REF!</v>
      </c>
      <c r="C245" s="685" t="e">
        <f>'HORA CERTA'!#REF!</f>
        <v>#REF!</v>
      </c>
      <c r="D245" s="19" t="e">
        <f>'HORA CERTA'!#REF!</f>
        <v>#REF!</v>
      </c>
      <c r="E245" s="3" t="e">
        <f>'HORA CERTA'!#REF!</f>
        <v>#REF!</v>
      </c>
      <c r="F245" s="19" t="e">
        <f>'HORA CERTA'!#REF!</f>
        <v>#REF!</v>
      </c>
      <c r="G245" s="3" t="e">
        <f>'HORA CERTA'!#REF!</f>
        <v>#REF!</v>
      </c>
      <c r="H245" s="19" t="e">
        <f>'HORA CERTA'!#REF!</f>
        <v>#REF!</v>
      </c>
      <c r="I245" s="69" t="e">
        <f>'HORA CERTA'!#REF!</f>
        <v>#REF!</v>
      </c>
      <c r="J245" s="172" t="e">
        <f>'HORA CERTA'!#REF!</f>
        <v>#REF!</v>
      </c>
      <c r="K245" s="3" t="e">
        <f>'HORA CERTA'!#REF!</f>
        <v>#REF!</v>
      </c>
      <c r="L245" s="19" t="e">
        <f>'HORA CERTA'!#REF!</f>
        <v>#REF!</v>
      </c>
      <c r="M245" s="3" t="e">
        <f>'HORA CERTA'!#REF!</f>
        <v>#REF!</v>
      </c>
      <c r="N245" s="19" t="e">
        <f>'HORA CERTA'!#REF!</f>
        <v>#REF!</v>
      </c>
      <c r="O245" s="3" t="e">
        <f>'HORA CERTA'!#REF!</f>
        <v>#REF!</v>
      </c>
      <c r="P245" s="19" t="e">
        <f>'HORA CERTA'!#REF!</f>
        <v>#REF!</v>
      </c>
      <c r="Q245" s="69" t="e">
        <f>'HORA CERTA'!#REF!</f>
        <v>#REF!</v>
      </c>
      <c r="R245" s="172" t="e">
        <f>'HORA CERTA'!#REF!</f>
        <v>#REF!</v>
      </c>
      <c r="S245" s="3" t="e">
        <f>'HORA CERTA'!#REF!</f>
        <v>#REF!</v>
      </c>
      <c r="T245" s="19" t="e">
        <f>'HORA CERTA'!#REF!</f>
        <v>#REF!</v>
      </c>
      <c r="U245" s="3" t="e">
        <f>'HORA CERTA'!#REF!</f>
        <v>#REF!</v>
      </c>
      <c r="V245" s="19" t="e">
        <f>'HORA CERTA'!#REF!</f>
        <v>#REF!</v>
      </c>
      <c r="W245" s="3" t="e">
        <f>'HORA CERTA'!#REF!</f>
        <v>#REF!</v>
      </c>
      <c r="X245" s="19" t="e">
        <f>'HORA CERTA'!#REF!</f>
        <v>#REF!</v>
      </c>
      <c r="Y245" s="69" t="e">
        <f>'HORA CERTA'!#REF!</f>
        <v>#REF!</v>
      </c>
      <c r="Z245" s="172" t="e">
        <f>'HORA CERTA'!#REF!</f>
        <v>#REF!</v>
      </c>
      <c r="AA245" s="3" t="e">
        <f>'HORA CERTA'!#REF!</f>
        <v>#REF!</v>
      </c>
      <c r="AB245" s="19" t="e">
        <f>'HORA CERTA'!#REF!</f>
        <v>#REF!</v>
      </c>
      <c r="AC245" s="3" t="e">
        <f>'HORA CERTA'!#REF!</f>
        <v>#REF!</v>
      </c>
      <c r="AD245" s="19" t="e">
        <f>'HORA CERTA'!#REF!</f>
        <v>#REF!</v>
      </c>
      <c r="AE245" s="3" t="e">
        <f>'HORA CERTA'!#REF!</f>
        <v>#REF!</v>
      </c>
      <c r="AF245" s="19" t="e">
        <f>'HORA CERTA'!#REF!</f>
        <v>#REF!</v>
      </c>
      <c r="AG245" s="69" t="e">
        <f>'HORA CERTA'!#REF!</f>
        <v>#REF!</v>
      </c>
      <c r="AH245" s="172" t="e">
        <f>'HORA CERTA'!#REF!</f>
        <v>#REF!</v>
      </c>
    </row>
    <row r="246" spans="1:34" ht="15" x14ac:dyDescent="0.25">
      <c r="A246" s="2" t="str">
        <f>'HORA CERTA'!A23</f>
        <v>Ortopedista (consulta) - 12hrs</v>
      </c>
      <c r="B246" s="4">
        <f>'HORA CERTA'!B23</f>
        <v>132</v>
      </c>
      <c r="C246" s="685">
        <f>'HORA CERTA'!C23</f>
        <v>139</v>
      </c>
      <c r="D246" s="19" t="e">
        <f>'HORA CERTA'!#REF!</f>
        <v>#REF!</v>
      </c>
      <c r="E246" s="3" t="e">
        <f>'HORA CERTA'!#REF!</f>
        <v>#REF!</v>
      </c>
      <c r="F246" s="19" t="e">
        <f>'HORA CERTA'!#REF!</f>
        <v>#REF!</v>
      </c>
      <c r="G246" s="3" t="e">
        <f>'HORA CERTA'!#REF!</f>
        <v>#REF!</v>
      </c>
      <c r="H246" s="19" t="e">
        <f>'HORA CERTA'!#REF!</f>
        <v>#REF!</v>
      </c>
      <c r="I246" s="69" t="e">
        <f>'HORA CERTA'!#REF!</f>
        <v>#REF!</v>
      </c>
      <c r="J246" s="172" t="e">
        <f>'HORA CERTA'!#REF!</f>
        <v>#REF!</v>
      </c>
      <c r="K246" s="3" t="e">
        <f>'HORA CERTA'!#REF!</f>
        <v>#REF!</v>
      </c>
      <c r="L246" s="19" t="e">
        <f>'HORA CERTA'!#REF!</f>
        <v>#REF!</v>
      </c>
      <c r="M246" s="3" t="e">
        <f>'HORA CERTA'!#REF!</f>
        <v>#REF!</v>
      </c>
      <c r="N246" s="19" t="e">
        <f>'HORA CERTA'!#REF!</f>
        <v>#REF!</v>
      </c>
      <c r="O246" s="3" t="e">
        <f>'HORA CERTA'!#REF!</f>
        <v>#REF!</v>
      </c>
      <c r="P246" s="19" t="e">
        <f>'HORA CERTA'!#REF!</f>
        <v>#REF!</v>
      </c>
      <c r="Q246" s="69" t="e">
        <f>'HORA CERTA'!#REF!</f>
        <v>#REF!</v>
      </c>
      <c r="R246" s="172" t="e">
        <f>'HORA CERTA'!#REF!</f>
        <v>#REF!</v>
      </c>
      <c r="S246" s="3" t="e">
        <f>'HORA CERTA'!#REF!</f>
        <v>#REF!</v>
      </c>
      <c r="T246" s="19" t="e">
        <f>'HORA CERTA'!#REF!</f>
        <v>#REF!</v>
      </c>
      <c r="U246" s="3" t="e">
        <f>'HORA CERTA'!#REF!</f>
        <v>#REF!</v>
      </c>
      <c r="V246" s="19" t="e">
        <f>'HORA CERTA'!#REF!</f>
        <v>#REF!</v>
      </c>
      <c r="W246" s="3" t="e">
        <f>'HORA CERTA'!#REF!</f>
        <v>#REF!</v>
      </c>
      <c r="X246" s="19" t="e">
        <f>'HORA CERTA'!#REF!</f>
        <v>#REF!</v>
      </c>
      <c r="Y246" s="69" t="e">
        <f>'HORA CERTA'!#REF!</f>
        <v>#REF!</v>
      </c>
      <c r="Z246" s="172" t="e">
        <f>'HORA CERTA'!#REF!</f>
        <v>#REF!</v>
      </c>
      <c r="AA246" s="3" t="e">
        <f>'HORA CERTA'!#REF!</f>
        <v>#REF!</v>
      </c>
      <c r="AB246" s="19" t="e">
        <f>'HORA CERTA'!#REF!</f>
        <v>#REF!</v>
      </c>
      <c r="AC246" s="3" t="e">
        <f>'HORA CERTA'!#REF!</f>
        <v>#REF!</v>
      </c>
      <c r="AD246" s="19" t="e">
        <f>'HORA CERTA'!#REF!</f>
        <v>#REF!</v>
      </c>
      <c r="AE246" s="3" t="e">
        <f>'HORA CERTA'!#REF!</f>
        <v>#REF!</v>
      </c>
      <c r="AF246" s="19">
        <f>'HORA CERTA'!V23</f>
        <v>1320</v>
      </c>
      <c r="AG246" s="69">
        <f>'HORA CERTA'!W23</f>
        <v>1178</v>
      </c>
      <c r="AH246" s="172">
        <f>'HORA CERTA'!X23</f>
        <v>0.89242424242424245</v>
      </c>
    </row>
    <row r="247" spans="1:34" ht="15" x14ac:dyDescent="0.25">
      <c r="A247" s="2" t="str">
        <f>'HORA CERTA'!A14</f>
        <v>Reumatologista (consulta) - 12hrs</v>
      </c>
      <c r="B247" s="4">
        <f>'HORA CERTA'!B14</f>
        <v>264</v>
      </c>
      <c r="C247" s="685">
        <f>'HORA CERTA'!C14</f>
        <v>83</v>
      </c>
      <c r="D247" s="19" t="e">
        <f>'HORA CERTA'!#REF!</f>
        <v>#REF!</v>
      </c>
      <c r="E247" s="3" t="e">
        <f>'HORA CERTA'!#REF!</f>
        <v>#REF!</v>
      </c>
      <c r="F247" s="19" t="e">
        <f>'HORA CERTA'!#REF!</f>
        <v>#REF!</v>
      </c>
      <c r="G247" s="3" t="e">
        <f>'HORA CERTA'!#REF!</f>
        <v>#REF!</v>
      </c>
      <c r="H247" s="19" t="e">
        <f>'HORA CERTA'!#REF!</f>
        <v>#REF!</v>
      </c>
      <c r="I247" s="69" t="e">
        <f>'HORA CERTA'!#REF!</f>
        <v>#REF!</v>
      </c>
      <c r="J247" s="172" t="e">
        <f>'HORA CERTA'!#REF!</f>
        <v>#REF!</v>
      </c>
      <c r="K247" s="3" t="e">
        <f>'HORA CERTA'!#REF!</f>
        <v>#REF!</v>
      </c>
      <c r="L247" s="19" t="e">
        <f>'HORA CERTA'!#REF!</f>
        <v>#REF!</v>
      </c>
      <c r="M247" s="3" t="e">
        <f>'HORA CERTA'!#REF!</f>
        <v>#REF!</v>
      </c>
      <c r="N247" s="19" t="e">
        <f>'HORA CERTA'!#REF!</f>
        <v>#REF!</v>
      </c>
      <c r="O247" s="3" t="e">
        <f>'HORA CERTA'!#REF!</f>
        <v>#REF!</v>
      </c>
      <c r="P247" s="19" t="e">
        <f>'HORA CERTA'!#REF!</f>
        <v>#REF!</v>
      </c>
      <c r="Q247" s="69" t="e">
        <f>'HORA CERTA'!#REF!</f>
        <v>#REF!</v>
      </c>
      <c r="R247" s="172" t="e">
        <f>'HORA CERTA'!#REF!</f>
        <v>#REF!</v>
      </c>
      <c r="S247" s="3" t="e">
        <f>'HORA CERTA'!#REF!</f>
        <v>#REF!</v>
      </c>
      <c r="T247" s="19" t="e">
        <f>'HORA CERTA'!#REF!</f>
        <v>#REF!</v>
      </c>
      <c r="U247" s="3" t="e">
        <f>'HORA CERTA'!#REF!</f>
        <v>#REF!</v>
      </c>
      <c r="V247" s="19" t="e">
        <f>'HORA CERTA'!#REF!</f>
        <v>#REF!</v>
      </c>
      <c r="W247" s="3" t="e">
        <f>'HORA CERTA'!#REF!</f>
        <v>#REF!</v>
      </c>
      <c r="X247" s="19" t="e">
        <f>'HORA CERTA'!#REF!</f>
        <v>#REF!</v>
      </c>
      <c r="Y247" s="69" t="e">
        <f>'HORA CERTA'!#REF!</f>
        <v>#REF!</v>
      </c>
      <c r="Z247" s="172" t="e">
        <f>'HORA CERTA'!#REF!</f>
        <v>#REF!</v>
      </c>
      <c r="AA247" s="3" t="e">
        <f>'HORA CERTA'!#REF!</f>
        <v>#REF!</v>
      </c>
      <c r="AB247" s="19" t="e">
        <f>'HORA CERTA'!#REF!</f>
        <v>#REF!</v>
      </c>
      <c r="AC247" s="3" t="e">
        <f>'HORA CERTA'!#REF!</f>
        <v>#REF!</v>
      </c>
      <c r="AD247" s="19" t="e">
        <f>'HORA CERTA'!#REF!</f>
        <v>#REF!</v>
      </c>
      <c r="AE247" s="3" t="e">
        <f>'HORA CERTA'!#REF!</f>
        <v>#REF!</v>
      </c>
      <c r="AF247" s="19">
        <f>'HORA CERTA'!V14</f>
        <v>2640</v>
      </c>
      <c r="AG247" s="69">
        <f>'HORA CERTA'!W14</f>
        <v>2191</v>
      </c>
      <c r="AH247" s="172">
        <f>'HORA CERTA'!X14</f>
        <v>0.82992424242424245</v>
      </c>
    </row>
    <row r="248" spans="1:34" ht="15" x14ac:dyDescent="0.25">
      <c r="A248" s="2" t="e">
        <f>'HORA CERTA'!#REF!</f>
        <v>#REF!</v>
      </c>
      <c r="B248" s="4" t="e">
        <f>'HORA CERTA'!#REF!</f>
        <v>#REF!</v>
      </c>
      <c r="C248" s="685" t="e">
        <f>'HORA CERTA'!#REF!</f>
        <v>#REF!</v>
      </c>
      <c r="D248" s="19" t="e">
        <f>'HORA CERTA'!#REF!</f>
        <v>#REF!</v>
      </c>
      <c r="E248" s="3" t="e">
        <f>'HORA CERTA'!#REF!</f>
        <v>#REF!</v>
      </c>
      <c r="F248" s="19" t="e">
        <f>'HORA CERTA'!#REF!</f>
        <v>#REF!</v>
      </c>
      <c r="G248" s="3" t="e">
        <f>'HORA CERTA'!#REF!</f>
        <v>#REF!</v>
      </c>
      <c r="H248" s="19" t="e">
        <f>'HORA CERTA'!#REF!</f>
        <v>#REF!</v>
      </c>
      <c r="I248" s="69" t="e">
        <f>'HORA CERTA'!#REF!</f>
        <v>#REF!</v>
      </c>
      <c r="J248" s="172" t="e">
        <f>'HORA CERTA'!#REF!</f>
        <v>#REF!</v>
      </c>
      <c r="K248" s="3" t="e">
        <f>'HORA CERTA'!#REF!</f>
        <v>#REF!</v>
      </c>
      <c r="L248" s="19" t="e">
        <f>'HORA CERTA'!#REF!</f>
        <v>#REF!</v>
      </c>
      <c r="M248" s="3" t="e">
        <f>'HORA CERTA'!#REF!</f>
        <v>#REF!</v>
      </c>
      <c r="N248" s="19" t="e">
        <f>'HORA CERTA'!#REF!</f>
        <v>#REF!</v>
      </c>
      <c r="O248" s="3" t="e">
        <f>'HORA CERTA'!#REF!</f>
        <v>#REF!</v>
      </c>
      <c r="P248" s="19" t="e">
        <f>'HORA CERTA'!#REF!</f>
        <v>#REF!</v>
      </c>
      <c r="Q248" s="69" t="e">
        <f>'HORA CERTA'!#REF!</f>
        <v>#REF!</v>
      </c>
      <c r="R248" s="172" t="e">
        <f>'HORA CERTA'!#REF!</f>
        <v>#REF!</v>
      </c>
      <c r="S248" s="3" t="e">
        <f>'HORA CERTA'!#REF!</f>
        <v>#REF!</v>
      </c>
      <c r="T248" s="19" t="e">
        <f>'HORA CERTA'!#REF!</f>
        <v>#REF!</v>
      </c>
      <c r="U248" s="3" t="e">
        <f>'HORA CERTA'!#REF!</f>
        <v>#REF!</v>
      </c>
      <c r="V248" s="19" t="e">
        <f>'HORA CERTA'!#REF!</f>
        <v>#REF!</v>
      </c>
      <c r="W248" s="3" t="e">
        <f>'HORA CERTA'!#REF!</f>
        <v>#REF!</v>
      </c>
      <c r="X248" s="19" t="e">
        <f>'HORA CERTA'!#REF!</f>
        <v>#REF!</v>
      </c>
      <c r="Y248" s="69" t="e">
        <f>'HORA CERTA'!#REF!</f>
        <v>#REF!</v>
      </c>
      <c r="Z248" s="172" t="e">
        <f>'HORA CERTA'!#REF!</f>
        <v>#REF!</v>
      </c>
      <c r="AA248" s="3" t="e">
        <f>'HORA CERTA'!#REF!</f>
        <v>#REF!</v>
      </c>
      <c r="AB248" s="19" t="e">
        <f>'HORA CERTA'!#REF!</f>
        <v>#REF!</v>
      </c>
      <c r="AC248" s="3" t="e">
        <f>'HORA CERTA'!#REF!</f>
        <v>#REF!</v>
      </c>
      <c r="AD248" s="19" t="e">
        <f>'HORA CERTA'!#REF!</f>
        <v>#REF!</v>
      </c>
      <c r="AE248" s="3" t="e">
        <f>'HORA CERTA'!#REF!</f>
        <v>#REF!</v>
      </c>
      <c r="AF248" s="19" t="e">
        <f>'HORA CERTA'!#REF!</f>
        <v>#REF!</v>
      </c>
      <c r="AG248" s="69" t="e">
        <f>'HORA CERTA'!#REF!</f>
        <v>#REF!</v>
      </c>
      <c r="AH248" s="172" t="e">
        <f>'HORA CERTA'!#REF!</f>
        <v>#REF!</v>
      </c>
    </row>
    <row r="249" spans="1:34" ht="15" x14ac:dyDescent="0.25">
      <c r="A249" s="2" t="str">
        <f>'HORA CERTA'!A15</f>
        <v>Dermatologista (consulta) - 12hrs</v>
      </c>
      <c r="B249" s="4">
        <f>'HORA CERTA'!B15</f>
        <v>504</v>
      </c>
      <c r="C249" s="685">
        <f>'HORA CERTA'!C15</f>
        <v>436</v>
      </c>
      <c r="D249" s="19" t="e">
        <f>'HORA CERTA'!#REF!</f>
        <v>#REF!</v>
      </c>
      <c r="E249" s="3" t="e">
        <f>'HORA CERTA'!#REF!</f>
        <v>#REF!</v>
      </c>
      <c r="F249" s="19" t="e">
        <f>'HORA CERTA'!#REF!</f>
        <v>#REF!</v>
      </c>
      <c r="G249" s="3" t="e">
        <f>'HORA CERTA'!#REF!</f>
        <v>#REF!</v>
      </c>
      <c r="H249" s="19" t="e">
        <f>'HORA CERTA'!#REF!</f>
        <v>#REF!</v>
      </c>
      <c r="I249" s="69" t="e">
        <f>'HORA CERTA'!#REF!</f>
        <v>#REF!</v>
      </c>
      <c r="J249" s="172" t="e">
        <f>'HORA CERTA'!#REF!</f>
        <v>#REF!</v>
      </c>
      <c r="K249" s="3" t="e">
        <f>'HORA CERTA'!#REF!</f>
        <v>#REF!</v>
      </c>
      <c r="L249" s="19" t="e">
        <f>'HORA CERTA'!#REF!</f>
        <v>#REF!</v>
      </c>
      <c r="M249" s="3" t="e">
        <f>'HORA CERTA'!#REF!</f>
        <v>#REF!</v>
      </c>
      <c r="N249" s="19" t="e">
        <f>'HORA CERTA'!#REF!</f>
        <v>#REF!</v>
      </c>
      <c r="O249" s="3" t="e">
        <f>'HORA CERTA'!#REF!</f>
        <v>#REF!</v>
      </c>
      <c r="P249" s="19" t="e">
        <f>'HORA CERTA'!#REF!</f>
        <v>#REF!</v>
      </c>
      <c r="Q249" s="69" t="e">
        <f>'HORA CERTA'!#REF!</f>
        <v>#REF!</v>
      </c>
      <c r="R249" s="172" t="e">
        <f>'HORA CERTA'!#REF!</f>
        <v>#REF!</v>
      </c>
      <c r="S249" s="3" t="e">
        <f>'HORA CERTA'!#REF!</f>
        <v>#REF!</v>
      </c>
      <c r="T249" s="19" t="e">
        <f>'HORA CERTA'!#REF!</f>
        <v>#REF!</v>
      </c>
      <c r="U249" s="3" t="e">
        <f>'HORA CERTA'!#REF!</f>
        <v>#REF!</v>
      </c>
      <c r="V249" s="19" t="e">
        <f>'HORA CERTA'!#REF!</f>
        <v>#REF!</v>
      </c>
      <c r="W249" s="3" t="e">
        <f>'HORA CERTA'!#REF!</f>
        <v>#REF!</v>
      </c>
      <c r="X249" s="19" t="e">
        <f>'HORA CERTA'!#REF!</f>
        <v>#REF!</v>
      </c>
      <c r="Y249" s="69" t="e">
        <f>'HORA CERTA'!#REF!</f>
        <v>#REF!</v>
      </c>
      <c r="Z249" s="172" t="e">
        <f>'HORA CERTA'!#REF!</f>
        <v>#REF!</v>
      </c>
      <c r="AA249" s="3" t="e">
        <f>'HORA CERTA'!#REF!</f>
        <v>#REF!</v>
      </c>
      <c r="AB249" s="19" t="e">
        <f>'HORA CERTA'!#REF!</f>
        <v>#REF!</v>
      </c>
      <c r="AC249" s="3" t="e">
        <f>'HORA CERTA'!#REF!</f>
        <v>#REF!</v>
      </c>
      <c r="AD249" s="19" t="e">
        <f>'HORA CERTA'!#REF!</f>
        <v>#REF!</v>
      </c>
      <c r="AE249" s="3" t="e">
        <f>'HORA CERTA'!#REF!</f>
        <v>#REF!</v>
      </c>
      <c r="AF249" s="19">
        <f>'HORA CERTA'!V15</f>
        <v>5040</v>
      </c>
      <c r="AG249" s="69">
        <f>'HORA CERTA'!W15</f>
        <v>4164</v>
      </c>
      <c r="AH249" s="172">
        <f>'HORA CERTA'!X15</f>
        <v>0.82619047619047614</v>
      </c>
    </row>
    <row r="250" spans="1:34" ht="15" x14ac:dyDescent="0.25">
      <c r="A250" s="2" t="e">
        <f>'HORA CERTA'!#REF!</f>
        <v>#REF!</v>
      </c>
      <c r="B250" s="4" t="e">
        <f>'HORA CERTA'!#REF!</f>
        <v>#REF!</v>
      </c>
      <c r="C250" s="686" t="e">
        <f>'HORA CERTA'!#REF!</f>
        <v>#REF!</v>
      </c>
      <c r="D250" s="19" t="e">
        <f>'HORA CERTA'!#REF!</f>
        <v>#REF!</v>
      </c>
      <c r="E250" s="3" t="e">
        <f>'HORA CERTA'!#REF!</f>
        <v>#REF!</v>
      </c>
      <c r="F250" s="19" t="e">
        <f>'HORA CERTA'!#REF!</f>
        <v>#REF!</v>
      </c>
      <c r="G250" s="3" t="e">
        <f>'HORA CERTA'!#REF!</f>
        <v>#REF!</v>
      </c>
      <c r="H250" s="19" t="e">
        <f>'HORA CERTA'!#REF!</f>
        <v>#REF!</v>
      </c>
      <c r="I250" s="69" t="e">
        <f>'HORA CERTA'!#REF!</f>
        <v>#REF!</v>
      </c>
      <c r="J250" s="172" t="e">
        <f>'HORA CERTA'!#REF!</f>
        <v>#REF!</v>
      </c>
      <c r="K250" s="3" t="e">
        <f>'HORA CERTA'!#REF!</f>
        <v>#REF!</v>
      </c>
      <c r="L250" s="19" t="e">
        <f>'HORA CERTA'!#REF!</f>
        <v>#REF!</v>
      </c>
      <c r="M250" s="3" t="e">
        <f>'HORA CERTA'!#REF!</f>
        <v>#REF!</v>
      </c>
      <c r="N250" s="19" t="e">
        <f>'HORA CERTA'!#REF!</f>
        <v>#REF!</v>
      </c>
      <c r="O250" s="3" t="e">
        <f>'HORA CERTA'!#REF!</f>
        <v>#REF!</v>
      </c>
      <c r="P250" s="19" t="e">
        <f>'HORA CERTA'!#REF!</f>
        <v>#REF!</v>
      </c>
      <c r="Q250" s="69" t="e">
        <f>'HORA CERTA'!#REF!</f>
        <v>#REF!</v>
      </c>
      <c r="R250" s="172" t="e">
        <f>'HORA CERTA'!#REF!</f>
        <v>#REF!</v>
      </c>
      <c r="S250" s="3" t="e">
        <f>'HORA CERTA'!#REF!</f>
        <v>#REF!</v>
      </c>
      <c r="T250" s="19" t="e">
        <f>'HORA CERTA'!#REF!</f>
        <v>#REF!</v>
      </c>
      <c r="U250" s="3" t="e">
        <f>'HORA CERTA'!#REF!</f>
        <v>#REF!</v>
      </c>
      <c r="V250" s="19" t="e">
        <f>'HORA CERTA'!#REF!</f>
        <v>#REF!</v>
      </c>
      <c r="W250" s="3" t="e">
        <f>'HORA CERTA'!#REF!</f>
        <v>#REF!</v>
      </c>
      <c r="X250" s="19" t="e">
        <f>'HORA CERTA'!#REF!</f>
        <v>#REF!</v>
      </c>
      <c r="Y250" s="69" t="e">
        <f>'HORA CERTA'!#REF!</f>
        <v>#REF!</v>
      </c>
      <c r="Z250" s="172" t="e">
        <f>'HORA CERTA'!#REF!</f>
        <v>#REF!</v>
      </c>
      <c r="AA250" s="3" t="e">
        <f>'HORA CERTA'!#REF!</f>
        <v>#REF!</v>
      </c>
      <c r="AB250" s="19" t="e">
        <f>'HORA CERTA'!#REF!</f>
        <v>#REF!</v>
      </c>
      <c r="AC250" s="3" t="e">
        <f>'HORA CERTA'!#REF!</f>
        <v>#REF!</v>
      </c>
      <c r="AD250" s="19" t="e">
        <f>'HORA CERTA'!#REF!</f>
        <v>#REF!</v>
      </c>
      <c r="AE250" s="3" t="e">
        <f>'HORA CERTA'!#REF!</f>
        <v>#REF!</v>
      </c>
      <c r="AF250" s="19" t="e">
        <f>'HORA CERTA'!#REF!</f>
        <v>#REF!</v>
      </c>
      <c r="AG250" s="69" t="e">
        <f>'HORA CERTA'!#REF!</f>
        <v>#REF!</v>
      </c>
      <c r="AH250" s="172" t="e">
        <f>'HORA CERTA'!#REF!</f>
        <v>#REF!</v>
      </c>
    </row>
    <row r="251" spans="1:34" ht="15" x14ac:dyDescent="0.25">
      <c r="A251" s="703" t="str">
        <f>'HORA CERTA'!A13</f>
        <v>Proctologia (consulta) - 12hrs</v>
      </c>
      <c r="B251" s="704">
        <f>'HORA CERTA'!B13</f>
        <v>132</v>
      </c>
      <c r="C251" s="686">
        <f>'HORA CERTA'!C13</f>
        <v>69</v>
      </c>
      <c r="D251" s="700" t="e">
        <f>'HORA CERTA'!#REF!</f>
        <v>#REF!</v>
      </c>
      <c r="E251" s="685" t="e">
        <f>'HORA CERTA'!#REF!</f>
        <v>#REF!</v>
      </c>
      <c r="F251" s="700" t="e">
        <f>'HORA CERTA'!#REF!</f>
        <v>#REF!</v>
      </c>
      <c r="G251" s="685" t="e">
        <f>'HORA CERTA'!#REF!</f>
        <v>#REF!</v>
      </c>
      <c r="H251" s="700" t="e">
        <f>'HORA CERTA'!#REF!</f>
        <v>#REF!</v>
      </c>
      <c r="I251" s="701" t="e">
        <f>'HORA CERTA'!#REF!</f>
        <v>#REF!</v>
      </c>
      <c r="J251" s="702" t="e">
        <f>'HORA CERTA'!#REF!</f>
        <v>#REF!</v>
      </c>
      <c r="K251" s="685" t="e">
        <f>'HORA CERTA'!#REF!</f>
        <v>#REF!</v>
      </c>
      <c r="L251" s="700" t="e">
        <f>'HORA CERTA'!#REF!</f>
        <v>#REF!</v>
      </c>
      <c r="M251" s="685" t="e">
        <f>'HORA CERTA'!#REF!</f>
        <v>#REF!</v>
      </c>
      <c r="N251" s="700" t="e">
        <f>'HORA CERTA'!#REF!</f>
        <v>#REF!</v>
      </c>
      <c r="O251" s="685" t="e">
        <f>'HORA CERTA'!#REF!</f>
        <v>#REF!</v>
      </c>
      <c r="P251" s="700" t="e">
        <f>'HORA CERTA'!#REF!</f>
        <v>#REF!</v>
      </c>
      <c r="Q251" s="701" t="e">
        <f>'HORA CERTA'!#REF!</f>
        <v>#REF!</v>
      </c>
      <c r="R251" s="702" t="e">
        <f>'HORA CERTA'!#REF!</f>
        <v>#REF!</v>
      </c>
      <c r="S251" s="685" t="e">
        <f>'HORA CERTA'!#REF!</f>
        <v>#REF!</v>
      </c>
      <c r="T251" s="700" t="e">
        <f>'HORA CERTA'!#REF!</f>
        <v>#REF!</v>
      </c>
      <c r="U251" s="685" t="e">
        <f>'HORA CERTA'!#REF!</f>
        <v>#REF!</v>
      </c>
      <c r="V251" s="700" t="e">
        <f>'HORA CERTA'!#REF!</f>
        <v>#REF!</v>
      </c>
      <c r="W251" s="685" t="e">
        <f>'HORA CERTA'!#REF!</f>
        <v>#REF!</v>
      </c>
      <c r="X251" s="700" t="e">
        <f>'HORA CERTA'!#REF!</f>
        <v>#REF!</v>
      </c>
      <c r="Y251" s="701" t="e">
        <f>'HORA CERTA'!#REF!</f>
        <v>#REF!</v>
      </c>
      <c r="Z251" s="702" t="e">
        <f>'HORA CERTA'!#REF!</f>
        <v>#REF!</v>
      </c>
      <c r="AA251" s="685" t="e">
        <f>'HORA CERTA'!#REF!</f>
        <v>#REF!</v>
      </c>
      <c r="AB251" s="700" t="e">
        <f>'HORA CERTA'!#REF!</f>
        <v>#REF!</v>
      </c>
      <c r="AC251" s="685" t="e">
        <f>'HORA CERTA'!#REF!</f>
        <v>#REF!</v>
      </c>
      <c r="AD251" s="700" t="e">
        <f>'HORA CERTA'!#REF!</f>
        <v>#REF!</v>
      </c>
      <c r="AE251" s="685" t="e">
        <f>'HORA CERTA'!#REF!</f>
        <v>#REF!</v>
      </c>
      <c r="AF251" s="700">
        <f>'HORA CERTA'!V13</f>
        <v>1320</v>
      </c>
      <c r="AG251" s="701">
        <f>'HORA CERTA'!W13</f>
        <v>1341</v>
      </c>
      <c r="AH251" s="702">
        <f>'HORA CERTA'!X13</f>
        <v>1.0159090909090909</v>
      </c>
    </row>
    <row r="252" spans="1:34" thickBot="1" x14ac:dyDescent="0.3">
      <c r="A252" s="703" t="e">
        <f>'HORA CERTA'!#REF!</f>
        <v>#REF!</v>
      </c>
      <c r="B252" s="704" t="e">
        <f>'HORA CERTA'!#REF!</f>
        <v>#REF!</v>
      </c>
      <c r="C252" s="686" t="e">
        <f>'HORA CERTA'!#REF!</f>
        <v>#REF!</v>
      </c>
      <c r="D252" s="692" t="e">
        <f>'HORA CERTA'!#REF!</f>
        <v>#REF!</v>
      </c>
      <c r="E252" s="686" t="e">
        <f>'HORA CERTA'!#REF!</f>
        <v>#REF!</v>
      </c>
      <c r="F252" s="692" t="e">
        <f>'HORA CERTA'!#REF!</f>
        <v>#REF!</v>
      </c>
      <c r="G252" s="686" t="e">
        <f>'HORA CERTA'!#REF!</f>
        <v>#REF!</v>
      </c>
      <c r="H252" s="692" t="e">
        <f>'HORA CERTA'!#REF!</f>
        <v>#REF!</v>
      </c>
      <c r="I252" s="693" t="e">
        <f>'HORA CERTA'!#REF!</f>
        <v>#REF!</v>
      </c>
      <c r="J252" s="694" t="e">
        <f>'HORA CERTA'!#REF!</f>
        <v>#REF!</v>
      </c>
      <c r="K252" s="686" t="e">
        <f>'HORA CERTA'!#REF!</f>
        <v>#REF!</v>
      </c>
      <c r="L252" s="692" t="e">
        <f>'HORA CERTA'!#REF!</f>
        <v>#REF!</v>
      </c>
      <c r="M252" s="686" t="e">
        <f>'HORA CERTA'!#REF!</f>
        <v>#REF!</v>
      </c>
      <c r="N252" s="692" t="e">
        <f>'HORA CERTA'!#REF!</f>
        <v>#REF!</v>
      </c>
      <c r="O252" s="686" t="e">
        <f>'HORA CERTA'!#REF!</f>
        <v>#REF!</v>
      </c>
      <c r="P252" s="692" t="e">
        <f>'HORA CERTA'!#REF!</f>
        <v>#REF!</v>
      </c>
      <c r="Q252" s="693" t="e">
        <f>'HORA CERTA'!#REF!</f>
        <v>#REF!</v>
      </c>
      <c r="R252" s="694" t="e">
        <f>'HORA CERTA'!#REF!</f>
        <v>#REF!</v>
      </c>
      <c r="S252" s="686" t="e">
        <f>'HORA CERTA'!#REF!</f>
        <v>#REF!</v>
      </c>
      <c r="T252" s="692" t="e">
        <f>'HORA CERTA'!#REF!</f>
        <v>#REF!</v>
      </c>
      <c r="U252" s="686" t="e">
        <f>'HORA CERTA'!#REF!</f>
        <v>#REF!</v>
      </c>
      <c r="V252" s="692" t="e">
        <f>'HORA CERTA'!#REF!</f>
        <v>#REF!</v>
      </c>
      <c r="W252" s="686" t="e">
        <f>'HORA CERTA'!#REF!</f>
        <v>#REF!</v>
      </c>
      <c r="X252" s="692" t="e">
        <f>'HORA CERTA'!#REF!</f>
        <v>#REF!</v>
      </c>
      <c r="Y252" s="693" t="e">
        <f>'HORA CERTA'!#REF!</f>
        <v>#REF!</v>
      </c>
      <c r="Z252" s="694" t="e">
        <f>'HORA CERTA'!#REF!</f>
        <v>#REF!</v>
      </c>
      <c r="AA252" s="686" t="e">
        <f>'HORA CERTA'!#REF!</f>
        <v>#REF!</v>
      </c>
      <c r="AB252" s="692" t="e">
        <f>'HORA CERTA'!#REF!</f>
        <v>#REF!</v>
      </c>
      <c r="AC252" s="686" t="e">
        <f>'HORA CERTA'!#REF!</f>
        <v>#REF!</v>
      </c>
      <c r="AD252" s="692" t="e">
        <f>'HORA CERTA'!#REF!</f>
        <v>#REF!</v>
      </c>
      <c r="AE252" s="686" t="e">
        <f>'HORA CERTA'!#REF!</f>
        <v>#REF!</v>
      </c>
      <c r="AF252" s="692" t="e">
        <f>'HORA CERTA'!#REF!</f>
        <v>#REF!</v>
      </c>
      <c r="AG252" s="693" t="e">
        <f>'HORA CERTA'!#REF!</f>
        <v>#REF!</v>
      </c>
      <c r="AH252" s="694" t="e">
        <f>'HORA CERTA'!#REF!</f>
        <v>#REF!</v>
      </c>
    </row>
    <row r="253" spans="1:34" thickBot="1" x14ac:dyDescent="0.3">
      <c r="A253" s="719" t="str">
        <f>'HORA CERTA'!A26</f>
        <v>TOTAL DE CONSULTAS</v>
      </c>
      <c r="B253" s="708">
        <f>'HORA CERTA'!B26</f>
        <v>3910</v>
      </c>
      <c r="C253" s="690">
        <f>'HORA CERTA'!C26</f>
        <v>4717</v>
      </c>
      <c r="D253" s="695" t="e">
        <f>'HORA CERTA'!#REF!</f>
        <v>#REF!</v>
      </c>
      <c r="E253" s="690" t="e">
        <f>'HORA CERTA'!#REF!</f>
        <v>#REF!</v>
      </c>
      <c r="F253" s="695" t="e">
        <f>'HORA CERTA'!#REF!</f>
        <v>#REF!</v>
      </c>
      <c r="G253" s="690" t="e">
        <f>'HORA CERTA'!#REF!</f>
        <v>#REF!</v>
      </c>
      <c r="H253" s="695" t="e">
        <f>'HORA CERTA'!#REF!</f>
        <v>#REF!</v>
      </c>
      <c r="I253" s="696" t="e">
        <f>'HORA CERTA'!#REF!</f>
        <v>#REF!</v>
      </c>
      <c r="J253" s="697" t="e">
        <f>'HORA CERTA'!#REF!</f>
        <v>#REF!</v>
      </c>
      <c r="K253" s="690" t="e">
        <f>'HORA CERTA'!#REF!</f>
        <v>#REF!</v>
      </c>
      <c r="L253" s="695" t="e">
        <f>'HORA CERTA'!#REF!</f>
        <v>#REF!</v>
      </c>
      <c r="M253" s="690" t="e">
        <f>'HORA CERTA'!#REF!</f>
        <v>#REF!</v>
      </c>
      <c r="N253" s="695" t="e">
        <f>'HORA CERTA'!#REF!</f>
        <v>#REF!</v>
      </c>
      <c r="O253" s="690" t="e">
        <f>'HORA CERTA'!#REF!</f>
        <v>#REF!</v>
      </c>
      <c r="P253" s="695" t="e">
        <f>'HORA CERTA'!#REF!</f>
        <v>#REF!</v>
      </c>
      <c r="Q253" s="696" t="e">
        <f>'HORA CERTA'!#REF!</f>
        <v>#REF!</v>
      </c>
      <c r="R253" s="697" t="e">
        <f>'HORA CERTA'!#REF!</f>
        <v>#REF!</v>
      </c>
      <c r="S253" s="690" t="e">
        <f>'HORA CERTA'!#REF!</f>
        <v>#REF!</v>
      </c>
      <c r="T253" s="695" t="e">
        <f>'HORA CERTA'!#REF!</f>
        <v>#REF!</v>
      </c>
      <c r="U253" s="690" t="e">
        <f>'HORA CERTA'!#REF!</f>
        <v>#REF!</v>
      </c>
      <c r="V253" s="695" t="e">
        <f>'HORA CERTA'!#REF!</f>
        <v>#REF!</v>
      </c>
      <c r="W253" s="690" t="e">
        <f>'HORA CERTA'!#REF!</f>
        <v>#REF!</v>
      </c>
      <c r="X253" s="695" t="e">
        <f>'HORA CERTA'!#REF!</f>
        <v>#REF!</v>
      </c>
      <c r="Y253" s="696" t="e">
        <f>'HORA CERTA'!#REF!</f>
        <v>#REF!</v>
      </c>
      <c r="Z253" s="697" t="e">
        <f>'HORA CERTA'!#REF!</f>
        <v>#REF!</v>
      </c>
      <c r="AA253" s="690" t="e">
        <f>'HORA CERTA'!#REF!</f>
        <v>#REF!</v>
      </c>
      <c r="AB253" s="695" t="e">
        <f>'HORA CERTA'!#REF!</f>
        <v>#REF!</v>
      </c>
      <c r="AC253" s="690" t="e">
        <f>'HORA CERTA'!#REF!</f>
        <v>#REF!</v>
      </c>
      <c r="AD253" s="695" t="e">
        <f>'HORA CERTA'!#REF!</f>
        <v>#REF!</v>
      </c>
      <c r="AE253" s="690" t="e">
        <f>'HORA CERTA'!#REF!</f>
        <v>#REF!</v>
      </c>
      <c r="AF253" s="695">
        <f>'HORA CERTA'!V26</f>
        <v>36140</v>
      </c>
      <c r="AG253" s="696">
        <f>'HORA CERTA'!W26</f>
        <v>51749</v>
      </c>
      <c r="AH253" s="697">
        <f>'HORA CERTA'!X26</f>
        <v>1.4319037078029884</v>
      </c>
    </row>
    <row r="254" spans="1:34" ht="15" x14ac:dyDescent="0.25">
      <c r="A254" s="713" t="str">
        <f>'HORA CERTA'!A32</f>
        <v>Cirurgia Urológica</v>
      </c>
      <c r="B254" s="699">
        <f>'HORA CERTA'!B32</f>
        <v>40</v>
      </c>
      <c r="C254" s="716">
        <f>'HORA CERTA'!C32</f>
        <v>42</v>
      </c>
      <c r="D254" s="700" t="e">
        <f>'HORA CERTA'!#REF!</f>
        <v>#REF!</v>
      </c>
      <c r="E254" s="716" t="e">
        <f>'HORA CERTA'!#REF!</f>
        <v>#REF!</v>
      </c>
      <c r="F254" s="700" t="e">
        <f>'HORA CERTA'!#REF!</f>
        <v>#REF!</v>
      </c>
      <c r="G254" s="716" t="e">
        <f>'HORA CERTA'!#REF!</f>
        <v>#REF!</v>
      </c>
      <c r="H254" s="700" t="e">
        <f>'HORA CERTA'!#REF!</f>
        <v>#REF!</v>
      </c>
      <c r="I254" s="701" t="e">
        <f>'HORA CERTA'!#REF!</f>
        <v>#REF!</v>
      </c>
      <c r="J254" s="702" t="e">
        <f>'HORA CERTA'!#REF!</f>
        <v>#REF!</v>
      </c>
      <c r="K254" s="716" t="e">
        <f>'HORA CERTA'!#REF!</f>
        <v>#REF!</v>
      </c>
      <c r="L254" s="700" t="e">
        <f>'HORA CERTA'!#REF!</f>
        <v>#REF!</v>
      </c>
      <c r="M254" s="716" t="e">
        <f>'HORA CERTA'!#REF!</f>
        <v>#REF!</v>
      </c>
      <c r="N254" s="700" t="e">
        <f>'HORA CERTA'!#REF!</f>
        <v>#REF!</v>
      </c>
      <c r="O254" s="716" t="e">
        <f>'HORA CERTA'!#REF!</f>
        <v>#REF!</v>
      </c>
      <c r="P254" s="700" t="e">
        <f>'HORA CERTA'!#REF!</f>
        <v>#REF!</v>
      </c>
      <c r="Q254" s="701" t="e">
        <f>'HORA CERTA'!#REF!</f>
        <v>#REF!</v>
      </c>
      <c r="R254" s="702" t="e">
        <f>'HORA CERTA'!#REF!</f>
        <v>#REF!</v>
      </c>
      <c r="S254" s="716" t="e">
        <f>'HORA CERTA'!#REF!</f>
        <v>#REF!</v>
      </c>
      <c r="T254" s="700" t="e">
        <f>'HORA CERTA'!#REF!</f>
        <v>#REF!</v>
      </c>
      <c r="U254" s="716" t="e">
        <f>'HORA CERTA'!#REF!</f>
        <v>#REF!</v>
      </c>
      <c r="V254" s="700" t="e">
        <f>'HORA CERTA'!#REF!</f>
        <v>#REF!</v>
      </c>
      <c r="W254" s="716" t="e">
        <f>'HORA CERTA'!#REF!</f>
        <v>#REF!</v>
      </c>
      <c r="X254" s="700" t="e">
        <f>'HORA CERTA'!#REF!</f>
        <v>#REF!</v>
      </c>
      <c r="Y254" s="701" t="e">
        <f>'HORA CERTA'!#REF!</f>
        <v>#REF!</v>
      </c>
      <c r="Z254" s="702" t="e">
        <f>'HORA CERTA'!#REF!</f>
        <v>#REF!</v>
      </c>
      <c r="AA254" s="716" t="e">
        <f>'HORA CERTA'!#REF!</f>
        <v>#REF!</v>
      </c>
      <c r="AB254" s="700" t="e">
        <f>'HORA CERTA'!#REF!</f>
        <v>#REF!</v>
      </c>
      <c r="AC254" s="716" t="e">
        <f>'HORA CERTA'!#REF!</f>
        <v>#REF!</v>
      </c>
      <c r="AD254" s="700" t="e">
        <f>'HORA CERTA'!#REF!</f>
        <v>#REF!</v>
      </c>
      <c r="AE254" s="716" t="e">
        <f>'HORA CERTA'!#REF!</f>
        <v>#REF!</v>
      </c>
      <c r="AF254" s="700">
        <f>'HORA CERTA'!V32</f>
        <v>80</v>
      </c>
      <c r="AG254" s="701">
        <f>'HORA CERTA'!W32</f>
        <v>453</v>
      </c>
      <c r="AH254" s="702">
        <f>'HORA CERTA'!X32</f>
        <v>5.6624999999999996</v>
      </c>
    </row>
    <row r="255" spans="1:34" ht="15" x14ac:dyDescent="0.25">
      <c r="A255" s="713" t="str">
        <f>'HORA CERTA'!A30</f>
        <v>Cirurgia Geral (colecistectomia)</v>
      </c>
      <c r="B255" s="699">
        <f>'HORA CERTA'!B30</f>
        <v>130</v>
      </c>
      <c r="C255" s="716">
        <f>'HORA CERTA'!C30</f>
        <v>140</v>
      </c>
      <c r="D255" s="700" t="e">
        <f>'HORA CERTA'!#REF!</f>
        <v>#REF!</v>
      </c>
      <c r="E255" s="716" t="e">
        <f>'HORA CERTA'!#REF!</f>
        <v>#REF!</v>
      </c>
      <c r="F255" s="700" t="e">
        <f>'HORA CERTA'!#REF!</f>
        <v>#REF!</v>
      </c>
      <c r="G255" s="716" t="e">
        <f>'HORA CERTA'!#REF!</f>
        <v>#REF!</v>
      </c>
      <c r="H255" s="700" t="e">
        <f>'HORA CERTA'!#REF!</f>
        <v>#REF!</v>
      </c>
      <c r="I255" s="701" t="e">
        <f>'HORA CERTA'!#REF!</f>
        <v>#REF!</v>
      </c>
      <c r="J255" s="702" t="e">
        <f>'HORA CERTA'!#REF!</f>
        <v>#REF!</v>
      </c>
      <c r="K255" s="716" t="e">
        <f>'HORA CERTA'!#REF!</f>
        <v>#REF!</v>
      </c>
      <c r="L255" s="700" t="e">
        <f>'HORA CERTA'!#REF!</f>
        <v>#REF!</v>
      </c>
      <c r="M255" s="716" t="e">
        <f>'HORA CERTA'!#REF!</f>
        <v>#REF!</v>
      </c>
      <c r="N255" s="700" t="e">
        <f>'HORA CERTA'!#REF!</f>
        <v>#REF!</v>
      </c>
      <c r="O255" s="716" t="e">
        <f>'HORA CERTA'!#REF!</f>
        <v>#REF!</v>
      </c>
      <c r="P255" s="700" t="e">
        <f>'HORA CERTA'!#REF!</f>
        <v>#REF!</v>
      </c>
      <c r="Q255" s="701" t="e">
        <f>'HORA CERTA'!#REF!</f>
        <v>#REF!</v>
      </c>
      <c r="R255" s="702" t="e">
        <f>'HORA CERTA'!#REF!</f>
        <v>#REF!</v>
      </c>
      <c r="S255" s="716" t="e">
        <f>'HORA CERTA'!#REF!</f>
        <v>#REF!</v>
      </c>
      <c r="T255" s="700" t="e">
        <f>'HORA CERTA'!#REF!</f>
        <v>#REF!</v>
      </c>
      <c r="U255" s="716" t="e">
        <f>'HORA CERTA'!#REF!</f>
        <v>#REF!</v>
      </c>
      <c r="V255" s="700" t="e">
        <f>'HORA CERTA'!#REF!</f>
        <v>#REF!</v>
      </c>
      <c r="W255" s="716" t="e">
        <f>'HORA CERTA'!#REF!</f>
        <v>#REF!</v>
      </c>
      <c r="X255" s="700" t="e">
        <f>'HORA CERTA'!#REF!</f>
        <v>#REF!</v>
      </c>
      <c r="Y255" s="701" t="e">
        <f>'HORA CERTA'!#REF!</f>
        <v>#REF!</v>
      </c>
      <c r="Z255" s="702" t="e">
        <f>'HORA CERTA'!#REF!</f>
        <v>#REF!</v>
      </c>
      <c r="AA255" s="716" t="e">
        <f>'HORA CERTA'!#REF!</f>
        <v>#REF!</v>
      </c>
      <c r="AB255" s="700" t="e">
        <f>'HORA CERTA'!#REF!</f>
        <v>#REF!</v>
      </c>
      <c r="AC255" s="716" t="e">
        <f>'HORA CERTA'!#REF!</f>
        <v>#REF!</v>
      </c>
      <c r="AD255" s="700" t="e">
        <f>'HORA CERTA'!#REF!</f>
        <v>#REF!</v>
      </c>
      <c r="AE255" s="716" t="e">
        <f>'HORA CERTA'!#REF!</f>
        <v>#REF!</v>
      </c>
      <c r="AF255" s="700">
        <f>'HORA CERTA'!V30</f>
        <v>260</v>
      </c>
      <c r="AG255" s="701">
        <f>'HORA CERTA'!W30</f>
        <v>1504</v>
      </c>
      <c r="AH255" s="702">
        <f>'HORA CERTA'!X30</f>
        <v>5.7846153846153845</v>
      </c>
    </row>
    <row r="256" spans="1:34" ht="15" x14ac:dyDescent="0.25">
      <c r="A256" s="713" t="str">
        <f>'HORA CERTA'!A31</f>
        <v>Cirurgia Geral (outras)</v>
      </c>
      <c r="B256" s="699">
        <f>'HORA CERTA'!B31</f>
        <v>40</v>
      </c>
      <c r="C256" s="716">
        <f>'HORA CERTA'!C31</f>
        <v>27</v>
      </c>
      <c r="D256" s="700" t="e">
        <f>'HORA CERTA'!#REF!</f>
        <v>#REF!</v>
      </c>
      <c r="E256" s="716" t="e">
        <f>'HORA CERTA'!#REF!</f>
        <v>#REF!</v>
      </c>
      <c r="F256" s="700" t="e">
        <f>'HORA CERTA'!#REF!</f>
        <v>#REF!</v>
      </c>
      <c r="G256" s="716" t="e">
        <f>'HORA CERTA'!#REF!</f>
        <v>#REF!</v>
      </c>
      <c r="H256" s="700" t="e">
        <f>'HORA CERTA'!#REF!</f>
        <v>#REF!</v>
      </c>
      <c r="I256" s="701" t="e">
        <f>'HORA CERTA'!#REF!</f>
        <v>#REF!</v>
      </c>
      <c r="J256" s="702" t="e">
        <f>'HORA CERTA'!#REF!</f>
        <v>#REF!</v>
      </c>
      <c r="K256" s="716" t="e">
        <f>'HORA CERTA'!#REF!</f>
        <v>#REF!</v>
      </c>
      <c r="L256" s="700" t="e">
        <f>'HORA CERTA'!#REF!</f>
        <v>#REF!</v>
      </c>
      <c r="M256" s="716" t="e">
        <f>'HORA CERTA'!#REF!</f>
        <v>#REF!</v>
      </c>
      <c r="N256" s="700" t="e">
        <f>'HORA CERTA'!#REF!</f>
        <v>#REF!</v>
      </c>
      <c r="O256" s="716" t="e">
        <f>'HORA CERTA'!#REF!</f>
        <v>#REF!</v>
      </c>
      <c r="P256" s="700" t="e">
        <f>'HORA CERTA'!#REF!</f>
        <v>#REF!</v>
      </c>
      <c r="Q256" s="701" t="e">
        <f>'HORA CERTA'!#REF!</f>
        <v>#REF!</v>
      </c>
      <c r="R256" s="702" t="e">
        <f>'HORA CERTA'!#REF!</f>
        <v>#REF!</v>
      </c>
      <c r="S256" s="716" t="e">
        <f>'HORA CERTA'!#REF!</f>
        <v>#REF!</v>
      </c>
      <c r="T256" s="700" t="e">
        <f>'HORA CERTA'!#REF!</f>
        <v>#REF!</v>
      </c>
      <c r="U256" s="716" t="e">
        <f>'HORA CERTA'!#REF!</f>
        <v>#REF!</v>
      </c>
      <c r="V256" s="700" t="e">
        <f>'HORA CERTA'!#REF!</f>
        <v>#REF!</v>
      </c>
      <c r="W256" s="716" t="e">
        <f>'HORA CERTA'!#REF!</f>
        <v>#REF!</v>
      </c>
      <c r="X256" s="700" t="e">
        <f>'HORA CERTA'!#REF!</f>
        <v>#REF!</v>
      </c>
      <c r="Y256" s="701" t="e">
        <f>'HORA CERTA'!#REF!</f>
        <v>#REF!</v>
      </c>
      <c r="Z256" s="702" t="e">
        <f>'HORA CERTA'!#REF!</f>
        <v>#REF!</v>
      </c>
      <c r="AA256" s="716" t="e">
        <f>'HORA CERTA'!#REF!</f>
        <v>#REF!</v>
      </c>
      <c r="AB256" s="700" t="e">
        <f>'HORA CERTA'!#REF!</f>
        <v>#REF!</v>
      </c>
      <c r="AC256" s="716" t="e">
        <f>'HORA CERTA'!#REF!</f>
        <v>#REF!</v>
      </c>
      <c r="AD256" s="700" t="e">
        <f>'HORA CERTA'!#REF!</f>
        <v>#REF!</v>
      </c>
      <c r="AE256" s="716" t="e">
        <f>'HORA CERTA'!#REF!</f>
        <v>#REF!</v>
      </c>
      <c r="AF256" s="700">
        <f>'HORA CERTA'!V31</f>
        <v>80</v>
      </c>
      <c r="AG256" s="701">
        <f>'HORA CERTA'!W31</f>
        <v>440</v>
      </c>
      <c r="AH256" s="702">
        <f>'HORA CERTA'!X31</f>
        <v>5.5</v>
      </c>
    </row>
    <row r="257" spans="1:34" ht="15" x14ac:dyDescent="0.25">
      <c r="A257" s="714" t="e">
        <f>'HORA CERTA'!#REF!</f>
        <v>#REF!</v>
      </c>
      <c r="B257" s="704" t="e">
        <f>'HORA CERTA'!#REF!</f>
        <v>#REF!</v>
      </c>
      <c r="C257" s="717" t="e">
        <f>'HORA CERTA'!#REF!</f>
        <v>#REF!</v>
      </c>
      <c r="D257" s="700" t="e">
        <f>'HORA CERTA'!#REF!</f>
        <v>#REF!</v>
      </c>
      <c r="E257" s="716" t="e">
        <f>'HORA CERTA'!#REF!</f>
        <v>#REF!</v>
      </c>
      <c r="F257" s="700" t="e">
        <f>'HORA CERTA'!#REF!</f>
        <v>#REF!</v>
      </c>
      <c r="G257" s="716" t="e">
        <f>'HORA CERTA'!#REF!</f>
        <v>#REF!</v>
      </c>
      <c r="H257" s="700" t="e">
        <f>'HORA CERTA'!#REF!</f>
        <v>#REF!</v>
      </c>
      <c r="I257" s="701" t="e">
        <f>'HORA CERTA'!#REF!</f>
        <v>#REF!</v>
      </c>
      <c r="J257" s="702" t="e">
        <f>'HORA CERTA'!#REF!</f>
        <v>#REF!</v>
      </c>
      <c r="K257" s="716" t="e">
        <f>'HORA CERTA'!#REF!</f>
        <v>#REF!</v>
      </c>
      <c r="L257" s="700" t="e">
        <f>'HORA CERTA'!#REF!</f>
        <v>#REF!</v>
      </c>
      <c r="M257" s="716" t="e">
        <f>'HORA CERTA'!#REF!</f>
        <v>#REF!</v>
      </c>
      <c r="N257" s="700" t="e">
        <f>'HORA CERTA'!#REF!</f>
        <v>#REF!</v>
      </c>
      <c r="O257" s="716" t="e">
        <f>'HORA CERTA'!#REF!</f>
        <v>#REF!</v>
      </c>
      <c r="P257" s="700" t="e">
        <f>'HORA CERTA'!#REF!</f>
        <v>#REF!</v>
      </c>
      <c r="Q257" s="701" t="e">
        <f>'HORA CERTA'!#REF!</f>
        <v>#REF!</v>
      </c>
      <c r="R257" s="702" t="e">
        <f>'HORA CERTA'!#REF!</f>
        <v>#REF!</v>
      </c>
      <c r="S257" s="716" t="e">
        <f>'HORA CERTA'!#REF!</f>
        <v>#REF!</v>
      </c>
      <c r="T257" s="700" t="e">
        <f>'HORA CERTA'!#REF!</f>
        <v>#REF!</v>
      </c>
      <c r="U257" s="716" t="e">
        <f>'HORA CERTA'!#REF!</f>
        <v>#REF!</v>
      </c>
      <c r="V257" s="700" t="e">
        <f>'HORA CERTA'!#REF!</f>
        <v>#REF!</v>
      </c>
      <c r="W257" s="716" t="e">
        <f>'HORA CERTA'!#REF!</f>
        <v>#REF!</v>
      </c>
      <c r="X257" s="700" t="e">
        <f>'HORA CERTA'!#REF!</f>
        <v>#REF!</v>
      </c>
      <c r="Y257" s="701" t="e">
        <f>'HORA CERTA'!#REF!</f>
        <v>#REF!</v>
      </c>
      <c r="Z257" s="702" t="e">
        <f>'HORA CERTA'!#REF!</f>
        <v>#REF!</v>
      </c>
      <c r="AA257" s="716" t="e">
        <f>'HORA CERTA'!#REF!</f>
        <v>#REF!</v>
      </c>
      <c r="AB257" s="700" t="e">
        <f>'HORA CERTA'!#REF!</f>
        <v>#REF!</v>
      </c>
      <c r="AC257" s="716" t="e">
        <f>'HORA CERTA'!#REF!</f>
        <v>#REF!</v>
      </c>
      <c r="AD257" s="700" t="e">
        <f>'HORA CERTA'!#REF!</f>
        <v>#REF!</v>
      </c>
      <c r="AE257" s="716" t="e">
        <f>'HORA CERTA'!#REF!</f>
        <v>#REF!</v>
      </c>
      <c r="AF257" s="700" t="e">
        <f>'HORA CERTA'!#REF!</f>
        <v>#REF!</v>
      </c>
      <c r="AG257" s="701" t="e">
        <f>'HORA CERTA'!#REF!</f>
        <v>#REF!</v>
      </c>
      <c r="AH257" s="702" t="e">
        <f>'HORA CERTA'!#REF!</f>
        <v>#REF!</v>
      </c>
    </row>
    <row r="258" spans="1:34" ht="15" x14ac:dyDescent="0.25">
      <c r="A258" s="714" t="str">
        <f>'HORA CERTA'!A33</f>
        <v>Cirurgia Pediátrica</v>
      </c>
      <c r="B258" s="704">
        <f>'HORA CERTA'!B33</f>
        <v>40</v>
      </c>
      <c r="C258" s="717">
        <f>'HORA CERTA'!C33</f>
        <v>61</v>
      </c>
      <c r="D258" s="700" t="e">
        <f>'HORA CERTA'!#REF!</f>
        <v>#REF!</v>
      </c>
      <c r="E258" s="716" t="e">
        <f>'HORA CERTA'!#REF!</f>
        <v>#REF!</v>
      </c>
      <c r="F258" s="700" t="e">
        <f>'HORA CERTA'!#REF!</f>
        <v>#REF!</v>
      </c>
      <c r="G258" s="716" t="e">
        <f>'HORA CERTA'!#REF!</f>
        <v>#REF!</v>
      </c>
      <c r="H258" s="700" t="e">
        <f>'HORA CERTA'!#REF!</f>
        <v>#REF!</v>
      </c>
      <c r="I258" s="701" t="e">
        <f>'HORA CERTA'!#REF!</f>
        <v>#REF!</v>
      </c>
      <c r="J258" s="702" t="e">
        <f>'HORA CERTA'!#REF!</f>
        <v>#REF!</v>
      </c>
      <c r="K258" s="716" t="e">
        <f>'HORA CERTA'!#REF!</f>
        <v>#REF!</v>
      </c>
      <c r="L258" s="700" t="e">
        <f>'HORA CERTA'!#REF!</f>
        <v>#REF!</v>
      </c>
      <c r="M258" s="716" t="e">
        <f>'HORA CERTA'!#REF!</f>
        <v>#REF!</v>
      </c>
      <c r="N258" s="700" t="e">
        <f>'HORA CERTA'!#REF!</f>
        <v>#REF!</v>
      </c>
      <c r="O258" s="716" t="e">
        <f>'HORA CERTA'!#REF!</f>
        <v>#REF!</v>
      </c>
      <c r="P258" s="700" t="e">
        <f>'HORA CERTA'!#REF!</f>
        <v>#REF!</v>
      </c>
      <c r="Q258" s="701" t="e">
        <f>'HORA CERTA'!#REF!</f>
        <v>#REF!</v>
      </c>
      <c r="R258" s="702" t="e">
        <f>'HORA CERTA'!#REF!</f>
        <v>#REF!</v>
      </c>
      <c r="S258" s="716" t="e">
        <f>'HORA CERTA'!#REF!</f>
        <v>#REF!</v>
      </c>
      <c r="T258" s="700" t="e">
        <f>'HORA CERTA'!#REF!</f>
        <v>#REF!</v>
      </c>
      <c r="U258" s="716" t="e">
        <f>'HORA CERTA'!#REF!</f>
        <v>#REF!</v>
      </c>
      <c r="V258" s="700" t="e">
        <f>'HORA CERTA'!#REF!</f>
        <v>#REF!</v>
      </c>
      <c r="W258" s="716" t="e">
        <f>'HORA CERTA'!#REF!</f>
        <v>#REF!</v>
      </c>
      <c r="X258" s="700" t="e">
        <f>'HORA CERTA'!#REF!</f>
        <v>#REF!</v>
      </c>
      <c r="Y258" s="701" t="e">
        <f>'HORA CERTA'!#REF!</f>
        <v>#REF!</v>
      </c>
      <c r="Z258" s="702" t="e">
        <f>'HORA CERTA'!#REF!</f>
        <v>#REF!</v>
      </c>
      <c r="AA258" s="716" t="e">
        <f>'HORA CERTA'!#REF!</f>
        <v>#REF!</v>
      </c>
      <c r="AB258" s="700" t="e">
        <f>'HORA CERTA'!#REF!</f>
        <v>#REF!</v>
      </c>
      <c r="AC258" s="716" t="e">
        <f>'HORA CERTA'!#REF!</f>
        <v>#REF!</v>
      </c>
      <c r="AD258" s="700" t="e">
        <f>'HORA CERTA'!#REF!</f>
        <v>#REF!</v>
      </c>
      <c r="AE258" s="716" t="e">
        <f>'HORA CERTA'!#REF!</f>
        <v>#REF!</v>
      </c>
      <c r="AF258" s="700">
        <f>'HORA CERTA'!V33</f>
        <v>80</v>
      </c>
      <c r="AG258" s="701">
        <f>'HORA CERTA'!W33</f>
        <v>378</v>
      </c>
      <c r="AH258" s="702">
        <f>'HORA CERTA'!X33</f>
        <v>4.7249999999999996</v>
      </c>
    </row>
    <row r="259" spans="1:34" ht="15" x14ac:dyDescent="0.25">
      <c r="A259" s="714" t="str">
        <f>'HORA CERTA'!A34</f>
        <v>Cirurgia Ginecológica (histeroscopia cirúrgica com ressectoscopia)</v>
      </c>
      <c r="B259" s="704">
        <f>'HORA CERTA'!B34</f>
        <v>25</v>
      </c>
      <c r="C259" s="717">
        <f>'HORA CERTA'!C34</f>
        <v>7</v>
      </c>
      <c r="D259" s="700" t="e">
        <f>'HORA CERTA'!#REF!</f>
        <v>#REF!</v>
      </c>
      <c r="E259" s="716" t="e">
        <f>'HORA CERTA'!#REF!</f>
        <v>#REF!</v>
      </c>
      <c r="F259" s="700" t="e">
        <f>'HORA CERTA'!#REF!</f>
        <v>#REF!</v>
      </c>
      <c r="G259" s="716" t="e">
        <f>'HORA CERTA'!#REF!</f>
        <v>#REF!</v>
      </c>
      <c r="H259" s="700" t="e">
        <f>'HORA CERTA'!#REF!</f>
        <v>#REF!</v>
      </c>
      <c r="I259" s="701" t="e">
        <f>'HORA CERTA'!#REF!</f>
        <v>#REF!</v>
      </c>
      <c r="J259" s="702" t="e">
        <f>'HORA CERTA'!#REF!</f>
        <v>#REF!</v>
      </c>
      <c r="K259" s="716" t="e">
        <f>'HORA CERTA'!#REF!</f>
        <v>#REF!</v>
      </c>
      <c r="L259" s="700" t="e">
        <f>'HORA CERTA'!#REF!</f>
        <v>#REF!</v>
      </c>
      <c r="M259" s="716" t="e">
        <f>'HORA CERTA'!#REF!</f>
        <v>#REF!</v>
      </c>
      <c r="N259" s="700" t="e">
        <f>'HORA CERTA'!#REF!</f>
        <v>#REF!</v>
      </c>
      <c r="O259" s="716" t="e">
        <f>'HORA CERTA'!#REF!</f>
        <v>#REF!</v>
      </c>
      <c r="P259" s="700" t="e">
        <f>'HORA CERTA'!#REF!</f>
        <v>#REF!</v>
      </c>
      <c r="Q259" s="701" t="e">
        <f>'HORA CERTA'!#REF!</f>
        <v>#REF!</v>
      </c>
      <c r="R259" s="702" t="e">
        <f>'HORA CERTA'!#REF!</f>
        <v>#REF!</v>
      </c>
      <c r="S259" s="716" t="e">
        <f>'HORA CERTA'!#REF!</f>
        <v>#REF!</v>
      </c>
      <c r="T259" s="700" t="e">
        <f>'HORA CERTA'!#REF!</f>
        <v>#REF!</v>
      </c>
      <c r="U259" s="716" t="e">
        <f>'HORA CERTA'!#REF!</f>
        <v>#REF!</v>
      </c>
      <c r="V259" s="700" t="e">
        <f>'HORA CERTA'!#REF!</f>
        <v>#REF!</v>
      </c>
      <c r="W259" s="716" t="e">
        <f>'HORA CERTA'!#REF!</f>
        <v>#REF!</v>
      </c>
      <c r="X259" s="700" t="e">
        <f>'HORA CERTA'!#REF!</f>
        <v>#REF!</v>
      </c>
      <c r="Y259" s="701" t="e">
        <f>'HORA CERTA'!#REF!</f>
        <v>#REF!</v>
      </c>
      <c r="Z259" s="702" t="e">
        <f>'HORA CERTA'!#REF!</f>
        <v>#REF!</v>
      </c>
      <c r="AA259" s="716" t="e">
        <f>'HORA CERTA'!#REF!</f>
        <v>#REF!</v>
      </c>
      <c r="AB259" s="700" t="e">
        <f>'HORA CERTA'!#REF!</f>
        <v>#REF!</v>
      </c>
      <c r="AC259" s="716" t="e">
        <f>'HORA CERTA'!#REF!</f>
        <v>#REF!</v>
      </c>
      <c r="AD259" s="700" t="e">
        <f>'HORA CERTA'!#REF!</f>
        <v>#REF!</v>
      </c>
      <c r="AE259" s="716" t="e">
        <f>'HORA CERTA'!#REF!</f>
        <v>#REF!</v>
      </c>
      <c r="AF259" s="700">
        <f>'HORA CERTA'!V34</f>
        <v>50</v>
      </c>
      <c r="AG259" s="701">
        <f>'HORA CERTA'!W34</f>
        <v>105</v>
      </c>
      <c r="AH259" s="702">
        <f>'HORA CERTA'!X34</f>
        <v>2.1</v>
      </c>
    </row>
    <row r="260" spans="1:34" ht="15" x14ac:dyDescent="0.25">
      <c r="A260" s="714" t="str">
        <f>'HORA CERTA'!A36</f>
        <v>Pequenas Cirurgias</v>
      </c>
      <c r="B260" s="704">
        <f>'HORA CERTA'!B36</f>
        <v>130</v>
      </c>
      <c r="C260" s="717">
        <f>'HORA CERTA'!C36</f>
        <v>554</v>
      </c>
      <c r="D260" s="700" t="e">
        <f>'HORA CERTA'!#REF!</f>
        <v>#REF!</v>
      </c>
      <c r="E260" s="716" t="e">
        <f>'HORA CERTA'!#REF!</f>
        <v>#REF!</v>
      </c>
      <c r="F260" s="700" t="e">
        <f>'HORA CERTA'!#REF!</f>
        <v>#REF!</v>
      </c>
      <c r="G260" s="716" t="e">
        <f>'HORA CERTA'!#REF!</f>
        <v>#REF!</v>
      </c>
      <c r="H260" s="700" t="e">
        <f>'HORA CERTA'!#REF!</f>
        <v>#REF!</v>
      </c>
      <c r="I260" s="701" t="e">
        <f>'HORA CERTA'!#REF!</f>
        <v>#REF!</v>
      </c>
      <c r="J260" s="702" t="e">
        <f>'HORA CERTA'!#REF!</f>
        <v>#REF!</v>
      </c>
      <c r="K260" s="716" t="e">
        <f>'HORA CERTA'!#REF!</f>
        <v>#REF!</v>
      </c>
      <c r="L260" s="700" t="e">
        <f>'HORA CERTA'!#REF!</f>
        <v>#REF!</v>
      </c>
      <c r="M260" s="716" t="e">
        <f>'HORA CERTA'!#REF!</f>
        <v>#REF!</v>
      </c>
      <c r="N260" s="700" t="e">
        <f>'HORA CERTA'!#REF!</f>
        <v>#REF!</v>
      </c>
      <c r="O260" s="716" t="e">
        <f>'HORA CERTA'!#REF!</f>
        <v>#REF!</v>
      </c>
      <c r="P260" s="700" t="e">
        <f>'HORA CERTA'!#REF!</f>
        <v>#REF!</v>
      </c>
      <c r="Q260" s="701" t="e">
        <f>'HORA CERTA'!#REF!</f>
        <v>#REF!</v>
      </c>
      <c r="R260" s="702" t="e">
        <f>'HORA CERTA'!#REF!</f>
        <v>#REF!</v>
      </c>
      <c r="S260" s="716" t="e">
        <f>'HORA CERTA'!#REF!</f>
        <v>#REF!</v>
      </c>
      <c r="T260" s="700" t="e">
        <f>'HORA CERTA'!#REF!</f>
        <v>#REF!</v>
      </c>
      <c r="U260" s="716" t="e">
        <f>'HORA CERTA'!#REF!</f>
        <v>#REF!</v>
      </c>
      <c r="V260" s="700" t="e">
        <f>'HORA CERTA'!#REF!</f>
        <v>#REF!</v>
      </c>
      <c r="W260" s="716" t="e">
        <f>'HORA CERTA'!#REF!</f>
        <v>#REF!</v>
      </c>
      <c r="X260" s="700" t="e">
        <f>'HORA CERTA'!#REF!</f>
        <v>#REF!</v>
      </c>
      <c r="Y260" s="701" t="e">
        <f>'HORA CERTA'!#REF!</f>
        <v>#REF!</v>
      </c>
      <c r="Z260" s="702" t="e">
        <f>'HORA CERTA'!#REF!</f>
        <v>#REF!</v>
      </c>
      <c r="AA260" s="716" t="e">
        <f>'HORA CERTA'!#REF!</f>
        <v>#REF!</v>
      </c>
      <c r="AB260" s="700" t="e">
        <f>'HORA CERTA'!#REF!</f>
        <v>#REF!</v>
      </c>
      <c r="AC260" s="716" t="e">
        <f>'HORA CERTA'!#REF!</f>
        <v>#REF!</v>
      </c>
      <c r="AD260" s="700" t="e">
        <f>'HORA CERTA'!#REF!</f>
        <v>#REF!</v>
      </c>
      <c r="AE260" s="716" t="e">
        <f>'HORA CERTA'!#REF!</f>
        <v>#REF!</v>
      </c>
      <c r="AF260" s="700">
        <f>'HORA CERTA'!V36</f>
        <v>260</v>
      </c>
      <c r="AG260" s="701">
        <f>'HORA CERTA'!W36</f>
        <v>7990</v>
      </c>
      <c r="AH260" s="702">
        <f>'HORA CERTA'!X36</f>
        <v>30.73076923076923</v>
      </c>
    </row>
    <row r="261" spans="1:34" thickBot="1" x14ac:dyDescent="0.3">
      <c r="A261" s="715" t="str">
        <f>'HORA CERTA'!A35</f>
        <v>Procedimentos de Odontologia Pacientes Especiais (sob anestesia)</v>
      </c>
      <c r="B261" s="709">
        <f>'HORA CERTA'!B35</f>
        <v>8</v>
      </c>
      <c r="C261" s="718">
        <f>'HORA CERTA'!C35</f>
        <v>7</v>
      </c>
      <c r="D261" s="710" t="e">
        <f>'HORA CERTA'!#REF!</f>
        <v>#REF!</v>
      </c>
      <c r="E261" s="718" t="e">
        <f>'HORA CERTA'!#REF!</f>
        <v>#REF!</v>
      </c>
      <c r="F261" s="710" t="e">
        <f>'HORA CERTA'!#REF!</f>
        <v>#REF!</v>
      </c>
      <c r="G261" s="718" t="e">
        <f>'HORA CERTA'!#REF!</f>
        <v>#REF!</v>
      </c>
      <c r="H261" s="710" t="e">
        <f>'HORA CERTA'!#REF!</f>
        <v>#REF!</v>
      </c>
      <c r="I261" s="711" t="e">
        <f>'HORA CERTA'!#REF!</f>
        <v>#REF!</v>
      </c>
      <c r="J261" s="712" t="e">
        <f>'HORA CERTA'!#REF!</f>
        <v>#REF!</v>
      </c>
      <c r="K261" s="718" t="e">
        <f>'HORA CERTA'!#REF!</f>
        <v>#REF!</v>
      </c>
      <c r="L261" s="710" t="e">
        <f>'HORA CERTA'!#REF!</f>
        <v>#REF!</v>
      </c>
      <c r="M261" s="718" t="e">
        <f>'HORA CERTA'!#REF!</f>
        <v>#REF!</v>
      </c>
      <c r="N261" s="710" t="e">
        <f>'HORA CERTA'!#REF!</f>
        <v>#REF!</v>
      </c>
      <c r="O261" s="718" t="e">
        <f>'HORA CERTA'!#REF!</f>
        <v>#REF!</v>
      </c>
      <c r="P261" s="710" t="e">
        <f>'HORA CERTA'!#REF!</f>
        <v>#REF!</v>
      </c>
      <c r="Q261" s="711" t="e">
        <f>'HORA CERTA'!#REF!</f>
        <v>#REF!</v>
      </c>
      <c r="R261" s="712" t="e">
        <f>'HORA CERTA'!#REF!</f>
        <v>#REF!</v>
      </c>
      <c r="S261" s="718" t="e">
        <f>'HORA CERTA'!#REF!</f>
        <v>#REF!</v>
      </c>
      <c r="T261" s="710" t="e">
        <f>'HORA CERTA'!#REF!</f>
        <v>#REF!</v>
      </c>
      <c r="U261" s="718" t="e">
        <f>'HORA CERTA'!#REF!</f>
        <v>#REF!</v>
      </c>
      <c r="V261" s="710" t="e">
        <f>'HORA CERTA'!#REF!</f>
        <v>#REF!</v>
      </c>
      <c r="W261" s="718" t="e">
        <f>'HORA CERTA'!#REF!</f>
        <v>#REF!</v>
      </c>
      <c r="X261" s="710" t="e">
        <f>'HORA CERTA'!#REF!</f>
        <v>#REF!</v>
      </c>
      <c r="Y261" s="711" t="e">
        <f>'HORA CERTA'!#REF!</f>
        <v>#REF!</v>
      </c>
      <c r="Z261" s="712" t="e">
        <f>'HORA CERTA'!#REF!</f>
        <v>#REF!</v>
      </c>
      <c r="AA261" s="718" t="e">
        <f>'HORA CERTA'!#REF!</f>
        <v>#REF!</v>
      </c>
      <c r="AB261" s="710" t="e">
        <f>'HORA CERTA'!#REF!</f>
        <v>#REF!</v>
      </c>
      <c r="AC261" s="718" t="e">
        <f>'HORA CERTA'!#REF!</f>
        <v>#REF!</v>
      </c>
      <c r="AD261" s="710" t="e">
        <f>'HORA CERTA'!#REF!</f>
        <v>#REF!</v>
      </c>
      <c r="AE261" s="718" t="e">
        <f>'HORA CERTA'!#REF!</f>
        <v>#REF!</v>
      </c>
      <c r="AF261" s="710">
        <f>'HORA CERTA'!V35</f>
        <v>16</v>
      </c>
      <c r="AG261" s="711">
        <f>'HORA CERTA'!W35</f>
        <v>74</v>
      </c>
      <c r="AH261" s="712">
        <f>'HORA CERTA'!X35</f>
        <v>4.625</v>
      </c>
    </row>
    <row r="262" spans="1:34" thickBot="1" x14ac:dyDescent="0.3">
      <c r="A262" s="719" t="str">
        <f>'HORA CERTA'!A37</f>
        <v xml:space="preserve">TOTAL DE CIRURGIAS </v>
      </c>
      <c r="B262" s="708">
        <f>'HORA CERTA'!B37</f>
        <v>413</v>
      </c>
      <c r="C262" s="690">
        <f>'HORA CERTA'!C37</f>
        <v>838</v>
      </c>
      <c r="D262" s="695" t="e">
        <f>'HORA CERTA'!#REF!</f>
        <v>#REF!</v>
      </c>
      <c r="E262" s="690" t="e">
        <f>'HORA CERTA'!#REF!</f>
        <v>#REF!</v>
      </c>
      <c r="F262" s="695" t="e">
        <f>'HORA CERTA'!#REF!</f>
        <v>#REF!</v>
      </c>
      <c r="G262" s="690" t="e">
        <f>'HORA CERTA'!#REF!</f>
        <v>#REF!</v>
      </c>
      <c r="H262" s="695" t="e">
        <f>'HORA CERTA'!#REF!</f>
        <v>#REF!</v>
      </c>
      <c r="I262" s="696" t="e">
        <f>'HORA CERTA'!#REF!</f>
        <v>#REF!</v>
      </c>
      <c r="J262" s="697" t="e">
        <f>'HORA CERTA'!#REF!</f>
        <v>#REF!</v>
      </c>
      <c r="K262" s="690" t="e">
        <f>'HORA CERTA'!#REF!</f>
        <v>#REF!</v>
      </c>
      <c r="L262" s="695" t="e">
        <f>'HORA CERTA'!#REF!</f>
        <v>#REF!</v>
      </c>
      <c r="M262" s="690" t="e">
        <f>'HORA CERTA'!#REF!</f>
        <v>#REF!</v>
      </c>
      <c r="N262" s="695" t="e">
        <f>'HORA CERTA'!#REF!</f>
        <v>#REF!</v>
      </c>
      <c r="O262" s="690" t="e">
        <f>'HORA CERTA'!#REF!</f>
        <v>#REF!</v>
      </c>
      <c r="P262" s="695" t="e">
        <f>'HORA CERTA'!#REF!</f>
        <v>#REF!</v>
      </c>
      <c r="Q262" s="696" t="e">
        <f>'HORA CERTA'!#REF!</f>
        <v>#REF!</v>
      </c>
      <c r="R262" s="697" t="e">
        <f>'HORA CERTA'!#REF!</f>
        <v>#REF!</v>
      </c>
      <c r="S262" s="690" t="e">
        <f>'HORA CERTA'!#REF!</f>
        <v>#REF!</v>
      </c>
      <c r="T262" s="695" t="e">
        <f>'HORA CERTA'!#REF!</f>
        <v>#REF!</v>
      </c>
      <c r="U262" s="690" t="e">
        <f>'HORA CERTA'!#REF!</f>
        <v>#REF!</v>
      </c>
      <c r="V262" s="695" t="e">
        <f>'HORA CERTA'!#REF!</f>
        <v>#REF!</v>
      </c>
      <c r="W262" s="690" t="e">
        <f>'HORA CERTA'!#REF!</f>
        <v>#REF!</v>
      </c>
      <c r="X262" s="695" t="e">
        <f>'HORA CERTA'!#REF!</f>
        <v>#REF!</v>
      </c>
      <c r="Y262" s="696" t="e">
        <f>'HORA CERTA'!#REF!</f>
        <v>#REF!</v>
      </c>
      <c r="Z262" s="697" t="e">
        <f>'HORA CERTA'!#REF!</f>
        <v>#REF!</v>
      </c>
      <c r="AA262" s="690" t="e">
        <f>'HORA CERTA'!#REF!</f>
        <v>#REF!</v>
      </c>
      <c r="AB262" s="695" t="e">
        <f>'HORA CERTA'!#REF!</f>
        <v>#REF!</v>
      </c>
      <c r="AC262" s="690" t="e">
        <f>'HORA CERTA'!#REF!</f>
        <v>#REF!</v>
      </c>
      <c r="AD262" s="695" t="e">
        <f>'HORA CERTA'!#REF!</f>
        <v>#REF!</v>
      </c>
      <c r="AE262" s="690" t="e">
        <f>'HORA CERTA'!#REF!</f>
        <v>#REF!</v>
      </c>
      <c r="AF262" s="695">
        <f>'HORA CERTA'!V37</f>
        <v>826</v>
      </c>
      <c r="AG262" s="696">
        <f>'HORA CERTA'!W37</f>
        <v>10944</v>
      </c>
      <c r="AH262" s="697">
        <f>'HORA CERTA'!X37</f>
        <v>13.249394673123486</v>
      </c>
    </row>
    <row r="263" spans="1:34" thickBot="1" x14ac:dyDescent="0.3">
      <c r="A263" s="720" t="e">
        <f>'HORA CERTA'!#REF!</f>
        <v>#REF!</v>
      </c>
      <c r="B263" s="721" t="e">
        <f>'HORA CERTA'!#REF!</f>
        <v>#REF!</v>
      </c>
      <c r="C263" s="722" t="e">
        <f>'HORA CERTA'!#REF!</f>
        <v>#REF!</v>
      </c>
      <c r="D263" s="723" t="e">
        <f>'HORA CERTA'!#REF!</f>
        <v>#REF!</v>
      </c>
      <c r="E263" s="722" t="e">
        <f>'HORA CERTA'!#REF!</f>
        <v>#REF!</v>
      </c>
      <c r="F263" s="723" t="e">
        <f>'HORA CERTA'!#REF!</f>
        <v>#REF!</v>
      </c>
      <c r="G263" s="722" t="e">
        <f>'HORA CERTA'!#REF!</f>
        <v>#REF!</v>
      </c>
      <c r="H263" s="723" t="e">
        <f>'HORA CERTA'!#REF!</f>
        <v>#REF!</v>
      </c>
      <c r="I263" s="722" t="e">
        <f>'HORA CERTA'!#REF!</f>
        <v>#REF!</v>
      </c>
      <c r="J263" s="723" t="e">
        <f>'HORA CERTA'!#REF!</f>
        <v>#REF!</v>
      </c>
      <c r="K263" s="722" t="e">
        <f>'HORA CERTA'!#REF!</f>
        <v>#REF!</v>
      </c>
      <c r="L263" s="723" t="e">
        <f>'HORA CERTA'!#REF!</f>
        <v>#REF!</v>
      </c>
      <c r="M263" s="722" t="e">
        <f>'HORA CERTA'!#REF!</f>
        <v>#REF!</v>
      </c>
      <c r="N263" s="723" t="e">
        <f>'HORA CERTA'!#REF!</f>
        <v>#REF!</v>
      </c>
      <c r="O263" s="722" t="e">
        <f>'HORA CERTA'!#REF!</f>
        <v>#REF!</v>
      </c>
      <c r="P263" s="723" t="e">
        <f>'HORA CERTA'!#REF!</f>
        <v>#REF!</v>
      </c>
      <c r="Q263" s="722" t="e">
        <f>'HORA CERTA'!#REF!</f>
        <v>#REF!</v>
      </c>
      <c r="R263" s="723" t="e">
        <f>'HORA CERTA'!#REF!</f>
        <v>#REF!</v>
      </c>
      <c r="S263" s="722" t="e">
        <f>'HORA CERTA'!#REF!</f>
        <v>#REF!</v>
      </c>
      <c r="T263" s="723" t="e">
        <f>'HORA CERTA'!#REF!</f>
        <v>#REF!</v>
      </c>
      <c r="U263" s="722" t="e">
        <f>'HORA CERTA'!#REF!</f>
        <v>#REF!</v>
      </c>
      <c r="V263" s="723" t="e">
        <f>'HORA CERTA'!#REF!</f>
        <v>#REF!</v>
      </c>
      <c r="W263" s="722" t="e">
        <f>'HORA CERTA'!#REF!</f>
        <v>#REF!</v>
      </c>
      <c r="X263" s="723" t="e">
        <f>'HORA CERTA'!#REF!</f>
        <v>#REF!</v>
      </c>
      <c r="Y263" s="722" t="e">
        <f>'HORA CERTA'!#REF!</f>
        <v>#REF!</v>
      </c>
      <c r="Z263" s="723" t="e">
        <f>'HORA CERTA'!#REF!</f>
        <v>#REF!</v>
      </c>
      <c r="AA263" s="722" t="e">
        <f>'HORA CERTA'!#REF!</f>
        <v>#REF!</v>
      </c>
      <c r="AB263" s="723" t="e">
        <f>'HORA CERTA'!#REF!</f>
        <v>#REF!</v>
      </c>
      <c r="AC263" s="722" t="e">
        <f>'HORA CERTA'!#REF!</f>
        <v>#REF!</v>
      </c>
      <c r="AD263" s="723" t="e">
        <f>'HORA CERTA'!#REF!</f>
        <v>#REF!</v>
      </c>
      <c r="AE263" s="722" t="e">
        <f>'HORA CERTA'!#REF!</f>
        <v>#REF!</v>
      </c>
      <c r="AF263" s="723" t="e">
        <f>'HORA CERTA'!#REF!</f>
        <v>#REF!</v>
      </c>
      <c r="AG263" s="722" t="e">
        <f>'HORA CERTA'!#REF!</f>
        <v>#REF!</v>
      </c>
      <c r="AH263" s="723" t="e">
        <f>'HORA CERTA'!#REF!</f>
        <v>#REF!</v>
      </c>
    </row>
    <row r="265" spans="1:34" x14ac:dyDescent="0.25">
      <c r="A265" s="1002" t="s">
        <v>436</v>
      </c>
      <c r="B265" s="994"/>
      <c r="C265" s="994"/>
      <c r="D265" s="994"/>
      <c r="E265" s="994"/>
      <c r="F265" s="994"/>
      <c r="G265" s="994"/>
      <c r="H265" s="994"/>
      <c r="I265" s="994"/>
      <c r="J265" s="994"/>
      <c r="K265" s="994"/>
      <c r="L265" s="994"/>
      <c r="M265" s="994"/>
      <c r="N265" s="994"/>
      <c r="O265" s="994"/>
      <c r="P265" s="994"/>
      <c r="Q265" s="994"/>
      <c r="R265" s="994"/>
      <c r="S265" s="994"/>
      <c r="T265" s="994"/>
      <c r="U265" s="994"/>
      <c r="V265" s="994"/>
      <c r="W265" s="994"/>
      <c r="X265" s="994"/>
      <c r="Y265" s="994"/>
      <c r="Z265" s="994"/>
    </row>
    <row r="266" spans="1:34" ht="24.75" thickBot="1" x14ac:dyDescent="0.3">
      <c r="A266" s="13" t="s">
        <v>14</v>
      </c>
      <c r="B266" s="11" t="s">
        <v>164</v>
      </c>
      <c r="C266" s="13" t="s">
        <v>423</v>
      </c>
      <c r="D266" s="14" t="s">
        <v>1</v>
      </c>
      <c r="E266" s="13" t="s">
        <v>424</v>
      </c>
      <c r="F266" s="14" t="s">
        <v>1</v>
      </c>
      <c r="G266" s="13" t="s">
        <v>425</v>
      </c>
      <c r="H266" s="14" t="s">
        <v>1</v>
      </c>
      <c r="I266" s="86" t="s">
        <v>403</v>
      </c>
      <c r="J266" s="12" t="s">
        <v>192</v>
      </c>
      <c r="K266" s="13" t="s">
        <v>426</v>
      </c>
      <c r="L266" s="14" t="s">
        <v>1</v>
      </c>
      <c r="M266" s="13" t="s">
        <v>427</v>
      </c>
      <c r="N266" s="14" t="s">
        <v>1</v>
      </c>
      <c r="O266" s="13" t="s">
        <v>428</v>
      </c>
      <c r="P266" s="14" t="s">
        <v>1</v>
      </c>
      <c r="Q266" s="86" t="s">
        <v>403</v>
      </c>
      <c r="R266" s="12" t="s">
        <v>192</v>
      </c>
      <c r="S266" s="13" t="s">
        <v>429</v>
      </c>
      <c r="T266" s="14" t="s">
        <v>1</v>
      </c>
      <c r="U266" s="13" t="s">
        <v>430</v>
      </c>
      <c r="V266" s="14" t="s">
        <v>1</v>
      </c>
      <c r="W266" s="13" t="s">
        <v>431</v>
      </c>
      <c r="X266" s="14" t="s">
        <v>1</v>
      </c>
      <c r="Y266" s="86" t="s">
        <v>403</v>
      </c>
      <c r="Z266" s="12" t="s">
        <v>192</v>
      </c>
      <c r="AA266" s="13" t="s">
        <v>432</v>
      </c>
      <c r="AB266" s="14" t="s">
        <v>1</v>
      </c>
      <c r="AC266" s="13" t="s">
        <v>433</v>
      </c>
      <c r="AD266" s="14" t="s">
        <v>1</v>
      </c>
      <c r="AE266" s="13" t="s">
        <v>434</v>
      </c>
      <c r="AF266" s="14" t="s">
        <v>1</v>
      </c>
      <c r="AG266" s="86" t="s">
        <v>403</v>
      </c>
      <c r="AH266" s="12" t="s">
        <v>192</v>
      </c>
    </row>
    <row r="267" spans="1:34" ht="16.5" thickTop="1" x14ac:dyDescent="0.25">
      <c r="A267" s="765" t="s">
        <v>155</v>
      </c>
      <c r="B267" s="766" t="e">
        <f>'HORA CERTA'!#REF!</f>
        <v>#REF!</v>
      </c>
      <c r="C267" s="764" t="e">
        <f>'HORA CERTA'!#REF!</f>
        <v>#REF!</v>
      </c>
      <c r="D267" s="767" t="e">
        <f t="shared" ref="D267:D275" si="587">C267/$B267</f>
        <v>#REF!</v>
      </c>
      <c r="E267" s="764" t="e">
        <f>'HORA CERTA'!#REF!</f>
        <v>#REF!</v>
      </c>
      <c r="F267" s="767" t="e">
        <f t="shared" ref="F267:F275" si="588">E267/$B267</f>
        <v>#REF!</v>
      </c>
      <c r="G267" s="764" t="e">
        <f>'HORA CERTA'!#REF!</f>
        <v>#REF!</v>
      </c>
      <c r="H267" s="767" t="e">
        <f t="shared" ref="H267:H275" si="589">G267/$B267</f>
        <v>#REF!</v>
      </c>
      <c r="I267" s="768" t="e">
        <f>SUM(C267,E267,G267)</f>
        <v>#REF!</v>
      </c>
      <c r="J267" s="769" t="e">
        <f>I267/($B267*3)</f>
        <v>#REF!</v>
      </c>
      <c r="K267" s="770" t="e">
        <f>'HORA CERTA'!#REF!</f>
        <v>#REF!</v>
      </c>
      <c r="L267" s="771" t="e">
        <f t="shared" ref="L267:L275" si="590">K267/$B267</f>
        <v>#REF!</v>
      </c>
      <c r="M267" s="770" t="e">
        <f>'HORA CERTA'!#REF!</f>
        <v>#REF!</v>
      </c>
      <c r="N267" s="771" t="e">
        <f t="shared" ref="N267:N275" si="591">M267/$B267</f>
        <v>#REF!</v>
      </c>
      <c r="O267" s="770" t="e">
        <f>'HORA CERTA'!#REF!</f>
        <v>#REF!</v>
      </c>
      <c r="P267" s="771" t="e">
        <f t="shared" ref="P267:P275" si="592">O267/$B267</f>
        <v>#REF!</v>
      </c>
      <c r="Q267" s="768" t="e">
        <f>SUM(K267,M267,O267)</f>
        <v>#REF!</v>
      </c>
      <c r="R267" s="769" t="e">
        <f>Q267/($B267*3)</f>
        <v>#REF!</v>
      </c>
      <c r="S267" s="770" t="e">
        <f>'HORA CERTA'!#REF!</f>
        <v>#REF!</v>
      </c>
      <c r="T267" s="771" t="e">
        <f t="shared" ref="T267:T275" si="593">S267/$B267</f>
        <v>#REF!</v>
      </c>
      <c r="U267" s="770" t="e">
        <f>'HORA CERTA'!#REF!</f>
        <v>#REF!</v>
      </c>
      <c r="V267" s="771" t="e">
        <f t="shared" ref="V267:V275" si="594">U267/$B267</f>
        <v>#REF!</v>
      </c>
      <c r="W267" s="770" t="e">
        <f>'HORA CERTA'!#REF!</f>
        <v>#REF!</v>
      </c>
      <c r="X267" s="771" t="e">
        <f t="shared" ref="X267:X275" si="595">W267/$B267</f>
        <v>#REF!</v>
      </c>
      <c r="Y267" s="768" t="e">
        <f>SUM(S267,U267,W267)</f>
        <v>#REF!</v>
      </c>
      <c r="Z267" s="769" t="e">
        <f>Y267/($B267*3)</f>
        <v>#REF!</v>
      </c>
      <c r="AA267" s="770" t="e">
        <f>'HORA CERTA'!#REF!</f>
        <v>#REF!</v>
      </c>
      <c r="AB267" s="771" t="e">
        <f t="shared" ref="AB267:AB275" si="596">AA267/$B267</f>
        <v>#REF!</v>
      </c>
      <c r="AC267" s="770" t="e">
        <f>'HORA CERTA'!#REF!</f>
        <v>#REF!</v>
      </c>
      <c r="AD267" s="771" t="e">
        <f t="shared" ref="AD267:AD275" si="597">AC267/$B267</f>
        <v>#REF!</v>
      </c>
      <c r="AE267" s="770" t="e">
        <f>'HORA CERTA'!#REF!</f>
        <v>#REF!</v>
      </c>
      <c r="AF267" s="771" t="e">
        <f t="shared" ref="AF267:AF275" si="598">AE267/$B267</f>
        <v>#REF!</v>
      </c>
      <c r="AG267" s="768" t="e">
        <f>SUM(AA267,AC267,AE267)</f>
        <v>#REF!</v>
      </c>
      <c r="AH267" s="769" t="e">
        <f>AG267/($B267*3)</f>
        <v>#REF!</v>
      </c>
    </row>
    <row r="268" spans="1:34" x14ac:dyDescent="0.25">
      <c r="A268" s="765" t="s">
        <v>156</v>
      </c>
      <c r="B268" s="766" t="e">
        <f>'HORA CERTA'!#REF!</f>
        <v>#REF!</v>
      </c>
      <c r="C268" s="764" t="e">
        <f>'HORA CERTA'!#REF!</f>
        <v>#REF!</v>
      </c>
      <c r="D268" s="767" t="e">
        <f t="shared" si="587"/>
        <v>#REF!</v>
      </c>
      <c r="E268" s="764" t="e">
        <f>'HORA CERTA'!#REF!</f>
        <v>#REF!</v>
      </c>
      <c r="F268" s="767" t="e">
        <f t="shared" si="588"/>
        <v>#REF!</v>
      </c>
      <c r="G268" s="764" t="e">
        <f>'HORA CERTA'!#REF!</f>
        <v>#REF!</v>
      </c>
      <c r="H268" s="767" t="e">
        <f t="shared" si="589"/>
        <v>#REF!</v>
      </c>
      <c r="I268" s="768" t="e">
        <f t="shared" ref="I268:I275" si="599">SUM(C268,E268,G268)</f>
        <v>#REF!</v>
      </c>
      <c r="J268" s="769" t="e">
        <f t="shared" ref="J268:J275" si="600">I268/($B268*3)</f>
        <v>#REF!</v>
      </c>
      <c r="K268" s="770" t="e">
        <f>'HORA CERTA'!#REF!</f>
        <v>#REF!</v>
      </c>
      <c r="L268" s="771" t="e">
        <f t="shared" si="590"/>
        <v>#REF!</v>
      </c>
      <c r="M268" s="770" t="e">
        <f>'HORA CERTA'!#REF!</f>
        <v>#REF!</v>
      </c>
      <c r="N268" s="771" t="e">
        <f t="shared" si="591"/>
        <v>#REF!</v>
      </c>
      <c r="O268" s="770" t="e">
        <f>'HORA CERTA'!#REF!</f>
        <v>#REF!</v>
      </c>
      <c r="P268" s="771" t="e">
        <f t="shared" si="592"/>
        <v>#REF!</v>
      </c>
      <c r="Q268" s="768" t="e">
        <f t="shared" ref="Q268:Q275" si="601">SUM(K268,M268,O268)</f>
        <v>#REF!</v>
      </c>
      <c r="R268" s="769" t="e">
        <f t="shared" ref="R268:R275" si="602">Q268/($B268*3)</f>
        <v>#REF!</v>
      </c>
      <c r="S268" s="770" t="e">
        <f>'HORA CERTA'!#REF!</f>
        <v>#REF!</v>
      </c>
      <c r="T268" s="771" t="e">
        <f t="shared" si="593"/>
        <v>#REF!</v>
      </c>
      <c r="U268" s="770" t="e">
        <f>'HORA CERTA'!#REF!</f>
        <v>#REF!</v>
      </c>
      <c r="V268" s="771" t="e">
        <f t="shared" si="594"/>
        <v>#REF!</v>
      </c>
      <c r="W268" s="770" t="e">
        <f>'HORA CERTA'!#REF!</f>
        <v>#REF!</v>
      </c>
      <c r="X268" s="771" t="e">
        <f t="shared" si="595"/>
        <v>#REF!</v>
      </c>
      <c r="Y268" s="768" t="e">
        <f t="shared" ref="Y268:Y275" si="603">SUM(S268,U268,W268)</f>
        <v>#REF!</v>
      </c>
      <c r="Z268" s="769" t="e">
        <f t="shared" ref="Z268:Z275" si="604">Y268/($B268*3)</f>
        <v>#REF!</v>
      </c>
      <c r="AA268" s="770" t="e">
        <f>'HORA CERTA'!#REF!</f>
        <v>#REF!</v>
      </c>
      <c r="AB268" s="771" t="e">
        <f t="shared" si="596"/>
        <v>#REF!</v>
      </c>
      <c r="AC268" s="770" t="e">
        <f>'HORA CERTA'!#REF!</f>
        <v>#REF!</v>
      </c>
      <c r="AD268" s="771" t="e">
        <f t="shared" si="597"/>
        <v>#REF!</v>
      </c>
      <c r="AE268" s="770" t="e">
        <f>'HORA CERTA'!#REF!</f>
        <v>#REF!</v>
      </c>
      <c r="AF268" s="771" t="e">
        <f t="shared" si="598"/>
        <v>#REF!</v>
      </c>
      <c r="AG268" s="768" t="e">
        <f t="shared" ref="AG268:AG275" si="605">SUM(AA268,AC268,AE268)</f>
        <v>#REF!</v>
      </c>
      <c r="AH268" s="769" t="e">
        <f t="shared" ref="AH268:AH275" si="606">AG268/($B268*3)</f>
        <v>#REF!</v>
      </c>
    </row>
    <row r="269" spans="1:34" x14ac:dyDescent="0.25">
      <c r="A269" s="765" t="s">
        <v>157</v>
      </c>
      <c r="B269" s="766" t="e">
        <f>'HORA CERTA'!#REF!</f>
        <v>#REF!</v>
      </c>
      <c r="C269" s="764" t="e">
        <f>'HORA CERTA'!#REF!</f>
        <v>#REF!</v>
      </c>
      <c r="D269" s="767" t="e">
        <f t="shared" si="587"/>
        <v>#REF!</v>
      </c>
      <c r="E269" s="764" t="e">
        <f>'HORA CERTA'!#REF!</f>
        <v>#REF!</v>
      </c>
      <c r="F269" s="767" t="e">
        <f t="shared" si="588"/>
        <v>#REF!</v>
      </c>
      <c r="G269" s="764" t="e">
        <f>'HORA CERTA'!#REF!</f>
        <v>#REF!</v>
      </c>
      <c r="H269" s="767" t="e">
        <f t="shared" si="589"/>
        <v>#REF!</v>
      </c>
      <c r="I269" s="768" t="e">
        <f t="shared" si="599"/>
        <v>#REF!</v>
      </c>
      <c r="J269" s="769" t="e">
        <f t="shared" si="600"/>
        <v>#REF!</v>
      </c>
      <c r="K269" s="770" t="e">
        <f>'HORA CERTA'!#REF!</f>
        <v>#REF!</v>
      </c>
      <c r="L269" s="771" t="e">
        <f t="shared" si="590"/>
        <v>#REF!</v>
      </c>
      <c r="M269" s="770" t="e">
        <f>'HORA CERTA'!#REF!</f>
        <v>#REF!</v>
      </c>
      <c r="N269" s="771" t="e">
        <f t="shared" si="591"/>
        <v>#REF!</v>
      </c>
      <c r="O269" s="770" t="e">
        <f>'HORA CERTA'!#REF!</f>
        <v>#REF!</v>
      </c>
      <c r="P269" s="771" t="e">
        <f t="shared" si="592"/>
        <v>#REF!</v>
      </c>
      <c r="Q269" s="768" t="e">
        <f t="shared" si="601"/>
        <v>#REF!</v>
      </c>
      <c r="R269" s="769" t="e">
        <f t="shared" si="602"/>
        <v>#REF!</v>
      </c>
      <c r="S269" s="770" t="e">
        <f>'HORA CERTA'!#REF!</f>
        <v>#REF!</v>
      </c>
      <c r="T269" s="771" t="e">
        <f t="shared" si="593"/>
        <v>#REF!</v>
      </c>
      <c r="U269" s="770" t="e">
        <f>'HORA CERTA'!#REF!</f>
        <v>#REF!</v>
      </c>
      <c r="V269" s="771" t="e">
        <f t="shared" si="594"/>
        <v>#REF!</v>
      </c>
      <c r="W269" s="770" t="e">
        <f>'HORA CERTA'!#REF!</f>
        <v>#REF!</v>
      </c>
      <c r="X269" s="771" t="e">
        <f t="shared" si="595"/>
        <v>#REF!</v>
      </c>
      <c r="Y269" s="768" t="e">
        <f t="shared" si="603"/>
        <v>#REF!</v>
      </c>
      <c r="Z269" s="769" t="e">
        <f t="shared" si="604"/>
        <v>#REF!</v>
      </c>
      <c r="AA269" s="770" t="e">
        <f>'HORA CERTA'!#REF!</f>
        <v>#REF!</v>
      </c>
      <c r="AB269" s="771" t="e">
        <f t="shared" si="596"/>
        <v>#REF!</v>
      </c>
      <c r="AC269" s="770" t="e">
        <f>'HORA CERTA'!#REF!</f>
        <v>#REF!</v>
      </c>
      <c r="AD269" s="771" t="e">
        <f t="shared" si="597"/>
        <v>#REF!</v>
      </c>
      <c r="AE269" s="770" t="e">
        <f>'HORA CERTA'!#REF!</f>
        <v>#REF!</v>
      </c>
      <c r="AF269" s="771" t="e">
        <f t="shared" si="598"/>
        <v>#REF!</v>
      </c>
      <c r="AG269" s="768" t="e">
        <f t="shared" si="605"/>
        <v>#REF!</v>
      </c>
      <c r="AH269" s="769" t="e">
        <f t="shared" si="606"/>
        <v>#REF!</v>
      </c>
    </row>
    <row r="270" spans="1:34" x14ac:dyDescent="0.25">
      <c r="A270" s="765" t="s">
        <v>158</v>
      </c>
      <c r="B270" s="766" t="e">
        <f>'HORA CERTA'!#REF!</f>
        <v>#REF!</v>
      </c>
      <c r="C270" s="764" t="e">
        <f>'HORA CERTA'!#REF!</f>
        <v>#REF!</v>
      </c>
      <c r="D270" s="767" t="e">
        <f t="shared" si="587"/>
        <v>#REF!</v>
      </c>
      <c r="E270" s="764" t="e">
        <f>'HORA CERTA'!#REF!</f>
        <v>#REF!</v>
      </c>
      <c r="F270" s="767" t="e">
        <f t="shared" si="588"/>
        <v>#REF!</v>
      </c>
      <c r="G270" s="764" t="e">
        <f>'HORA CERTA'!#REF!</f>
        <v>#REF!</v>
      </c>
      <c r="H270" s="767" t="e">
        <f t="shared" si="589"/>
        <v>#REF!</v>
      </c>
      <c r="I270" s="768" t="e">
        <f t="shared" si="599"/>
        <v>#REF!</v>
      </c>
      <c r="J270" s="769" t="e">
        <f t="shared" si="600"/>
        <v>#REF!</v>
      </c>
      <c r="K270" s="770" t="e">
        <f>'HORA CERTA'!#REF!</f>
        <v>#REF!</v>
      </c>
      <c r="L270" s="771" t="e">
        <f t="shared" si="590"/>
        <v>#REF!</v>
      </c>
      <c r="M270" s="770" t="e">
        <f>'HORA CERTA'!#REF!</f>
        <v>#REF!</v>
      </c>
      <c r="N270" s="771" t="e">
        <f t="shared" si="591"/>
        <v>#REF!</v>
      </c>
      <c r="O270" s="770" t="e">
        <f>'HORA CERTA'!#REF!</f>
        <v>#REF!</v>
      </c>
      <c r="P270" s="771" t="e">
        <f t="shared" si="592"/>
        <v>#REF!</v>
      </c>
      <c r="Q270" s="768" t="e">
        <f t="shared" si="601"/>
        <v>#REF!</v>
      </c>
      <c r="R270" s="769" t="e">
        <f t="shared" si="602"/>
        <v>#REF!</v>
      </c>
      <c r="S270" s="770" t="e">
        <f>'HORA CERTA'!#REF!</f>
        <v>#REF!</v>
      </c>
      <c r="T270" s="771" t="e">
        <f t="shared" si="593"/>
        <v>#REF!</v>
      </c>
      <c r="U270" s="770" t="e">
        <f>'HORA CERTA'!#REF!</f>
        <v>#REF!</v>
      </c>
      <c r="V270" s="771" t="e">
        <f t="shared" si="594"/>
        <v>#REF!</v>
      </c>
      <c r="W270" s="770" t="e">
        <f>'HORA CERTA'!#REF!</f>
        <v>#REF!</v>
      </c>
      <c r="X270" s="771" t="e">
        <f t="shared" si="595"/>
        <v>#REF!</v>
      </c>
      <c r="Y270" s="768" t="e">
        <f t="shared" si="603"/>
        <v>#REF!</v>
      </c>
      <c r="Z270" s="769" t="e">
        <f t="shared" si="604"/>
        <v>#REF!</v>
      </c>
      <c r="AA270" s="770" t="e">
        <f>'HORA CERTA'!#REF!</f>
        <v>#REF!</v>
      </c>
      <c r="AB270" s="771" t="e">
        <f t="shared" si="596"/>
        <v>#REF!</v>
      </c>
      <c r="AC270" s="770" t="e">
        <f>'HORA CERTA'!#REF!</f>
        <v>#REF!</v>
      </c>
      <c r="AD270" s="771" t="e">
        <f t="shared" si="597"/>
        <v>#REF!</v>
      </c>
      <c r="AE270" s="770" t="e">
        <f>'HORA CERTA'!#REF!</f>
        <v>#REF!</v>
      </c>
      <c r="AF270" s="771" t="e">
        <f t="shared" si="598"/>
        <v>#REF!</v>
      </c>
      <c r="AG270" s="768" t="e">
        <f t="shared" si="605"/>
        <v>#REF!</v>
      </c>
      <c r="AH270" s="769" t="e">
        <f t="shared" si="606"/>
        <v>#REF!</v>
      </c>
    </row>
    <row r="271" spans="1:34" x14ac:dyDescent="0.25">
      <c r="A271" s="765" t="s">
        <v>159</v>
      </c>
      <c r="B271" s="766" t="e">
        <f>'HORA CERTA'!#REF!</f>
        <v>#REF!</v>
      </c>
      <c r="C271" s="764" t="e">
        <f>'HORA CERTA'!#REF!</f>
        <v>#REF!</v>
      </c>
      <c r="D271" s="767" t="e">
        <f t="shared" si="587"/>
        <v>#REF!</v>
      </c>
      <c r="E271" s="764" t="e">
        <f>'HORA CERTA'!#REF!</f>
        <v>#REF!</v>
      </c>
      <c r="F271" s="767" t="e">
        <f t="shared" si="588"/>
        <v>#REF!</v>
      </c>
      <c r="G271" s="764" t="e">
        <f>'HORA CERTA'!#REF!</f>
        <v>#REF!</v>
      </c>
      <c r="H271" s="767" t="e">
        <f t="shared" si="589"/>
        <v>#REF!</v>
      </c>
      <c r="I271" s="768" t="e">
        <f t="shared" si="599"/>
        <v>#REF!</v>
      </c>
      <c r="J271" s="769" t="e">
        <f t="shared" si="600"/>
        <v>#REF!</v>
      </c>
      <c r="K271" s="770" t="e">
        <f>'HORA CERTA'!#REF!</f>
        <v>#REF!</v>
      </c>
      <c r="L271" s="771" t="e">
        <f t="shared" si="590"/>
        <v>#REF!</v>
      </c>
      <c r="M271" s="770" t="e">
        <f>'HORA CERTA'!#REF!</f>
        <v>#REF!</v>
      </c>
      <c r="N271" s="771" t="e">
        <f t="shared" si="591"/>
        <v>#REF!</v>
      </c>
      <c r="O271" s="770" t="e">
        <f>'HORA CERTA'!#REF!</f>
        <v>#REF!</v>
      </c>
      <c r="P271" s="771" t="e">
        <f t="shared" si="592"/>
        <v>#REF!</v>
      </c>
      <c r="Q271" s="768" t="e">
        <f t="shared" si="601"/>
        <v>#REF!</v>
      </c>
      <c r="R271" s="769" t="e">
        <f t="shared" si="602"/>
        <v>#REF!</v>
      </c>
      <c r="S271" s="770" t="e">
        <f>'HORA CERTA'!#REF!</f>
        <v>#REF!</v>
      </c>
      <c r="T271" s="771" t="e">
        <f t="shared" si="593"/>
        <v>#REF!</v>
      </c>
      <c r="U271" s="770" t="e">
        <f>'HORA CERTA'!#REF!</f>
        <v>#REF!</v>
      </c>
      <c r="V271" s="771" t="e">
        <f t="shared" si="594"/>
        <v>#REF!</v>
      </c>
      <c r="W271" s="770" t="e">
        <f>'HORA CERTA'!#REF!</f>
        <v>#REF!</v>
      </c>
      <c r="X271" s="771" t="e">
        <f t="shared" si="595"/>
        <v>#REF!</v>
      </c>
      <c r="Y271" s="768" t="e">
        <f t="shared" si="603"/>
        <v>#REF!</v>
      </c>
      <c r="Z271" s="769" t="e">
        <f t="shared" si="604"/>
        <v>#REF!</v>
      </c>
      <c r="AA271" s="770" t="e">
        <f>'HORA CERTA'!#REF!</f>
        <v>#REF!</v>
      </c>
      <c r="AB271" s="771" t="e">
        <f t="shared" si="596"/>
        <v>#REF!</v>
      </c>
      <c r="AC271" s="770" t="e">
        <f>'HORA CERTA'!#REF!</f>
        <v>#REF!</v>
      </c>
      <c r="AD271" s="771" t="e">
        <f t="shared" si="597"/>
        <v>#REF!</v>
      </c>
      <c r="AE271" s="770" t="e">
        <f>'HORA CERTA'!#REF!</f>
        <v>#REF!</v>
      </c>
      <c r="AF271" s="771" t="e">
        <f t="shared" si="598"/>
        <v>#REF!</v>
      </c>
      <c r="AG271" s="768" t="e">
        <f t="shared" si="605"/>
        <v>#REF!</v>
      </c>
      <c r="AH271" s="769" t="e">
        <f t="shared" si="606"/>
        <v>#REF!</v>
      </c>
    </row>
    <row r="272" spans="1:34" x14ac:dyDescent="0.25">
      <c r="A272" s="765" t="s">
        <v>160</v>
      </c>
      <c r="B272" s="766" t="e">
        <f>'HORA CERTA'!#REF!</f>
        <v>#REF!</v>
      </c>
      <c r="C272" s="764" t="e">
        <f>'HORA CERTA'!#REF!</f>
        <v>#REF!</v>
      </c>
      <c r="D272" s="767" t="e">
        <f t="shared" si="587"/>
        <v>#REF!</v>
      </c>
      <c r="E272" s="764" t="e">
        <f>'HORA CERTA'!#REF!</f>
        <v>#REF!</v>
      </c>
      <c r="F272" s="767" t="e">
        <f t="shared" si="588"/>
        <v>#REF!</v>
      </c>
      <c r="G272" s="764" t="e">
        <f>'HORA CERTA'!#REF!</f>
        <v>#REF!</v>
      </c>
      <c r="H272" s="767" t="e">
        <f t="shared" si="589"/>
        <v>#REF!</v>
      </c>
      <c r="I272" s="768" t="e">
        <f t="shared" si="599"/>
        <v>#REF!</v>
      </c>
      <c r="J272" s="769" t="e">
        <f t="shared" si="600"/>
        <v>#REF!</v>
      </c>
      <c r="K272" s="770" t="e">
        <f>'HORA CERTA'!#REF!</f>
        <v>#REF!</v>
      </c>
      <c r="L272" s="771" t="e">
        <f t="shared" si="590"/>
        <v>#REF!</v>
      </c>
      <c r="M272" s="770" t="e">
        <f>'HORA CERTA'!#REF!</f>
        <v>#REF!</v>
      </c>
      <c r="N272" s="771" t="e">
        <f t="shared" si="591"/>
        <v>#REF!</v>
      </c>
      <c r="O272" s="770" t="e">
        <f>'HORA CERTA'!#REF!</f>
        <v>#REF!</v>
      </c>
      <c r="P272" s="771" t="e">
        <f t="shared" si="592"/>
        <v>#REF!</v>
      </c>
      <c r="Q272" s="768" t="e">
        <f t="shared" si="601"/>
        <v>#REF!</v>
      </c>
      <c r="R272" s="769" t="e">
        <f t="shared" si="602"/>
        <v>#REF!</v>
      </c>
      <c r="S272" s="770" t="e">
        <f>'HORA CERTA'!#REF!</f>
        <v>#REF!</v>
      </c>
      <c r="T272" s="771" t="e">
        <f t="shared" si="593"/>
        <v>#REF!</v>
      </c>
      <c r="U272" s="770" t="e">
        <f>'HORA CERTA'!#REF!</f>
        <v>#REF!</v>
      </c>
      <c r="V272" s="771" t="e">
        <f t="shared" si="594"/>
        <v>#REF!</v>
      </c>
      <c r="W272" s="770" t="e">
        <f>'HORA CERTA'!#REF!</f>
        <v>#REF!</v>
      </c>
      <c r="X272" s="771" t="e">
        <f t="shared" si="595"/>
        <v>#REF!</v>
      </c>
      <c r="Y272" s="768" t="e">
        <f t="shared" si="603"/>
        <v>#REF!</v>
      </c>
      <c r="Z272" s="769" t="e">
        <f t="shared" si="604"/>
        <v>#REF!</v>
      </c>
      <c r="AA272" s="770" t="e">
        <f>'HORA CERTA'!#REF!</f>
        <v>#REF!</v>
      </c>
      <c r="AB272" s="771" t="e">
        <f t="shared" si="596"/>
        <v>#REF!</v>
      </c>
      <c r="AC272" s="770" t="e">
        <f>'HORA CERTA'!#REF!</f>
        <v>#REF!</v>
      </c>
      <c r="AD272" s="771" t="e">
        <f t="shared" si="597"/>
        <v>#REF!</v>
      </c>
      <c r="AE272" s="770" t="e">
        <f>'HORA CERTA'!#REF!</f>
        <v>#REF!</v>
      </c>
      <c r="AF272" s="771" t="e">
        <f t="shared" si="598"/>
        <v>#REF!</v>
      </c>
      <c r="AG272" s="768" t="e">
        <f t="shared" si="605"/>
        <v>#REF!</v>
      </c>
      <c r="AH272" s="769" t="e">
        <f t="shared" si="606"/>
        <v>#REF!</v>
      </c>
    </row>
    <row r="273" spans="1:34" x14ac:dyDescent="0.25">
      <c r="A273" s="765" t="s">
        <v>161</v>
      </c>
      <c r="B273" s="766" t="e">
        <f>'HORA CERTA'!#REF!</f>
        <v>#REF!</v>
      </c>
      <c r="C273" s="764" t="e">
        <f>'HORA CERTA'!#REF!</f>
        <v>#REF!</v>
      </c>
      <c r="D273" s="767" t="e">
        <f t="shared" si="587"/>
        <v>#REF!</v>
      </c>
      <c r="E273" s="764" t="e">
        <f>'HORA CERTA'!#REF!</f>
        <v>#REF!</v>
      </c>
      <c r="F273" s="767" t="e">
        <f t="shared" si="588"/>
        <v>#REF!</v>
      </c>
      <c r="G273" s="764" t="e">
        <f>'HORA CERTA'!#REF!</f>
        <v>#REF!</v>
      </c>
      <c r="H273" s="767" t="e">
        <f t="shared" si="589"/>
        <v>#REF!</v>
      </c>
      <c r="I273" s="768" t="e">
        <f t="shared" si="599"/>
        <v>#REF!</v>
      </c>
      <c r="J273" s="769" t="e">
        <f t="shared" si="600"/>
        <v>#REF!</v>
      </c>
      <c r="K273" s="770" t="e">
        <f>'HORA CERTA'!#REF!</f>
        <v>#REF!</v>
      </c>
      <c r="L273" s="771" t="e">
        <f t="shared" si="590"/>
        <v>#REF!</v>
      </c>
      <c r="M273" s="770" t="e">
        <f>'HORA CERTA'!#REF!</f>
        <v>#REF!</v>
      </c>
      <c r="N273" s="771" t="e">
        <f t="shared" si="591"/>
        <v>#REF!</v>
      </c>
      <c r="O273" s="770" t="e">
        <f>'HORA CERTA'!#REF!</f>
        <v>#REF!</v>
      </c>
      <c r="P273" s="771" t="e">
        <f t="shared" si="592"/>
        <v>#REF!</v>
      </c>
      <c r="Q273" s="768" t="e">
        <f t="shared" si="601"/>
        <v>#REF!</v>
      </c>
      <c r="R273" s="769" t="e">
        <f t="shared" si="602"/>
        <v>#REF!</v>
      </c>
      <c r="S273" s="770" t="e">
        <f>'HORA CERTA'!#REF!</f>
        <v>#REF!</v>
      </c>
      <c r="T273" s="771" t="e">
        <f t="shared" si="593"/>
        <v>#REF!</v>
      </c>
      <c r="U273" s="770" t="e">
        <f>'HORA CERTA'!#REF!</f>
        <v>#REF!</v>
      </c>
      <c r="V273" s="771" t="e">
        <f t="shared" si="594"/>
        <v>#REF!</v>
      </c>
      <c r="W273" s="770" t="e">
        <f>'HORA CERTA'!#REF!</f>
        <v>#REF!</v>
      </c>
      <c r="X273" s="771" t="e">
        <f t="shared" si="595"/>
        <v>#REF!</v>
      </c>
      <c r="Y273" s="768" t="e">
        <f t="shared" si="603"/>
        <v>#REF!</v>
      </c>
      <c r="Z273" s="769" t="e">
        <f t="shared" si="604"/>
        <v>#REF!</v>
      </c>
      <c r="AA273" s="770" t="e">
        <f>'HORA CERTA'!#REF!</f>
        <v>#REF!</v>
      </c>
      <c r="AB273" s="771" t="e">
        <f t="shared" si="596"/>
        <v>#REF!</v>
      </c>
      <c r="AC273" s="770" t="e">
        <f>'HORA CERTA'!#REF!</f>
        <v>#REF!</v>
      </c>
      <c r="AD273" s="771" t="e">
        <f t="shared" si="597"/>
        <v>#REF!</v>
      </c>
      <c r="AE273" s="770" t="e">
        <f>'HORA CERTA'!#REF!</f>
        <v>#REF!</v>
      </c>
      <c r="AF273" s="771" t="e">
        <f t="shared" si="598"/>
        <v>#REF!</v>
      </c>
      <c r="AG273" s="768" t="e">
        <f t="shared" si="605"/>
        <v>#REF!</v>
      </c>
      <c r="AH273" s="769" t="e">
        <f t="shared" si="606"/>
        <v>#REF!</v>
      </c>
    </row>
    <row r="274" spans="1:34" ht="16.5" thickBot="1" x14ac:dyDescent="0.3">
      <c r="A274" s="772" t="s">
        <v>415</v>
      </c>
      <c r="B274" s="773">
        <v>0</v>
      </c>
      <c r="C274" s="764" t="e">
        <f>'HORA CERTA'!#REF!</f>
        <v>#REF!</v>
      </c>
      <c r="D274" s="774" t="e">
        <f t="shared" si="587"/>
        <v>#REF!</v>
      </c>
      <c r="E274" s="764" t="e">
        <f>'HORA CERTA'!#REF!</f>
        <v>#REF!</v>
      </c>
      <c r="F274" s="774" t="e">
        <f t="shared" si="588"/>
        <v>#REF!</v>
      </c>
      <c r="G274" s="764" t="e">
        <f>'HORA CERTA'!#REF!</f>
        <v>#REF!</v>
      </c>
      <c r="H274" s="774" t="e">
        <f t="shared" si="589"/>
        <v>#REF!</v>
      </c>
      <c r="I274" s="768" t="e">
        <f t="shared" si="599"/>
        <v>#REF!</v>
      </c>
      <c r="J274" s="775" t="e">
        <f t="shared" si="600"/>
        <v>#REF!</v>
      </c>
      <c r="K274" s="770" t="e">
        <f>'HORA CERTA'!#REF!</f>
        <v>#REF!</v>
      </c>
      <c r="L274" s="776" t="e">
        <f t="shared" si="590"/>
        <v>#REF!</v>
      </c>
      <c r="M274" s="770" t="e">
        <f>'HORA CERTA'!#REF!</f>
        <v>#REF!</v>
      </c>
      <c r="N274" s="776" t="e">
        <f t="shared" si="591"/>
        <v>#REF!</v>
      </c>
      <c r="O274" s="770" t="e">
        <f>'HORA CERTA'!#REF!</f>
        <v>#REF!</v>
      </c>
      <c r="P274" s="776" t="e">
        <f t="shared" si="592"/>
        <v>#REF!</v>
      </c>
      <c r="Q274" s="768" t="e">
        <f t="shared" si="601"/>
        <v>#REF!</v>
      </c>
      <c r="R274" s="775" t="e">
        <f t="shared" si="602"/>
        <v>#REF!</v>
      </c>
      <c r="S274" s="770" t="e">
        <f>'HORA CERTA'!#REF!</f>
        <v>#REF!</v>
      </c>
      <c r="T274" s="776" t="e">
        <f t="shared" si="593"/>
        <v>#REF!</v>
      </c>
      <c r="U274" s="770" t="e">
        <f>'HORA CERTA'!#REF!</f>
        <v>#REF!</v>
      </c>
      <c r="V274" s="776" t="e">
        <f t="shared" si="594"/>
        <v>#REF!</v>
      </c>
      <c r="W274" s="770" t="e">
        <f>'HORA CERTA'!#REF!</f>
        <v>#REF!</v>
      </c>
      <c r="X274" s="776" t="e">
        <f t="shared" si="595"/>
        <v>#REF!</v>
      </c>
      <c r="Y274" s="768" t="e">
        <f t="shared" si="603"/>
        <v>#REF!</v>
      </c>
      <c r="Z274" s="775" t="e">
        <f t="shared" si="604"/>
        <v>#REF!</v>
      </c>
      <c r="AA274" s="770" t="e">
        <f>'HORA CERTA'!#REF!</f>
        <v>#REF!</v>
      </c>
      <c r="AB274" s="776" t="e">
        <f t="shared" si="596"/>
        <v>#REF!</v>
      </c>
      <c r="AC274" s="770" t="e">
        <f>'HORA CERTA'!#REF!</f>
        <v>#REF!</v>
      </c>
      <c r="AD274" s="776" t="e">
        <f t="shared" si="597"/>
        <v>#REF!</v>
      </c>
      <c r="AE274" s="770" t="e">
        <f>'HORA CERTA'!#REF!</f>
        <v>#REF!</v>
      </c>
      <c r="AF274" s="776" t="e">
        <f t="shared" si="598"/>
        <v>#REF!</v>
      </c>
      <c r="AG274" s="768" t="e">
        <f t="shared" si="605"/>
        <v>#REF!</v>
      </c>
      <c r="AH274" s="775" t="e">
        <f t="shared" si="606"/>
        <v>#REF!</v>
      </c>
    </row>
    <row r="275" spans="1:34" ht="16.5" thickBot="1" x14ac:dyDescent="0.3">
      <c r="A275" s="558" t="s">
        <v>365</v>
      </c>
      <c r="B275" s="777" t="e">
        <f>SUM(B267:B273)</f>
        <v>#REF!</v>
      </c>
      <c r="C275" s="778" t="e">
        <f>SUM(C267:C274)</f>
        <v>#REF!</v>
      </c>
      <c r="D275" s="735" t="e">
        <f t="shared" si="587"/>
        <v>#REF!</v>
      </c>
      <c r="E275" s="778" t="e">
        <f>SUM(E267:E274)</f>
        <v>#REF!</v>
      </c>
      <c r="F275" s="735" t="e">
        <f t="shared" si="588"/>
        <v>#REF!</v>
      </c>
      <c r="G275" s="778" t="e">
        <f>SUM(G267:G274)</f>
        <v>#REF!</v>
      </c>
      <c r="H275" s="735" t="e">
        <f t="shared" si="589"/>
        <v>#REF!</v>
      </c>
      <c r="I275" s="779" t="e">
        <f t="shared" si="599"/>
        <v>#REF!</v>
      </c>
      <c r="J275" s="780" t="e">
        <f t="shared" si="600"/>
        <v>#REF!</v>
      </c>
      <c r="K275" s="781" t="e">
        <f>SUM(K267:K274)</f>
        <v>#REF!</v>
      </c>
      <c r="L275" s="782" t="e">
        <f t="shared" si="590"/>
        <v>#REF!</v>
      </c>
      <c r="M275" s="781" t="e">
        <f>SUM(M267:M274)</f>
        <v>#REF!</v>
      </c>
      <c r="N275" s="782" t="e">
        <f t="shared" si="591"/>
        <v>#REF!</v>
      </c>
      <c r="O275" s="781" t="e">
        <f>SUM(O267:O274)</f>
        <v>#REF!</v>
      </c>
      <c r="P275" s="782" t="e">
        <f t="shared" si="592"/>
        <v>#REF!</v>
      </c>
      <c r="Q275" s="779" t="e">
        <f t="shared" si="601"/>
        <v>#REF!</v>
      </c>
      <c r="R275" s="780" t="e">
        <f t="shared" si="602"/>
        <v>#REF!</v>
      </c>
      <c r="S275" s="781" t="e">
        <f>SUM(S267:S274)</f>
        <v>#REF!</v>
      </c>
      <c r="T275" s="782" t="e">
        <f t="shared" si="593"/>
        <v>#REF!</v>
      </c>
      <c r="U275" s="781" t="e">
        <f>SUM(U267:U274)</f>
        <v>#REF!</v>
      </c>
      <c r="V275" s="782" t="e">
        <f t="shared" si="594"/>
        <v>#REF!</v>
      </c>
      <c r="W275" s="781" t="e">
        <f>SUM(W267:W274)</f>
        <v>#REF!</v>
      </c>
      <c r="X275" s="782" t="e">
        <f t="shared" si="595"/>
        <v>#REF!</v>
      </c>
      <c r="Y275" s="779" t="e">
        <f t="shared" si="603"/>
        <v>#REF!</v>
      </c>
      <c r="Z275" s="780" t="e">
        <f t="shared" si="604"/>
        <v>#REF!</v>
      </c>
      <c r="AA275" s="781" t="e">
        <f>SUM(AA267:AA274)</f>
        <v>#REF!</v>
      </c>
      <c r="AB275" s="782" t="e">
        <f t="shared" si="596"/>
        <v>#REF!</v>
      </c>
      <c r="AC275" s="781" t="e">
        <f>SUM(AC267:AC274)</f>
        <v>#REF!</v>
      </c>
      <c r="AD275" s="782" t="e">
        <f t="shared" si="597"/>
        <v>#REF!</v>
      </c>
      <c r="AE275" s="781" t="e">
        <f>SUM(AE267:AE274)</f>
        <v>#REF!</v>
      </c>
      <c r="AF275" s="782" t="e">
        <f t="shared" si="598"/>
        <v>#REF!</v>
      </c>
      <c r="AG275" s="779" t="e">
        <f t="shared" si="605"/>
        <v>#REF!</v>
      </c>
      <c r="AH275" s="780" t="e">
        <f t="shared" si="606"/>
        <v>#REF!</v>
      </c>
    </row>
    <row r="277" spans="1:34" x14ac:dyDescent="0.25">
      <c r="A277" s="1002" t="str">
        <f>'PAI IZO'!A6</f>
        <v>PAI IZOLINA (PROGRAMA DE ACOMPANHANTE IDOSOS) - 2025</v>
      </c>
      <c r="B277" s="994"/>
      <c r="C277" s="994"/>
      <c r="D277" s="994"/>
      <c r="E277" s="994"/>
      <c r="F277" s="994"/>
      <c r="G277" s="994"/>
      <c r="H277" s="994"/>
      <c r="I277" s="994"/>
      <c r="J277" s="994"/>
      <c r="K277" s="994"/>
      <c r="L277" s="994"/>
      <c r="M277" s="994"/>
      <c r="N277" s="994"/>
      <c r="O277" s="994"/>
      <c r="P277" s="994"/>
      <c r="Q277" s="994"/>
      <c r="R277" s="994"/>
      <c r="S277" s="994"/>
      <c r="T277" s="994"/>
      <c r="U277" s="994"/>
      <c r="V277" s="994"/>
      <c r="W277" s="994"/>
      <c r="X277" s="994"/>
      <c r="Y277" s="994"/>
      <c r="Z277" s="994"/>
    </row>
    <row r="278" spans="1:34" ht="24.75" thickBot="1" x14ac:dyDescent="0.3">
      <c r="A278" s="13" t="s">
        <v>14</v>
      </c>
      <c r="B278" s="11" t="s">
        <v>164</v>
      </c>
      <c r="C278" s="13" t="s">
        <v>423</v>
      </c>
      <c r="D278" s="14" t="s">
        <v>1</v>
      </c>
      <c r="E278" s="13" t="s">
        <v>424</v>
      </c>
      <c r="F278" s="14" t="s">
        <v>1</v>
      </c>
      <c r="G278" s="13" t="s">
        <v>425</v>
      </c>
      <c r="H278" s="14" t="s">
        <v>1</v>
      </c>
      <c r="I278" s="86" t="s">
        <v>403</v>
      </c>
      <c r="J278" s="12" t="s">
        <v>192</v>
      </c>
      <c r="K278" s="13" t="s">
        <v>426</v>
      </c>
      <c r="L278" s="14" t="s">
        <v>1</v>
      </c>
      <c r="M278" s="13" t="s">
        <v>427</v>
      </c>
      <c r="N278" s="14" t="s">
        <v>1</v>
      </c>
      <c r="O278" s="13" t="s">
        <v>428</v>
      </c>
      <c r="P278" s="14" t="s">
        <v>1</v>
      </c>
      <c r="Q278" s="86" t="s">
        <v>403</v>
      </c>
      <c r="R278" s="12" t="s">
        <v>192</v>
      </c>
      <c r="S278" s="13" t="s">
        <v>429</v>
      </c>
      <c r="T278" s="14" t="s">
        <v>1</v>
      </c>
      <c r="U278" s="13" t="s">
        <v>430</v>
      </c>
      <c r="V278" s="14" t="s">
        <v>1</v>
      </c>
      <c r="W278" s="13" t="s">
        <v>431</v>
      </c>
      <c r="X278" s="14" t="s">
        <v>1</v>
      </c>
      <c r="Y278" s="86" t="s">
        <v>403</v>
      </c>
      <c r="Z278" s="12" t="s">
        <v>192</v>
      </c>
      <c r="AA278" s="13" t="s">
        <v>432</v>
      </c>
      <c r="AB278" s="14" t="s">
        <v>1</v>
      </c>
      <c r="AC278" s="13" t="s">
        <v>433</v>
      </c>
      <c r="AD278" s="14" t="s">
        <v>1</v>
      </c>
      <c r="AE278" s="13" t="s">
        <v>434</v>
      </c>
      <c r="AF278" s="14" t="s">
        <v>1</v>
      </c>
      <c r="AG278" s="86" t="s">
        <v>403</v>
      </c>
      <c r="AH278" s="12" t="s">
        <v>192</v>
      </c>
    </row>
    <row r="279" spans="1:34" ht="16.5" thickTop="1" thickBot="1" x14ac:dyDescent="0.3">
      <c r="A279" s="30" t="str">
        <f>'PAI IZO'!A9</f>
        <v>Nº Idosos em acompanhamento</v>
      </c>
      <c r="B279" s="47">
        <f>'PAI IZO'!B9</f>
        <v>120</v>
      </c>
      <c r="C279" s="783">
        <f>'PAI IZO'!C9</f>
        <v>120</v>
      </c>
      <c r="D279" s="51" t="e">
        <f>'PAI IZO'!#REF!</f>
        <v>#REF!</v>
      </c>
      <c r="E279" s="783" t="e">
        <f>'PAI IZO'!#REF!</f>
        <v>#REF!</v>
      </c>
      <c r="F279" s="51" t="e">
        <f>'PAI IZO'!#REF!</f>
        <v>#REF!</v>
      </c>
      <c r="G279" s="783" t="e">
        <f>'PAI IZO'!#REF!</f>
        <v>#REF!</v>
      </c>
      <c r="H279" s="51" t="e">
        <f>'PAI IZO'!#REF!</f>
        <v>#REF!</v>
      </c>
      <c r="I279" s="87" t="e">
        <f>'PAI IZO'!#REF!</f>
        <v>#REF!</v>
      </c>
      <c r="J279" s="52" t="e">
        <f>'PAI IZO'!#REF!</f>
        <v>#REF!</v>
      </c>
      <c r="K279" s="783" t="e">
        <f>'PAI IZO'!#REF!</f>
        <v>#REF!</v>
      </c>
      <c r="L279" s="51" t="e">
        <f>'PAI IZO'!#REF!</f>
        <v>#REF!</v>
      </c>
      <c r="M279" s="783" t="e">
        <f>'PAI IZO'!#REF!</f>
        <v>#REF!</v>
      </c>
      <c r="N279" s="51" t="e">
        <f>'PAI IZO'!#REF!</f>
        <v>#REF!</v>
      </c>
      <c r="O279" s="783" t="e">
        <f>'PAI IZO'!#REF!</f>
        <v>#REF!</v>
      </c>
      <c r="P279" s="51" t="e">
        <f>'PAI IZO'!#REF!</f>
        <v>#REF!</v>
      </c>
      <c r="Q279" s="87" t="e">
        <f>'PAI IZO'!#REF!</f>
        <v>#REF!</v>
      </c>
      <c r="R279" s="52" t="e">
        <f>'PAI IZO'!#REF!</f>
        <v>#REF!</v>
      </c>
      <c r="S279" s="783" t="e">
        <f>'PAI IZO'!#REF!</f>
        <v>#REF!</v>
      </c>
      <c r="T279" s="51" t="e">
        <f>'PAI IZO'!#REF!</f>
        <v>#REF!</v>
      </c>
      <c r="U279" s="783" t="e">
        <f>'PAI IZO'!#REF!</f>
        <v>#REF!</v>
      </c>
      <c r="V279" s="51" t="e">
        <f>'PAI IZO'!#REF!</f>
        <v>#REF!</v>
      </c>
      <c r="W279" s="783" t="e">
        <f>'PAI IZO'!#REF!</f>
        <v>#REF!</v>
      </c>
      <c r="X279" s="51" t="e">
        <f>'PAI IZO'!#REF!</f>
        <v>#REF!</v>
      </c>
      <c r="Y279" s="87" t="e">
        <f>'PAI IZO'!#REF!</f>
        <v>#REF!</v>
      </c>
      <c r="Z279" s="52" t="e">
        <f>'PAI IZO'!#REF!</f>
        <v>#REF!</v>
      </c>
      <c r="AA279" s="783" t="e">
        <f>'PAI IZO'!#REF!</f>
        <v>#REF!</v>
      </c>
      <c r="AB279" s="51" t="e">
        <f>'PAI IZO'!#REF!</f>
        <v>#REF!</v>
      </c>
      <c r="AC279" s="783" t="e">
        <f>'PAI IZO'!#REF!</f>
        <v>#REF!</v>
      </c>
      <c r="AD279" s="51" t="e">
        <f>'PAI IZO'!#REF!</f>
        <v>#REF!</v>
      </c>
      <c r="AE279" s="783" t="e">
        <f>'PAI IZO'!#REF!</f>
        <v>#REF!</v>
      </c>
      <c r="AF279" s="51">
        <f>'PAI IZO'!V9</f>
        <v>1200</v>
      </c>
      <c r="AG279" s="87">
        <f>'PAI IZO'!W9</f>
        <v>1120</v>
      </c>
      <c r="AH279" s="52">
        <f>'PAI IZO'!X9</f>
        <v>0.93333333333333335</v>
      </c>
    </row>
    <row r="280" spans="1:34" thickBot="1" x14ac:dyDescent="0.3">
      <c r="A280" s="5" t="str">
        <f>'PAI IZO'!A10</f>
        <v>TOTAL</v>
      </c>
      <c r="B280" s="6">
        <f>'PAI IZO'!B10</f>
        <v>120</v>
      </c>
      <c r="C280" s="22">
        <f>'PAI IZO'!C10</f>
        <v>120</v>
      </c>
      <c r="D280" s="21" t="e">
        <f>'PAI IZO'!#REF!</f>
        <v>#REF!</v>
      </c>
      <c r="E280" s="22" t="e">
        <f>'PAI IZO'!#REF!</f>
        <v>#REF!</v>
      </c>
      <c r="F280" s="21" t="e">
        <f>'PAI IZO'!#REF!</f>
        <v>#REF!</v>
      </c>
      <c r="G280" s="22" t="e">
        <f>'PAI IZO'!#REF!</f>
        <v>#REF!</v>
      </c>
      <c r="H280" s="21" t="e">
        <f>'PAI IZO'!#REF!</f>
        <v>#REF!</v>
      </c>
      <c r="I280" s="31" t="e">
        <f>'PAI IZO'!#REF!</f>
        <v>#REF!</v>
      </c>
      <c r="J280" s="72" t="e">
        <f>'PAI IZO'!#REF!</f>
        <v>#REF!</v>
      </c>
      <c r="K280" s="22" t="e">
        <f>'PAI IZO'!#REF!</f>
        <v>#REF!</v>
      </c>
      <c r="L280" s="21" t="e">
        <f>'PAI IZO'!#REF!</f>
        <v>#REF!</v>
      </c>
      <c r="M280" s="22" t="e">
        <f>'PAI IZO'!#REF!</f>
        <v>#REF!</v>
      </c>
      <c r="N280" s="21" t="e">
        <f>'PAI IZO'!#REF!</f>
        <v>#REF!</v>
      </c>
      <c r="O280" s="22" t="e">
        <f>'PAI IZO'!#REF!</f>
        <v>#REF!</v>
      </c>
      <c r="P280" s="21" t="e">
        <f>'PAI IZO'!#REF!</f>
        <v>#REF!</v>
      </c>
      <c r="Q280" s="31" t="e">
        <f>'PAI IZO'!#REF!</f>
        <v>#REF!</v>
      </c>
      <c r="R280" s="72" t="e">
        <f>'PAI IZO'!#REF!</f>
        <v>#REF!</v>
      </c>
      <c r="S280" s="22" t="e">
        <f>'PAI IZO'!#REF!</f>
        <v>#REF!</v>
      </c>
      <c r="T280" s="21" t="e">
        <f>'PAI IZO'!#REF!</f>
        <v>#REF!</v>
      </c>
      <c r="U280" s="22" t="e">
        <f>'PAI IZO'!#REF!</f>
        <v>#REF!</v>
      </c>
      <c r="V280" s="21" t="e">
        <f>'PAI IZO'!#REF!</f>
        <v>#REF!</v>
      </c>
      <c r="W280" s="22" t="e">
        <f>'PAI IZO'!#REF!</f>
        <v>#REF!</v>
      </c>
      <c r="X280" s="21" t="e">
        <f>'PAI IZO'!#REF!</f>
        <v>#REF!</v>
      </c>
      <c r="Y280" s="31" t="e">
        <f>'PAI IZO'!#REF!</f>
        <v>#REF!</v>
      </c>
      <c r="Z280" s="72" t="e">
        <f>'PAI IZO'!#REF!</f>
        <v>#REF!</v>
      </c>
      <c r="AA280" s="22" t="e">
        <f>'PAI IZO'!#REF!</f>
        <v>#REF!</v>
      </c>
      <c r="AB280" s="21" t="e">
        <f>'PAI IZO'!#REF!</f>
        <v>#REF!</v>
      </c>
      <c r="AC280" s="22" t="e">
        <f>'PAI IZO'!#REF!</f>
        <v>#REF!</v>
      </c>
      <c r="AD280" s="21" t="e">
        <f>'PAI IZO'!#REF!</f>
        <v>#REF!</v>
      </c>
      <c r="AE280" s="22" t="e">
        <f>'PAI IZO'!#REF!</f>
        <v>#REF!</v>
      </c>
      <c r="AF280" s="21">
        <f>'PAI IZO'!V10</f>
        <v>1200</v>
      </c>
      <c r="AG280" s="31">
        <f>'PAI IZO'!W10</f>
        <v>1120</v>
      </c>
      <c r="AH280" s="72">
        <f>'PAI IZO'!X10</f>
        <v>0.93333333333333335</v>
      </c>
    </row>
  </sheetData>
  <mergeCells count="103">
    <mergeCell ref="A6:AH6"/>
    <mergeCell ref="AF132:AF133"/>
    <mergeCell ref="AG132:AG133"/>
    <mergeCell ref="AH132:AH133"/>
    <mergeCell ref="AA148:AA151"/>
    <mergeCell ref="AB148:AB151"/>
    <mergeCell ref="AC148:AC151"/>
    <mergeCell ref="AD148:AD151"/>
    <mergeCell ref="AE148:AE151"/>
    <mergeCell ref="AF148:AF151"/>
    <mergeCell ref="AG148:AG151"/>
    <mergeCell ref="AH148:AH151"/>
    <mergeCell ref="AA132:AA133"/>
    <mergeCell ref="AB132:AB133"/>
    <mergeCell ref="AC132:AC133"/>
    <mergeCell ref="AD132:AD133"/>
    <mergeCell ref="AE132:AE133"/>
    <mergeCell ref="E132:E133"/>
    <mergeCell ref="N132:N133"/>
    <mergeCell ref="V132:V133"/>
    <mergeCell ref="S148:S151"/>
    <mergeCell ref="T148:T151"/>
    <mergeCell ref="U148:U151"/>
    <mergeCell ref="V148:V151"/>
    <mergeCell ref="A104:Z104"/>
    <mergeCell ref="A92:Z92"/>
    <mergeCell ref="Y132:Y133"/>
    <mergeCell ref="Z132:Z133"/>
    <mergeCell ref="P132:P133"/>
    <mergeCell ref="Q132:Q133"/>
    <mergeCell ref="R132:R133"/>
    <mergeCell ref="A137:Z137"/>
    <mergeCell ref="S132:S133"/>
    <mergeCell ref="T132:T133"/>
    <mergeCell ref="U132:U133"/>
    <mergeCell ref="W132:W133"/>
    <mergeCell ref="X132:X133"/>
    <mergeCell ref="G132:G133"/>
    <mergeCell ref="E148:E151"/>
    <mergeCell ref="F148:F151"/>
    <mergeCell ref="I148:I151"/>
    <mergeCell ref="B148:B151"/>
    <mergeCell ref="W148:W151"/>
    <mergeCell ref="X148:X151"/>
    <mergeCell ref="J132:J133"/>
    <mergeCell ref="K132:K133"/>
    <mergeCell ref="B132:B133"/>
    <mergeCell ref="C132:C133"/>
    <mergeCell ref="D132:D133"/>
    <mergeCell ref="F132:F133"/>
    <mergeCell ref="A146:Z146"/>
    <mergeCell ref="Y148:Y151"/>
    <mergeCell ref="Z148:Z151"/>
    <mergeCell ref="Q148:Q151"/>
    <mergeCell ref="G148:G151"/>
    <mergeCell ref="A277:Z277"/>
    <mergeCell ref="A265:Z265"/>
    <mergeCell ref="A237:Z237"/>
    <mergeCell ref="A232:Z232"/>
    <mergeCell ref="A225:Z225"/>
    <mergeCell ref="K148:K151"/>
    <mergeCell ref="A216:Z216"/>
    <mergeCell ref="A205:Z205"/>
    <mergeCell ref="A200:Z200"/>
    <mergeCell ref="A194:Z194"/>
    <mergeCell ref="A182:Z182"/>
    <mergeCell ref="J148:J151"/>
    <mergeCell ref="A173:Z173"/>
    <mergeCell ref="A164:Z164"/>
    <mergeCell ref="A154:Z154"/>
    <mergeCell ref="O148:O151"/>
    <mergeCell ref="P148:P151"/>
    <mergeCell ref="C148:C151"/>
    <mergeCell ref="R148:R151"/>
    <mergeCell ref="L148:L151"/>
    <mergeCell ref="M148:M151"/>
    <mergeCell ref="N148:N151"/>
    <mergeCell ref="D148:D151"/>
    <mergeCell ref="H148:H151"/>
    <mergeCell ref="A1:R1"/>
    <mergeCell ref="A2:R2"/>
    <mergeCell ref="A4:R4"/>
    <mergeCell ref="L132:L133"/>
    <mergeCell ref="M132:M133"/>
    <mergeCell ref="O132:O133"/>
    <mergeCell ref="A132:A133"/>
    <mergeCell ref="A84:Z84"/>
    <mergeCell ref="A71:Z71"/>
    <mergeCell ref="A56:Z56"/>
    <mergeCell ref="A43:Z43"/>
    <mergeCell ref="A28:Z28"/>
    <mergeCell ref="A30:Z30"/>
    <mergeCell ref="A32:Z32"/>
    <mergeCell ref="A34:Z34"/>
    <mergeCell ref="A36:Z36"/>
    <mergeCell ref="H132:H133"/>
    <mergeCell ref="I132:I133"/>
    <mergeCell ref="A8:Z8"/>
    <mergeCell ref="A22:Z22"/>
    <mergeCell ref="A24:Z24"/>
    <mergeCell ref="A26:Z26"/>
    <mergeCell ref="A126:Z126"/>
    <mergeCell ref="A114:Z114"/>
  </mergeCells>
  <conditionalFormatting sqref="D9:D21 F9:F21 H9:J21 L9:L21 N9:N21 P9:P21 R9:R21 D23 F23 H23:J23 L23 N23 P23 R23 D25 F25 H25:J25 L25 N25 P25 R25 D27 F27 H27:J27 L27 N27 P27 R27 D29 F29 H29:J29 L29 N29 P29 R29 D31 F31 H31:J31 L31 N31 P31 R31 D33 F33 H33:J33 L33 N33 P33 R33 D35 F35 H35:J35 L35 N35 P35 R35 D37:D42 F37:F42 H37:J42 L37:L42 N37:N42 P37:P42 R37:R42 D45:D55 F45:F55 H45:J55 L45:L55 N45:N55 P45:P55 R45:R55 D58:D70 F58:F70 H58:J70 L58:L70 N58:N70 P58:P70 R58:R70 D73:D83 F73:F83 H73:J83 L73:L83 N73:N83 P73:P83 R73:R83 D86:D91 F86:F91 H86:J91 L86:L91 N86:N91 P86:P91 R86:R91 D94:D103 F94:F103 H94:J103 L94:L103 N94:N103 P94:P103 R94:R103 D106:D113 F106:F113 H106:J113 L106:L113 N106:N113 P106:P113 R106:R113 D116:D125 F116:F125 H116:J125 L116:L125 N116:N125 P116:P125 R116:R125 D128:D132 F128:F132 H128:J132 L128:L132 N128:N132 P128:P132 R128:R132 D134:D136 F134:F136 H134:J136 L134:L136 N134:N136 P134:P136 R134:R136 D139:D145 F139:F145 H139:J145 L139:L145 N139:N145 P139:P145 R139:R145 L148 N148 P148 R148 D148:D153 F148:F153 H148:J153 L152:L153 N152:N153 P152:P153 R152:R153 D156:D163 F156:F163 H156:J163 L156:L163 N156:N163 P156:P163 R156:R163 D166:D172 F166:F172 H166:J172 L166:L172 N166:N172 P166:P172 R166:R172 D175:D181 F175:F181 H175:J181 L175:L181 N175:N181 P175:P181 R175:R181 D184:D193 F184:F193 H184:J193 L184:L193 N184:N193 P184:P193 R184:R193 D196:D199 F196:F199 H196:J199 L196:L199 N196:N199 P196:P199 R196:R199 D202:D204 F202:F204 H202:J204 L202:L204 N202:N204 P202:P204 R202:R204 D207:D215 F207:F215 H207:J215 L207:L215 N207:N215 P207:P215 R207:R215 D218:D224 F218:F224 H218:J224 L218:L224 N218:N224 P218:P224 R218:R224 D227:D231 F227:F231 H227:J231 L227:L231 N227:N231 P227:P231 R227:R231 D234:D236 F234:F236 H234:J236 L234:L236 N234:N236 P234:P236 R234:R236 D253:D264 F253:F264 H253:J264 L253:L264 N253:N264 P253:P264 R253:R264 D267:D276 F267:F276 H267:J276 L267:L276 N267:N276 P267:P276 R267:R276 D279:D1048576 F279:F1048576 H279:J1048576 L279:L1048576 N279:N1048576 P279:P1048576 R279:R1048576">
    <cfRule type="cellIs" dxfId="296" priority="295" operator="greaterThan">
      <formula>1</formula>
    </cfRule>
    <cfRule type="cellIs" dxfId="295" priority="294" operator="lessThan">
      <formula>0.84</formula>
    </cfRule>
    <cfRule type="cellIs" dxfId="294" priority="293" operator="equal">
      <formula>0</formula>
    </cfRule>
    <cfRule type="cellIs" dxfId="293" priority="296" operator="between">
      <formula>0.85</formula>
      <formula>1</formula>
    </cfRule>
  </conditionalFormatting>
  <conditionalFormatting sqref="T9:T21 V9:V21 X9:X21 Z9:Z21">
    <cfRule type="cellIs" dxfId="292" priority="254" operator="lessThan">
      <formula>0.84</formula>
    </cfRule>
    <cfRule type="cellIs" dxfId="291" priority="256" operator="between">
      <formula>0.85</formula>
      <formula>1</formula>
    </cfRule>
    <cfRule type="cellIs" dxfId="290" priority="255" operator="greaterThan">
      <formula>1</formula>
    </cfRule>
    <cfRule type="cellIs" dxfId="289" priority="253" operator="equal">
      <formula>0</formula>
    </cfRule>
  </conditionalFormatting>
  <conditionalFormatting sqref="T23 V23 X23 Z23">
    <cfRule type="cellIs" dxfId="288" priority="252" operator="between">
      <formula>0.85</formula>
      <formula>1</formula>
    </cfRule>
    <cfRule type="cellIs" dxfId="287" priority="251" operator="greaterThan">
      <formula>1</formula>
    </cfRule>
    <cfRule type="cellIs" dxfId="286" priority="250" operator="lessThan">
      <formula>0.84</formula>
    </cfRule>
    <cfRule type="cellIs" dxfId="285" priority="249" operator="equal">
      <formula>0</formula>
    </cfRule>
  </conditionalFormatting>
  <conditionalFormatting sqref="T25 V25 X25 Z25">
    <cfRule type="cellIs" dxfId="284" priority="248" operator="between">
      <formula>0.85</formula>
      <formula>1</formula>
    </cfRule>
    <cfRule type="cellIs" dxfId="283" priority="247" operator="greaterThan">
      <formula>1</formula>
    </cfRule>
    <cfRule type="cellIs" dxfId="282" priority="246" operator="lessThan">
      <formula>0.84</formula>
    </cfRule>
    <cfRule type="cellIs" dxfId="281" priority="245" operator="equal">
      <formula>0</formula>
    </cfRule>
  </conditionalFormatting>
  <conditionalFormatting sqref="T27 V27 X27 Z27">
    <cfRule type="cellIs" dxfId="280" priority="244" operator="between">
      <formula>0.85</formula>
      <formula>1</formula>
    </cfRule>
    <cfRule type="cellIs" dxfId="279" priority="243" operator="greaterThan">
      <formula>1</formula>
    </cfRule>
    <cfRule type="cellIs" dxfId="278" priority="242" operator="lessThan">
      <formula>0.84</formula>
    </cfRule>
    <cfRule type="cellIs" dxfId="277" priority="241" operator="equal">
      <formula>0</formula>
    </cfRule>
  </conditionalFormatting>
  <conditionalFormatting sqref="T29 V29 X29 Z29">
    <cfRule type="cellIs" dxfId="276" priority="240" operator="between">
      <formula>0.85</formula>
      <formula>1</formula>
    </cfRule>
    <cfRule type="cellIs" dxfId="275" priority="239" operator="greaterThan">
      <formula>1</formula>
    </cfRule>
    <cfRule type="cellIs" dxfId="274" priority="238" operator="lessThan">
      <formula>0.84</formula>
    </cfRule>
    <cfRule type="cellIs" dxfId="273" priority="237" operator="equal">
      <formula>0</formula>
    </cfRule>
  </conditionalFormatting>
  <conditionalFormatting sqref="T31 V31 X31 Z31">
    <cfRule type="cellIs" dxfId="272" priority="236" operator="between">
      <formula>0.85</formula>
      <formula>1</formula>
    </cfRule>
    <cfRule type="cellIs" dxfId="271" priority="235" operator="greaterThan">
      <formula>1</formula>
    </cfRule>
    <cfRule type="cellIs" dxfId="270" priority="234" operator="lessThan">
      <formula>0.84</formula>
    </cfRule>
    <cfRule type="cellIs" dxfId="269" priority="233" operator="equal">
      <formula>0</formula>
    </cfRule>
  </conditionalFormatting>
  <conditionalFormatting sqref="T33 V33 X33 Z33">
    <cfRule type="cellIs" dxfId="268" priority="232" operator="between">
      <formula>0.85</formula>
      <formula>1</formula>
    </cfRule>
    <cfRule type="cellIs" dxfId="267" priority="231" operator="greaterThan">
      <formula>1</formula>
    </cfRule>
    <cfRule type="cellIs" dxfId="266" priority="230" operator="lessThan">
      <formula>0.84</formula>
    </cfRule>
    <cfRule type="cellIs" dxfId="265" priority="229" operator="equal">
      <formula>0</formula>
    </cfRule>
  </conditionalFormatting>
  <conditionalFormatting sqref="T35 V35 X35 Z35">
    <cfRule type="cellIs" dxfId="264" priority="228" operator="between">
      <formula>0.85</formula>
      <formula>1</formula>
    </cfRule>
    <cfRule type="cellIs" dxfId="263" priority="227" operator="greaterThan">
      <formula>1</formula>
    </cfRule>
    <cfRule type="cellIs" dxfId="262" priority="226" operator="lessThan">
      <formula>0.84</formula>
    </cfRule>
    <cfRule type="cellIs" dxfId="261" priority="225" operator="equal">
      <formula>0</formula>
    </cfRule>
  </conditionalFormatting>
  <conditionalFormatting sqref="T37:T39 V37:V39 X37:X39 Z37:Z39">
    <cfRule type="cellIs" dxfId="260" priority="224" operator="between">
      <formula>0.85</formula>
      <formula>1</formula>
    </cfRule>
    <cfRule type="cellIs" dxfId="259" priority="223" operator="greaterThan">
      <formula>1</formula>
    </cfRule>
    <cfRule type="cellIs" dxfId="258" priority="222" operator="lessThan">
      <formula>0.84</formula>
    </cfRule>
    <cfRule type="cellIs" dxfId="257" priority="221" operator="equal">
      <formula>0</formula>
    </cfRule>
  </conditionalFormatting>
  <conditionalFormatting sqref="T45:T54 V45:V54 X45:X54 Z45:Z54">
    <cfRule type="cellIs" dxfId="256" priority="220" operator="between">
      <formula>0.85</formula>
      <formula>1</formula>
    </cfRule>
    <cfRule type="cellIs" dxfId="255" priority="219" operator="greaterThan">
      <formula>1</formula>
    </cfRule>
    <cfRule type="cellIs" dxfId="254" priority="218" operator="lessThan">
      <formula>0.84</formula>
    </cfRule>
    <cfRule type="cellIs" dxfId="253" priority="217" operator="equal">
      <formula>0</formula>
    </cfRule>
  </conditionalFormatting>
  <conditionalFormatting sqref="T58:T68 V58:V68 X58:X68 Z58:Z68">
    <cfRule type="cellIs" dxfId="252" priority="216" operator="between">
      <formula>0.85</formula>
      <formula>1</formula>
    </cfRule>
    <cfRule type="cellIs" dxfId="251" priority="215" operator="greaterThan">
      <formula>1</formula>
    </cfRule>
    <cfRule type="cellIs" dxfId="250" priority="214" operator="lessThan">
      <formula>0.84</formula>
    </cfRule>
    <cfRule type="cellIs" dxfId="249" priority="213" operator="equal">
      <formula>0</formula>
    </cfRule>
  </conditionalFormatting>
  <conditionalFormatting sqref="T73:T82 V73:V82 X73:X82 Z73:Z82">
    <cfRule type="cellIs" dxfId="248" priority="212" operator="between">
      <formula>0.85</formula>
      <formula>1</formula>
    </cfRule>
    <cfRule type="cellIs" dxfId="247" priority="211" operator="greaterThan">
      <formula>1</formula>
    </cfRule>
    <cfRule type="cellIs" dxfId="246" priority="210" operator="lessThan">
      <formula>0.84</formula>
    </cfRule>
    <cfRule type="cellIs" dxfId="245" priority="209" operator="equal">
      <formula>0</formula>
    </cfRule>
  </conditionalFormatting>
  <conditionalFormatting sqref="T86:T90 V86:V90 X86:X90 Z86:Z90">
    <cfRule type="cellIs" dxfId="244" priority="208" operator="between">
      <formula>0.85</formula>
      <formula>1</formula>
    </cfRule>
    <cfRule type="cellIs" dxfId="243" priority="207" operator="greaterThan">
      <formula>1</formula>
    </cfRule>
    <cfRule type="cellIs" dxfId="242" priority="206" operator="lessThan">
      <formula>0.84</formula>
    </cfRule>
    <cfRule type="cellIs" dxfId="241" priority="205" operator="equal">
      <formula>0</formula>
    </cfRule>
  </conditionalFormatting>
  <conditionalFormatting sqref="T94:T102 V94:V102 X94:X102 Z94:Z102">
    <cfRule type="cellIs" dxfId="240" priority="204" operator="between">
      <formula>0.85</formula>
      <formula>1</formula>
    </cfRule>
    <cfRule type="cellIs" dxfId="239" priority="203" operator="greaterThan">
      <formula>1</formula>
    </cfRule>
    <cfRule type="cellIs" dxfId="238" priority="202" operator="lessThan">
      <formula>0.84</formula>
    </cfRule>
    <cfRule type="cellIs" dxfId="237" priority="201" operator="equal">
      <formula>0</formula>
    </cfRule>
  </conditionalFormatting>
  <conditionalFormatting sqref="T106:T112 V106:V112 X106:X112 Z106:Z112">
    <cfRule type="cellIs" dxfId="236" priority="200" operator="between">
      <formula>0.85</formula>
      <formula>1</formula>
    </cfRule>
    <cfRule type="cellIs" dxfId="235" priority="199" operator="greaterThan">
      <formula>1</formula>
    </cfRule>
    <cfRule type="cellIs" dxfId="234" priority="198" operator="lessThan">
      <formula>0.84</formula>
    </cfRule>
    <cfRule type="cellIs" dxfId="233" priority="197" operator="equal">
      <formula>0</formula>
    </cfRule>
  </conditionalFormatting>
  <conditionalFormatting sqref="T116:T124 V116:V124 X116:X124 Z116:Z124">
    <cfRule type="cellIs" dxfId="232" priority="196" operator="between">
      <formula>0.85</formula>
      <formula>1</formula>
    </cfRule>
    <cfRule type="cellIs" dxfId="231" priority="195" operator="greaterThan">
      <formula>1</formula>
    </cfRule>
    <cfRule type="cellIs" dxfId="230" priority="194" operator="lessThan">
      <formula>0.84</formula>
    </cfRule>
    <cfRule type="cellIs" dxfId="229" priority="193" operator="equal">
      <formula>0</formula>
    </cfRule>
  </conditionalFormatting>
  <conditionalFormatting sqref="T128:T132 V128:V132 X128:X132 Z128:Z132 T134:T135 V134:V135 X134:X135 Z134:Z135">
    <cfRule type="cellIs" dxfId="228" priority="192" operator="between">
      <formula>0.85</formula>
      <formula>1</formula>
    </cfRule>
    <cfRule type="cellIs" dxfId="227" priority="191" operator="greaterThan">
      <formula>1</formula>
    </cfRule>
    <cfRule type="cellIs" dxfId="226" priority="190" operator="lessThan">
      <formula>0.84</formula>
    </cfRule>
    <cfRule type="cellIs" dxfId="225" priority="189" operator="equal">
      <formula>0</formula>
    </cfRule>
  </conditionalFormatting>
  <conditionalFormatting sqref="T139:T144 V139:V144 X139:X144 Z139:Z144">
    <cfRule type="cellIs" dxfId="224" priority="188" operator="between">
      <formula>0.85</formula>
      <formula>1</formula>
    </cfRule>
    <cfRule type="cellIs" dxfId="223" priority="187" operator="greaterThan">
      <formula>1</formula>
    </cfRule>
    <cfRule type="cellIs" dxfId="222" priority="186" operator="lessThan">
      <formula>0.84</formula>
    </cfRule>
    <cfRule type="cellIs" dxfId="221" priority="185" operator="equal">
      <formula>0</formula>
    </cfRule>
  </conditionalFormatting>
  <conditionalFormatting sqref="T148 V148 X148 Z148 T152 V152 X152 Z152">
    <cfRule type="cellIs" dxfId="220" priority="184" operator="between">
      <formula>0.85</formula>
      <formula>1</formula>
    </cfRule>
    <cfRule type="cellIs" dxfId="219" priority="183" operator="greaterThan">
      <formula>1</formula>
    </cfRule>
    <cfRule type="cellIs" dxfId="218" priority="182" operator="lessThan">
      <formula>0.84</formula>
    </cfRule>
    <cfRule type="cellIs" dxfId="217" priority="181" operator="equal">
      <formula>0</formula>
    </cfRule>
  </conditionalFormatting>
  <conditionalFormatting sqref="T156:T162 V156:V162 X156:X162 Z156:Z162">
    <cfRule type="cellIs" dxfId="216" priority="180" operator="between">
      <formula>0.85</formula>
      <formula>1</formula>
    </cfRule>
    <cfRule type="cellIs" dxfId="215" priority="179" operator="greaterThan">
      <formula>1</formula>
    </cfRule>
    <cfRule type="cellIs" dxfId="214" priority="178" operator="lessThan">
      <formula>0.84</formula>
    </cfRule>
    <cfRule type="cellIs" dxfId="213" priority="177" operator="equal">
      <formula>0</formula>
    </cfRule>
  </conditionalFormatting>
  <conditionalFormatting sqref="T166:T171 V166:V171 X166:X171 Z166:Z171">
    <cfRule type="cellIs" dxfId="212" priority="176" operator="between">
      <formula>0.85</formula>
      <formula>1</formula>
    </cfRule>
    <cfRule type="cellIs" dxfId="211" priority="175" operator="greaterThan">
      <formula>1</formula>
    </cfRule>
    <cfRule type="cellIs" dxfId="210" priority="174" operator="lessThan">
      <formula>0.84</formula>
    </cfRule>
    <cfRule type="cellIs" dxfId="209" priority="173" operator="equal">
      <formula>0</formula>
    </cfRule>
  </conditionalFormatting>
  <conditionalFormatting sqref="T175:T180 V175:V180 X175:X180 Z175:Z180">
    <cfRule type="cellIs" dxfId="208" priority="172" operator="between">
      <formula>0.85</formula>
      <formula>1</formula>
    </cfRule>
    <cfRule type="cellIs" dxfId="207" priority="171" operator="greaterThan">
      <formula>1</formula>
    </cfRule>
    <cfRule type="cellIs" dxfId="206" priority="170" operator="lessThan">
      <formula>0.84</formula>
    </cfRule>
    <cfRule type="cellIs" dxfId="205" priority="169" operator="equal">
      <formula>0</formula>
    </cfRule>
  </conditionalFormatting>
  <conditionalFormatting sqref="T184:T192 V184:V192 X184:X192 Z184:Z192">
    <cfRule type="cellIs" dxfId="204" priority="168" operator="between">
      <formula>0.85</formula>
      <formula>1</formula>
    </cfRule>
    <cfRule type="cellIs" dxfId="203" priority="167" operator="greaterThan">
      <formula>1</formula>
    </cfRule>
    <cfRule type="cellIs" dxfId="202" priority="166" operator="lessThan">
      <formula>0.84</formula>
    </cfRule>
    <cfRule type="cellIs" dxfId="201" priority="165" operator="equal">
      <formula>0</formula>
    </cfRule>
  </conditionalFormatting>
  <conditionalFormatting sqref="T196:T198 V196:V198 X196:X198 Z196:Z198">
    <cfRule type="cellIs" dxfId="200" priority="164" operator="between">
      <formula>0.85</formula>
      <formula>1</formula>
    </cfRule>
    <cfRule type="cellIs" dxfId="199" priority="162" operator="lessThan">
      <formula>0.84</formula>
    </cfRule>
    <cfRule type="cellIs" dxfId="198" priority="163" operator="greaterThan">
      <formula>1</formula>
    </cfRule>
    <cfRule type="cellIs" dxfId="197" priority="161" operator="equal">
      <formula>0</formula>
    </cfRule>
  </conditionalFormatting>
  <conditionalFormatting sqref="T202:T203 V202:V203 X202:X203 Z202:Z203">
    <cfRule type="cellIs" dxfId="196" priority="160" operator="between">
      <formula>0.85</formula>
      <formula>1</formula>
    </cfRule>
    <cfRule type="cellIs" dxfId="195" priority="159" operator="greaterThan">
      <formula>1</formula>
    </cfRule>
    <cfRule type="cellIs" dxfId="194" priority="158" operator="lessThan">
      <formula>0.84</formula>
    </cfRule>
    <cfRule type="cellIs" dxfId="193" priority="157" operator="equal">
      <formula>0</formula>
    </cfRule>
  </conditionalFormatting>
  <conditionalFormatting sqref="T207:T214 V207:V214 X207:X214 Z207:Z214">
    <cfRule type="cellIs" dxfId="192" priority="156" operator="between">
      <formula>0.85</formula>
      <formula>1</formula>
    </cfRule>
    <cfRule type="cellIs" dxfId="191" priority="155" operator="greaterThan">
      <formula>1</formula>
    </cfRule>
    <cfRule type="cellIs" dxfId="190" priority="154" operator="lessThan">
      <formula>0.84</formula>
    </cfRule>
    <cfRule type="cellIs" dxfId="189" priority="153" operator="equal">
      <formula>0</formula>
    </cfRule>
  </conditionalFormatting>
  <conditionalFormatting sqref="T218:T223 V218:V223 X218:X223 Z218:Z223">
    <cfRule type="cellIs" dxfId="188" priority="152" operator="between">
      <formula>0.85</formula>
      <formula>1</formula>
    </cfRule>
    <cfRule type="cellIs" dxfId="187" priority="151" operator="greaterThan">
      <formula>1</formula>
    </cfRule>
    <cfRule type="cellIs" dxfId="186" priority="150" operator="lessThan">
      <formula>0.84</formula>
    </cfRule>
    <cfRule type="cellIs" dxfId="185" priority="149" operator="equal">
      <formula>0</formula>
    </cfRule>
  </conditionalFormatting>
  <conditionalFormatting sqref="T227:T230 V227:V230 X227:X230 Z227:Z230">
    <cfRule type="cellIs" dxfId="184" priority="148" operator="between">
      <formula>0.85</formula>
      <formula>1</formula>
    </cfRule>
    <cfRule type="cellIs" dxfId="183" priority="147" operator="greaterThan">
      <formula>1</formula>
    </cfRule>
    <cfRule type="cellIs" dxfId="182" priority="146" operator="lessThan">
      <formula>0.84</formula>
    </cfRule>
    <cfRule type="cellIs" dxfId="181" priority="145" operator="equal">
      <formula>0</formula>
    </cfRule>
  </conditionalFormatting>
  <conditionalFormatting sqref="T234:T235 V234:V235 X234:X235 Z234:Z235">
    <cfRule type="cellIs" dxfId="180" priority="144" operator="between">
      <formula>0.85</formula>
      <formula>1</formula>
    </cfRule>
    <cfRule type="cellIs" dxfId="179" priority="143" operator="greaterThan">
      <formula>1</formula>
    </cfRule>
    <cfRule type="cellIs" dxfId="178" priority="142" operator="lessThan">
      <formula>0.84</formula>
    </cfRule>
    <cfRule type="cellIs" dxfId="177" priority="141" operator="equal">
      <formula>0</formula>
    </cfRule>
  </conditionalFormatting>
  <conditionalFormatting sqref="T253:T263 V253:V263 X253:X263 Z253:Z263">
    <cfRule type="cellIs" dxfId="176" priority="140" operator="between">
      <formula>0.85</formula>
      <formula>1</formula>
    </cfRule>
    <cfRule type="cellIs" dxfId="175" priority="139" operator="greaterThan">
      <formula>1</formula>
    </cfRule>
    <cfRule type="cellIs" dxfId="174" priority="138" operator="lessThan">
      <formula>0.84</formula>
    </cfRule>
    <cfRule type="cellIs" dxfId="173" priority="137" operator="equal">
      <formula>0</formula>
    </cfRule>
  </conditionalFormatting>
  <conditionalFormatting sqref="T267:T275 V267:V275 X267:X275 Z267:Z275">
    <cfRule type="cellIs" dxfId="172" priority="136" operator="between">
      <formula>0.85</formula>
      <formula>1</formula>
    </cfRule>
    <cfRule type="cellIs" dxfId="171" priority="135" operator="greaterThan">
      <formula>1</formula>
    </cfRule>
    <cfRule type="cellIs" dxfId="170" priority="134" operator="lessThan">
      <formula>0.84</formula>
    </cfRule>
    <cfRule type="cellIs" dxfId="169" priority="133" operator="equal">
      <formula>0</formula>
    </cfRule>
  </conditionalFormatting>
  <conditionalFormatting sqref="T279:T280 V279:V280 X279:X280 Z279:Z280">
    <cfRule type="cellIs" dxfId="168" priority="129" operator="equal">
      <formula>0</formula>
    </cfRule>
    <cfRule type="cellIs" dxfId="167" priority="130" operator="lessThan">
      <formula>0.84</formula>
    </cfRule>
    <cfRule type="cellIs" dxfId="166" priority="131" operator="greaterThan">
      <formula>1</formula>
    </cfRule>
    <cfRule type="cellIs" dxfId="165" priority="132" operator="between">
      <formula>0.85</formula>
      <formula>1</formula>
    </cfRule>
  </conditionalFormatting>
  <conditionalFormatting sqref="AB9:AB21 AD9:AD21 AF9:AF21 AH9:AH21">
    <cfRule type="cellIs" dxfId="164" priority="128" operator="between">
      <formula>0.85</formula>
      <formula>1</formula>
    </cfRule>
    <cfRule type="cellIs" dxfId="163" priority="127" operator="greaterThan">
      <formula>1</formula>
    </cfRule>
    <cfRule type="cellIs" dxfId="162" priority="126" operator="lessThan">
      <formula>0.84</formula>
    </cfRule>
    <cfRule type="cellIs" dxfId="161" priority="125" operator="equal">
      <formula>0</formula>
    </cfRule>
  </conditionalFormatting>
  <conditionalFormatting sqref="AB23 AD23 AF23 AH23">
    <cfRule type="cellIs" dxfId="160" priority="124" operator="between">
      <formula>0.85</formula>
      <formula>1</formula>
    </cfRule>
    <cfRule type="cellIs" dxfId="159" priority="123" operator="greaterThan">
      <formula>1</formula>
    </cfRule>
    <cfRule type="cellIs" dxfId="158" priority="122" operator="lessThan">
      <formula>0.84</formula>
    </cfRule>
    <cfRule type="cellIs" dxfId="157" priority="121" operator="equal">
      <formula>0</formula>
    </cfRule>
  </conditionalFormatting>
  <conditionalFormatting sqref="AB25 AD25 AF25 AH25">
    <cfRule type="cellIs" dxfId="156" priority="120" operator="between">
      <formula>0.85</formula>
      <formula>1</formula>
    </cfRule>
    <cfRule type="cellIs" dxfId="155" priority="119" operator="greaterThan">
      <formula>1</formula>
    </cfRule>
    <cfRule type="cellIs" dxfId="154" priority="118" operator="lessThan">
      <formula>0.84</formula>
    </cfRule>
    <cfRule type="cellIs" dxfId="153" priority="117" operator="equal">
      <formula>0</formula>
    </cfRule>
  </conditionalFormatting>
  <conditionalFormatting sqref="AB27 AD27 AF27 AH27">
    <cfRule type="cellIs" dxfId="152" priority="116" operator="between">
      <formula>0.85</formula>
      <formula>1</formula>
    </cfRule>
    <cfRule type="cellIs" dxfId="151" priority="115" operator="greaterThan">
      <formula>1</formula>
    </cfRule>
    <cfRule type="cellIs" dxfId="150" priority="114" operator="lessThan">
      <formula>0.84</formula>
    </cfRule>
    <cfRule type="cellIs" dxfId="149" priority="113" operator="equal">
      <formula>0</formula>
    </cfRule>
  </conditionalFormatting>
  <conditionalFormatting sqref="AB29 AD29 AF29 AH29">
    <cfRule type="cellIs" dxfId="148" priority="112" operator="between">
      <formula>0.85</formula>
      <formula>1</formula>
    </cfRule>
    <cfRule type="cellIs" dxfId="147" priority="111" operator="greaterThan">
      <formula>1</formula>
    </cfRule>
    <cfRule type="cellIs" dxfId="146" priority="110" operator="lessThan">
      <formula>0.84</formula>
    </cfRule>
    <cfRule type="cellIs" dxfId="145" priority="109" operator="equal">
      <formula>0</formula>
    </cfRule>
  </conditionalFormatting>
  <conditionalFormatting sqref="AB31 AD31 AF31 AH31">
    <cfRule type="cellIs" dxfId="144" priority="108" operator="between">
      <formula>0.85</formula>
      <formula>1</formula>
    </cfRule>
    <cfRule type="cellIs" dxfId="143" priority="107" operator="greaterThan">
      <formula>1</formula>
    </cfRule>
    <cfRule type="cellIs" dxfId="142" priority="106" operator="lessThan">
      <formula>0.84</formula>
    </cfRule>
    <cfRule type="cellIs" dxfId="141" priority="105" operator="equal">
      <formula>0</formula>
    </cfRule>
  </conditionalFormatting>
  <conditionalFormatting sqref="AB33 AD33 AF33 AH33">
    <cfRule type="cellIs" dxfId="140" priority="104" operator="between">
      <formula>0.85</formula>
      <formula>1</formula>
    </cfRule>
    <cfRule type="cellIs" dxfId="139" priority="103" operator="greaterThan">
      <formula>1</formula>
    </cfRule>
    <cfRule type="cellIs" dxfId="138" priority="102" operator="lessThan">
      <formula>0.84</formula>
    </cfRule>
    <cfRule type="cellIs" dxfId="137" priority="101" operator="equal">
      <formula>0</formula>
    </cfRule>
  </conditionalFormatting>
  <conditionalFormatting sqref="AB35 AD35 AF35 AH35">
    <cfRule type="cellIs" dxfId="136" priority="100" operator="between">
      <formula>0.85</formula>
      <formula>1</formula>
    </cfRule>
    <cfRule type="cellIs" dxfId="135" priority="98" operator="lessThan">
      <formula>0.84</formula>
    </cfRule>
    <cfRule type="cellIs" dxfId="134" priority="99" operator="greaterThan">
      <formula>1</formula>
    </cfRule>
    <cfRule type="cellIs" dxfId="133" priority="97" operator="equal">
      <formula>0</formula>
    </cfRule>
  </conditionalFormatting>
  <conditionalFormatting sqref="AB37:AB39 AD37:AD39 AF37:AF39 AH37:AH39">
    <cfRule type="cellIs" dxfId="132" priority="96" operator="between">
      <formula>0.85</formula>
      <formula>1</formula>
    </cfRule>
    <cfRule type="cellIs" dxfId="131" priority="95" operator="greaterThan">
      <formula>1</formula>
    </cfRule>
    <cfRule type="cellIs" dxfId="130" priority="94" operator="lessThan">
      <formula>0.84</formula>
    </cfRule>
    <cfRule type="cellIs" dxfId="129" priority="93" operator="equal">
      <formula>0</formula>
    </cfRule>
  </conditionalFormatting>
  <conditionalFormatting sqref="AB45:AB54 AD45:AD54 AF45:AF54 AH45:AH54">
    <cfRule type="cellIs" dxfId="128" priority="92" operator="between">
      <formula>0.85</formula>
      <formula>1</formula>
    </cfRule>
    <cfRule type="cellIs" dxfId="127" priority="91" operator="greaterThan">
      <formula>1</formula>
    </cfRule>
    <cfRule type="cellIs" dxfId="126" priority="90" operator="lessThan">
      <formula>0.84</formula>
    </cfRule>
    <cfRule type="cellIs" dxfId="125" priority="89" operator="equal">
      <formula>0</formula>
    </cfRule>
  </conditionalFormatting>
  <conditionalFormatting sqref="AB58:AB68 AD58:AD68 AF58:AF68 AH58:AH68">
    <cfRule type="cellIs" dxfId="124" priority="88" operator="between">
      <formula>0.85</formula>
      <formula>1</formula>
    </cfRule>
    <cfRule type="cellIs" dxfId="123" priority="87" operator="greaterThan">
      <formula>1</formula>
    </cfRule>
    <cfRule type="cellIs" dxfId="122" priority="86" operator="lessThan">
      <formula>0.84</formula>
    </cfRule>
    <cfRule type="cellIs" dxfId="121" priority="85" operator="equal">
      <formula>0</formula>
    </cfRule>
  </conditionalFormatting>
  <conditionalFormatting sqref="AB73:AB82 AD73:AD82 AF73:AF82 AH73:AH82">
    <cfRule type="cellIs" dxfId="120" priority="84" operator="between">
      <formula>0.85</formula>
      <formula>1</formula>
    </cfRule>
    <cfRule type="cellIs" dxfId="119" priority="83" operator="greaterThan">
      <formula>1</formula>
    </cfRule>
    <cfRule type="cellIs" dxfId="118" priority="82" operator="lessThan">
      <formula>0.84</formula>
    </cfRule>
    <cfRule type="cellIs" dxfId="117" priority="81" operator="equal">
      <formula>0</formula>
    </cfRule>
  </conditionalFormatting>
  <conditionalFormatting sqref="AB86:AB90 AD86:AD90 AF86:AF90 AH86:AH90">
    <cfRule type="cellIs" dxfId="116" priority="80" operator="between">
      <formula>0.85</formula>
      <formula>1</formula>
    </cfRule>
    <cfRule type="cellIs" dxfId="115" priority="79" operator="greaterThan">
      <formula>1</formula>
    </cfRule>
    <cfRule type="cellIs" dxfId="114" priority="78" operator="lessThan">
      <formula>0.84</formula>
    </cfRule>
    <cfRule type="cellIs" dxfId="113" priority="77" operator="equal">
      <formula>0</formula>
    </cfRule>
  </conditionalFormatting>
  <conditionalFormatting sqref="AB94:AB102 AD94:AD102 AF94:AF102 AH94:AH102">
    <cfRule type="cellIs" dxfId="112" priority="76" operator="between">
      <formula>0.85</formula>
      <formula>1</formula>
    </cfRule>
    <cfRule type="cellIs" dxfId="111" priority="75" operator="greaterThan">
      <formula>1</formula>
    </cfRule>
    <cfRule type="cellIs" dxfId="110" priority="74" operator="lessThan">
      <formula>0.84</formula>
    </cfRule>
    <cfRule type="cellIs" dxfId="109" priority="73" operator="equal">
      <formula>0</formula>
    </cfRule>
  </conditionalFormatting>
  <conditionalFormatting sqref="AB106:AB112 AD106:AD112 AF106:AF112 AH106:AH112">
    <cfRule type="cellIs" dxfId="108" priority="72" operator="between">
      <formula>0.85</formula>
      <formula>1</formula>
    </cfRule>
    <cfRule type="cellIs" dxfId="107" priority="71" operator="greaterThan">
      <formula>1</formula>
    </cfRule>
    <cfRule type="cellIs" dxfId="106" priority="70" operator="lessThan">
      <formula>0.84</formula>
    </cfRule>
    <cfRule type="cellIs" dxfId="105" priority="69" operator="equal">
      <formula>0</formula>
    </cfRule>
  </conditionalFormatting>
  <conditionalFormatting sqref="AB116:AB124 AD116:AD124 AF116:AF124 AH116:AH124">
    <cfRule type="cellIs" dxfId="104" priority="68" operator="between">
      <formula>0.85</formula>
      <formula>1</formula>
    </cfRule>
    <cfRule type="cellIs" dxfId="103" priority="67" operator="greaterThan">
      <formula>1</formula>
    </cfRule>
    <cfRule type="cellIs" dxfId="102" priority="66" operator="lessThan">
      <formula>0.84</formula>
    </cfRule>
    <cfRule type="cellIs" dxfId="101" priority="65" operator="equal">
      <formula>0</formula>
    </cfRule>
  </conditionalFormatting>
  <conditionalFormatting sqref="AB128:AB132 AD128:AD132 AF128:AF132 AH128:AH132 AB134:AB135 AD134:AD135 AF134:AF135 AH134:AH135">
    <cfRule type="cellIs" dxfId="100" priority="64" operator="between">
      <formula>0.85</formula>
      <formula>1</formula>
    </cfRule>
    <cfRule type="cellIs" dxfId="99" priority="63" operator="greaterThan">
      <formula>1</formula>
    </cfRule>
    <cfRule type="cellIs" dxfId="98" priority="62" operator="lessThan">
      <formula>0.84</formula>
    </cfRule>
    <cfRule type="cellIs" dxfId="97" priority="61" operator="equal">
      <formula>0</formula>
    </cfRule>
  </conditionalFormatting>
  <conditionalFormatting sqref="AB139:AB144 AD139:AD144 AF139:AF144 AH139:AH144">
    <cfRule type="cellIs" dxfId="96" priority="60" operator="between">
      <formula>0.85</formula>
      <formula>1</formula>
    </cfRule>
    <cfRule type="cellIs" dxfId="95" priority="59" operator="greaterThan">
      <formula>1</formula>
    </cfRule>
    <cfRule type="cellIs" dxfId="94" priority="58" operator="lessThan">
      <formula>0.84</formula>
    </cfRule>
    <cfRule type="cellIs" dxfId="93" priority="57" operator="equal">
      <formula>0</formula>
    </cfRule>
  </conditionalFormatting>
  <conditionalFormatting sqref="AB148 AD148 AF148 AH148 AB152 AD152 AF152 AH152">
    <cfRule type="cellIs" dxfId="92" priority="56" operator="between">
      <formula>0.85</formula>
      <formula>1</formula>
    </cfRule>
    <cfRule type="cellIs" dxfId="91" priority="55" operator="greaterThan">
      <formula>1</formula>
    </cfRule>
    <cfRule type="cellIs" dxfId="90" priority="54" operator="lessThan">
      <formula>0.84</formula>
    </cfRule>
    <cfRule type="cellIs" dxfId="89" priority="53" operator="equal">
      <formula>0</formula>
    </cfRule>
  </conditionalFormatting>
  <conditionalFormatting sqref="AB156:AB162 AD156:AD162 AF156:AF162 AH156:AH162">
    <cfRule type="cellIs" dxfId="88" priority="52" operator="between">
      <formula>0.85</formula>
      <formula>1</formula>
    </cfRule>
    <cfRule type="cellIs" dxfId="87" priority="51" operator="greaterThan">
      <formula>1</formula>
    </cfRule>
    <cfRule type="cellIs" dxfId="86" priority="50" operator="lessThan">
      <formula>0.84</formula>
    </cfRule>
    <cfRule type="cellIs" dxfId="85" priority="49" operator="equal">
      <formula>0</formula>
    </cfRule>
  </conditionalFormatting>
  <conditionalFormatting sqref="AB166:AB171 AD166:AD171 AF166:AF171 AH166:AH171">
    <cfRule type="cellIs" dxfId="84" priority="48" operator="between">
      <formula>0.85</formula>
      <formula>1</formula>
    </cfRule>
    <cfRule type="cellIs" dxfId="83" priority="47" operator="greaterThan">
      <formula>1</formula>
    </cfRule>
    <cfRule type="cellIs" dxfId="82" priority="46" operator="lessThan">
      <formula>0.84</formula>
    </cfRule>
    <cfRule type="cellIs" dxfId="81" priority="45" operator="equal">
      <formula>0</formula>
    </cfRule>
  </conditionalFormatting>
  <conditionalFormatting sqref="AB175:AB180 AD175:AD180 AF175:AF180 AH175:AH180">
    <cfRule type="cellIs" dxfId="80" priority="44" operator="between">
      <formula>0.85</formula>
      <formula>1</formula>
    </cfRule>
    <cfRule type="cellIs" dxfId="79" priority="43" operator="greaterThan">
      <formula>1</formula>
    </cfRule>
    <cfRule type="cellIs" dxfId="78" priority="42" operator="lessThan">
      <formula>0.84</formula>
    </cfRule>
    <cfRule type="cellIs" dxfId="77" priority="41" operator="equal">
      <formula>0</formula>
    </cfRule>
  </conditionalFormatting>
  <conditionalFormatting sqref="AB184:AB192 AD184:AD192 AF184:AF192 AH184:AH192">
    <cfRule type="cellIs" dxfId="76" priority="40" operator="between">
      <formula>0.85</formula>
      <formula>1</formula>
    </cfRule>
    <cfRule type="cellIs" dxfId="75" priority="39" operator="greaterThan">
      <formula>1</formula>
    </cfRule>
    <cfRule type="cellIs" dxfId="74" priority="38" operator="lessThan">
      <formula>0.84</formula>
    </cfRule>
    <cfRule type="cellIs" dxfId="73" priority="37" operator="equal">
      <formula>0</formula>
    </cfRule>
  </conditionalFormatting>
  <conditionalFormatting sqref="AB196:AB198 AD196:AD198 AF196:AF198 AH196:AH198">
    <cfRule type="cellIs" dxfId="72" priority="36" operator="between">
      <formula>0.85</formula>
      <formula>1</formula>
    </cfRule>
    <cfRule type="cellIs" dxfId="71" priority="35" operator="greaterThan">
      <formula>1</formula>
    </cfRule>
    <cfRule type="cellIs" dxfId="70" priority="34" operator="lessThan">
      <formula>0.84</formula>
    </cfRule>
    <cfRule type="cellIs" dxfId="69" priority="33" operator="equal">
      <formula>0</formula>
    </cfRule>
  </conditionalFormatting>
  <conditionalFormatting sqref="AB202:AB203 AD202:AD203 AF202:AF203 AH202:AH203">
    <cfRule type="cellIs" dxfId="68" priority="32" operator="between">
      <formula>0.85</formula>
      <formula>1</formula>
    </cfRule>
    <cfRule type="cellIs" dxfId="67" priority="31" operator="greaterThan">
      <formula>1</formula>
    </cfRule>
    <cfRule type="cellIs" dxfId="66" priority="30" operator="lessThan">
      <formula>0.84</formula>
    </cfRule>
    <cfRule type="cellIs" dxfId="65" priority="29" operator="equal">
      <formula>0</formula>
    </cfRule>
  </conditionalFormatting>
  <conditionalFormatting sqref="AB207:AB214 AD207:AD214 AF207:AF214 AH207:AH214">
    <cfRule type="cellIs" dxfId="64" priority="28" operator="between">
      <formula>0.85</formula>
      <formula>1</formula>
    </cfRule>
    <cfRule type="cellIs" dxfId="63" priority="27" operator="greaterThan">
      <formula>1</formula>
    </cfRule>
    <cfRule type="cellIs" dxfId="62" priority="26" operator="lessThan">
      <formula>0.84</formula>
    </cfRule>
    <cfRule type="cellIs" dxfId="61" priority="25" operator="equal">
      <formula>0</formula>
    </cfRule>
  </conditionalFormatting>
  <conditionalFormatting sqref="AB218:AB223 AD218:AD223 AF218:AF223 AH218:AH223">
    <cfRule type="cellIs" dxfId="60" priority="24" operator="between">
      <formula>0.85</formula>
      <formula>1</formula>
    </cfRule>
    <cfRule type="cellIs" dxfId="59" priority="23" operator="greaterThan">
      <formula>1</formula>
    </cfRule>
    <cfRule type="cellIs" dxfId="58" priority="22" operator="lessThan">
      <formula>0.84</formula>
    </cfRule>
    <cfRule type="cellIs" dxfId="57" priority="21" operator="equal">
      <formula>0</formula>
    </cfRule>
  </conditionalFormatting>
  <conditionalFormatting sqref="AB227:AB230 AD227:AD230 AF227:AF230 AH227:AH230">
    <cfRule type="cellIs" dxfId="56" priority="20" operator="between">
      <formula>0.85</formula>
      <formula>1</formula>
    </cfRule>
    <cfRule type="cellIs" dxfId="55" priority="19" operator="greaterThan">
      <formula>1</formula>
    </cfRule>
    <cfRule type="cellIs" dxfId="54" priority="18" operator="lessThan">
      <formula>0.84</formula>
    </cfRule>
    <cfRule type="cellIs" dxfId="53" priority="17" operator="equal">
      <formula>0</formula>
    </cfRule>
  </conditionalFormatting>
  <conditionalFormatting sqref="AB234:AB235 AD234:AD235 AF234:AF235 AH234:AH235">
    <cfRule type="cellIs" dxfId="52" priority="16" operator="between">
      <formula>0.85</formula>
      <formula>1</formula>
    </cfRule>
    <cfRule type="cellIs" dxfId="51" priority="14" operator="lessThan">
      <formula>0.84</formula>
    </cfRule>
    <cfRule type="cellIs" dxfId="50" priority="13" operator="equal">
      <formula>0</formula>
    </cfRule>
    <cfRule type="cellIs" dxfId="49" priority="15" operator="greaterThan">
      <formula>1</formula>
    </cfRule>
  </conditionalFormatting>
  <conditionalFormatting sqref="AB253:AB263 AD253:AD263 AF253:AF263 AH253:AH263">
    <cfRule type="cellIs" dxfId="48" priority="12" operator="between">
      <formula>0.85</formula>
      <formula>1</formula>
    </cfRule>
    <cfRule type="cellIs" dxfId="47" priority="11" operator="greaterThan">
      <formula>1</formula>
    </cfRule>
    <cfRule type="cellIs" dxfId="46" priority="10" operator="lessThan">
      <formula>0.84</formula>
    </cfRule>
    <cfRule type="cellIs" dxfId="45" priority="9" operator="equal">
      <formula>0</formula>
    </cfRule>
  </conditionalFormatting>
  <conditionalFormatting sqref="AB267:AB275 AD267:AD275 AF267:AF275 AH267:AH275">
    <cfRule type="cellIs" dxfId="44" priority="7" operator="greaterThan">
      <formula>1</formula>
    </cfRule>
    <cfRule type="cellIs" dxfId="43" priority="6" operator="lessThan">
      <formula>0.84</formula>
    </cfRule>
    <cfRule type="cellIs" dxfId="42" priority="5" operator="equal">
      <formula>0</formula>
    </cfRule>
    <cfRule type="cellIs" dxfId="41" priority="8" operator="between">
      <formula>0.85</formula>
      <formula>1</formula>
    </cfRule>
  </conditionalFormatting>
  <conditionalFormatting sqref="AB279:AB280 AD279:AD280 AF279:AF280 AH279:AH280">
    <cfRule type="cellIs" dxfId="40" priority="1" operator="equal">
      <formula>0</formula>
    </cfRule>
    <cfRule type="cellIs" dxfId="39" priority="4" operator="between">
      <formula>0.85</formula>
      <formula>1</formula>
    </cfRule>
    <cfRule type="cellIs" dxfId="38" priority="3" operator="greaterThan">
      <formula>1</formula>
    </cfRule>
    <cfRule type="cellIs" dxfId="37" priority="2" operator="lessThan">
      <formula>0.84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S225"/>
  <sheetViews>
    <sheetView showGridLines="0" workbookViewId="0">
      <selection activeCell="B6" sqref="B6"/>
    </sheetView>
  </sheetViews>
  <sheetFormatPr defaultColWidth="8.85546875" defaultRowHeight="15" x14ac:dyDescent="0.25"/>
  <cols>
    <col min="1" max="1" width="35.28515625" customWidth="1"/>
    <col min="2" max="2" width="8.7109375" style="140" customWidth="1"/>
    <col min="3" max="3" width="8.42578125" customWidth="1"/>
    <col min="4" max="4" width="7.7109375" style="140" customWidth="1"/>
    <col min="5" max="5" width="8.42578125" customWidth="1"/>
    <col min="6" max="6" width="7.7109375" style="140" customWidth="1"/>
    <col min="7" max="7" width="8.42578125" customWidth="1"/>
    <col min="8" max="8" width="7.85546875" style="140" customWidth="1"/>
    <col min="9" max="9" width="9.42578125" customWidth="1"/>
    <col min="10" max="10" width="9" style="140" customWidth="1"/>
    <col min="11" max="11" width="8.42578125" customWidth="1"/>
    <col min="12" max="12" width="8" style="140" customWidth="1"/>
    <col min="13" max="13" width="8.42578125" customWidth="1"/>
    <col min="14" max="14" width="7.85546875" style="140" customWidth="1"/>
    <col min="15" max="15" width="8.42578125" customWidth="1"/>
    <col min="16" max="16" width="7.85546875" style="140" customWidth="1"/>
    <col min="17" max="17" width="8.140625" customWidth="1"/>
    <col min="18" max="18" width="9.140625" customWidth="1"/>
    <col min="19" max="19" width="8.85546875" style="140" customWidth="1"/>
  </cols>
  <sheetData>
    <row r="1" spans="1:19" ht="18" x14ac:dyDescent="0.35">
      <c r="A1" s="968" t="s">
        <v>392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  <c r="S1" s="968"/>
    </row>
    <row r="2" spans="1:19" ht="18" x14ac:dyDescent="0.35">
      <c r="A2" s="968" t="s">
        <v>184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</row>
    <row r="3" spans="1:19" ht="15.75" thickBot="1" x14ac:dyDescent="0.3">
      <c r="A3" s="89" t="s">
        <v>185</v>
      </c>
      <c r="J3" s="552"/>
      <c r="S3" s="552"/>
    </row>
    <row r="4" spans="1:19" ht="16.5" thickBot="1" x14ac:dyDescent="0.3">
      <c r="A4" s="1034" t="s">
        <v>394</v>
      </c>
      <c r="B4" s="1035"/>
      <c r="C4" s="1035"/>
      <c r="D4" s="1035"/>
      <c r="E4" s="1035"/>
      <c r="F4" s="1035"/>
      <c r="G4" s="1035"/>
      <c r="H4" s="1035"/>
      <c r="I4" s="1036"/>
      <c r="J4" s="1036"/>
      <c r="K4" s="1035"/>
      <c r="L4" s="1035"/>
      <c r="M4" s="1035"/>
      <c r="N4" s="1035"/>
      <c r="O4" s="1035"/>
      <c r="P4" s="1035"/>
      <c r="Q4" s="1035"/>
      <c r="R4" s="1035"/>
      <c r="S4" s="1037"/>
    </row>
    <row r="5" spans="1:19" ht="34.5" thickBot="1" x14ac:dyDescent="0.3">
      <c r="A5" s="547" t="s">
        <v>14</v>
      </c>
      <c r="B5" s="548" t="s">
        <v>15</v>
      </c>
      <c r="C5" s="549" t="str">
        <f>'Pque N Mundo I'!C8</f>
        <v>Real.</v>
      </c>
      <c r="D5" s="550" t="e">
        <f>'Pque N Mundo I'!#REF!</f>
        <v>#REF!</v>
      </c>
      <c r="E5" s="549" t="e">
        <f>'Pque N Mundo I'!#REF!</f>
        <v>#REF!</v>
      </c>
      <c r="F5" s="550" t="e">
        <f>'Pque N Mundo I'!#REF!</f>
        <v>#REF!</v>
      </c>
      <c r="G5" s="549" t="e">
        <f>'Pque N Mundo I'!#REF!</f>
        <v>#REF!</v>
      </c>
      <c r="H5" s="550" t="e">
        <f>'Pque N Mundo I'!#REF!</f>
        <v>#REF!</v>
      </c>
      <c r="I5" s="551" t="s">
        <v>388</v>
      </c>
      <c r="J5" s="551" t="s">
        <v>400</v>
      </c>
      <c r="K5" s="549" t="e">
        <f>'Pque N Mundo I'!#REF!</f>
        <v>#REF!</v>
      </c>
      <c r="L5" s="550" t="e">
        <f>'Pque N Mundo I'!#REF!</f>
        <v>#REF!</v>
      </c>
      <c r="M5" s="549" t="e">
        <f>'Pque N Mundo I'!#REF!</f>
        <v>#REF!</v>
      </c>
      <c r="N5" s="550" t="e">
        <f>'Pque N Mundo I'!#REF!</f>
        <v>#REF!</v>
      </c>
      <c r="O5" s="549" t="e">
        <f>'Pque N Mundo I'!#REF!</f>
        <v>#REF!</v>
      </c>
      <c r="P5" s="550" t="e">
        <f>'Pque N Mundo I'!#REF!</f>
        <v>#REF!</v>
      </c>
      <c r="Q5" s="553" t="s">
        <v>401</v>
      </c>
      <c r="R5" s="551" t="s">
        <v>393</v>
      </c>
      <c r="S5" s="551" t="s">
        <v>400</v>
      </c>
    </row>
    <row r="6" spans="1:19" ht="15.75" thickTop="1" x14ac:dyDescent="0.25">
      <c r="A6" s="8" t="s">
        <v>27</v>
      </c>
      <c r="B6" s="76">
        <f t="shared" ref="B6:C8" si="0">SUM(B24,B37)</f>
        <v>13200</v>
      </c>
      <c r="C6" s="91">
        <f t="shared" si="0"/>
        <v>11304</v>
      </c>
      <c r="D6" s="18">
        <f>C6/$B6</f>
        <v>0.85636363636363633</v>
      </c>
      <c r="E6" s="91" t="e">
        <f>SUM(E24,E37)</f>
        <v>#REF!</v>
      </c>
      <c r="F6" s="18" t="e">
        <f t="shared" ref="F6:F14" si="1">E6/$B6</f>
        <v>#REF!</v>
      </c>
      <c r="G6" s="91" t="e">
        <f>SUM(G24,G37)</f>
        <v>#REF!</v>
      </c>
      <c r="H6" s="143" t="e">
        <f t="shared" ref="H6:H14" si="2">G6/$B6</f>
        <v>#REF!</v>
      </c>
      <c r="I6" s="665" t="e">
        <f>SUM(C6,E6,G6)</f>
        <v>#REF!</v>
      </c>
      <c r="J6" s="144" t="e">
        <f>((I6/Q6))</f>
        <v>#REF!</v>
      </c>
      <c r="K6" s="91" t="e">
        <f>SUM(K24,K37)</f>
        <v>#REF!</v>
      </c>
      <c r="L6" s="143" t="e">
        <f t="shared" ref="L6:L14" si="3">K6/$B6</f>
        <v>#REF!</v>
      </c>
      <c r="M6" s="91" t="e">
        <f>SUM(M24,M37)</f>
        <v>#REF!</v>
      </c>
      <c r="N6" s="143" t="e">
        <f t="shared" ref="N6:N14" si="4">M6/$B6</f>
        <v>#REF!</v>
      </c>
      <c r="O6" s="91" t="e">
        <f>SUM(O24,O37)</f>
        <v>#REF!</v>
      </c>
      <c r="P6" s="143" t="e">
        <f t="shared" ref="P6:P14" si="5">O6/$B6</f>
        <v>#REF!</v>
      </c>
      <c r="Q6" s="554">
        <f>B6*3</f>
        <v>39600</v>
      </c>
      <c r="R6" s="68" t="e">
        <f>SUM(K6,M6,O6)</f>
        <v>#REF!</v>
      </c>
      <c r="S6" s="144" t="e">
        <f>((R6/Q6))</f>
        <v>#REF!</v>
      </c>
    </row>
    <row r="7" spans="1:19" x14ac:dyDescent="0.25">
      <c r="A7" s="77" t="s">
        <v>28</v>
      </c>
      <c r="B7" s="78">
        <f t="shared" si="0"/>
        <v>4576</v>
      </c>
      <c r="C7" s="92">
        <f t="shared" si="0"/>
        <v>4377</v>
      </c>
      <c r="D7" s="103">
        <f t="shared" ref="D7:D14" si="6">C7/$B7</f>
        <v>0.95651223776223782</v>
      </c>
      <c r="E7" s="92" t="e">
        <f>SUM(E25,E38)</f>
        <v>#REF!</v>
      </c>
      <c r="F7" s="103" t="e">
        <f t="shared" si="1"/>
        <v>#REF!</v>
      </c>
      <c r="G7" s="92" t="e">
        <f>SUM(G25,G38)</f>
        <v>#REF!</v>
      </c>
      <c r="H7" s="103" t="e">
        <f t="shared" si="2"/>
        <v>#REF!</v>
      </c>
      <c r="I7" s="666" t="e">
        <f t="shared" ref="I7:I17" si="7">SUM(C7,E7,G7)</f>
        <v>#REF!</v>
      </c>
      <c r="J7" s="104" t="e">
        <f t="shared" ref="J7:J17" si="8">((I7/Q7))</f>
        <v>#REF!</v>
      </c>
      <c r="K7" s="92" t="e">
        <f>SUM(K25,K38)</f>
        <v>#REF!</v>
      </c>
      <c r="L7" s="103" t="e">
        <f t="shared" si="3"/>
        <v>#REF!</v>
      </c>
      <c r="M7" s="92" t="e">
        <f>SUM(M25,M38)</f>
        <v>#REF!</v>
      </c>
      <c r="N7" s="103" t="e">
        <f t="shared" si="4"/>
        <v>#REF!</v>
      </c>
      <c r="O7" s="92" t="e">
        <f>SUM(O25,O38)</f>
        <v>#REF!</v>
      </c>
      <c r="P7" s="103" t="e">
        <f t="shared" si="5"/>
        <v>#REF!</v>
      </c>
      <c r="Q7" s="555">
        <f t="shared" ref="Q7:Q17" si="9">B7*3</f>
        <v>13728</v>
      </c>
      <c r="R7" s="94" t="e">
        <f t="shared" ref="R7:R14" si="10">SUM(K7,M7,O7)</f>
        <v>#REF!</v>
      </c>
      <c r="S7" s="104" t="e">
        <f t="shared" ref="S7:S17" si="11">((R7/Q7))</f>
        <v>#REF!</v>
      </c>
    </row>
    <row r="8" spans="1:19" x14ac:dyDescent="0.25">
      <c r="A8" s="77" t="s">
        <v>29</v>
      </c>
      <c r="B8" s="78">
        <f t="shared" si="0"/>
        <v>1980</v>
      </c>
      <c r="C8" s="92">
        <f t="shared" si="0"/>
        <v>1813</v>
      </c>
      <c r="D8" s="103">
        <f t="shared" si="6"/>
        <v>0.91565656565656561</v>
      </c>
      <c r="E8" s="92" t="e">
        <f>SUM(E26,E39)</f>
        <v>#REF!</v>
      </c>
      <c r="F8" s="103" t="e">
        <f t="shared" si="1"/>
        <v>#REF!</v>
      </c>
      <c r="G8" s="92" t="e">
        <f>SUM(G26,G39)</f>
        <v>#REF!</v>
      </c>
      <c r="H8" s="103" t="e">
        <f t="shared" si="2"/>
        <v>#REF!</v>
      </c>
      <c r="I8" s="666" t="e">
        <f t="shared" si="7"/>
        <v>#REF!</v>
      </c>
      <c r="J8" s="104" t="e">
        <f t="shared" si="8"/>
        <v>#REF!</v>
      </c>
      <c r="K8" s="92" t="e">
        <f>SUM(K26,K39)</f>
        <v>#REF!</v>
      </c>
      <c r="L8" s="103" t="e">
        <f t="shared" si="3"/>
        <v>#REF!</v>
      </c>
      <c r="M8" s="92" t="e">
        <f>SUM(M26,M39)</f>
        <v>#REF!</v>
      </c>
      <c r="N8" s="103" t="e">
        <f t="shared" si="4"/>
        <v>#REF!</v>
      </c>
      <c r="O8" s="92" t="e">
        <f>SUM(O26,O39)</f>
        <v>#REF!</v>
      </c>
      <c r="P8" s="103" t="e">
        <f t="shared" si="5"/>
        <v>#REF!</v>
      </c>
      <c r="Q8" s="555">
        <f t="shared" si="9"/>
        <v>5940</v>
      </c>
      <c r="R8" s="94" t="e">
        <f t="shared" si="10"/>
        <v>#REF!</v>
      </c>
      <c r="S8" s="104" t="e">
        <f t="shared" si="11"/>
        <v>#REF!</v>
      </c>
    </row>
    <row r="9" spans="1:19" x14ac:dyDescent="0.25">
      <c r="A9" s="77" t="s">
        <v>390</v>
      </c>
      <c r="B9" s="78">
        <f>SUM(B27,B42,B52,B82,B92,B103,B120,B130,B139,B148,B182,)</f>
        <v>5829</v>
      </c>
      <c r="C9" s="92">
        <f>SUM(C27,C42,C52,C82,C92,C103,C120,C130,C139,C148,C182,)</f>
        <v>6311</v>
      </c>
      <c r="D9" s="103">
        <f t="shared" si="6"/>
        <v>1.0826899982844398</v>
      </c>
      <c r="E9" s="92" t="e">
        <f>SUM(E27,E42,E52,E82,E92,E103,E120,E130,E139,E148,E182,)</f>
        <v>#REF!</v>
      </c>
      <c r="F9" s="103" t="e">
        <f t="shared" si="1"/>
        <v>#REF!</v>
      </c>
      <c r="G9" s="92" t="e">
        <f>SUM(G27,G42,G52,G82,G92,G103,G120,G130,G139,G148,G182,)</f>
        <v>#REF!</v>
      </c>
      <c r="H9" s="103" t="e">
        <f t="shared" si="2"/>
        <v>#REF!</v>
      </c>
      <c r="I9" s="666" t="e">
        <f>SUM(C9,E9,G9)</f>
        <v>#REF!</v>
      </c>
      <c r="J9" s="104" t="e">
        <f t="shared" ref="J9:J14" si="12">((I9/Q9))</f>
        <v>#REF!</v>
      </c>
      <c r="K9" s="92" t="e">
        <f>SUM(K27,K42,K52,K82,K92,K103,K120,K130,K139,K148,K182,)</f>
        <v>#REF!</v>
      </c>
      <c r="L9" s="103" t="e">
        <f t="shared" si="3"/>
        <v>#REF!</v>
      </c>
      <c r="M9" s="92" t="e">
        <f>SUM(M27,M42,M52,M82,M92,M103,M120,M130,M139,M148,M182,)</f>
        <v>#REF!</v>
      </c>
      <c r="N9" s="103" t="e">
        <f t="shared" si="4"/>
        <v>#REF!</v>
      </c>
      <c r="O9" s="92" t="e">
        <f>SUM(O27,O42,O52,O82,O92,O103,O120,O130,O139,O148,O182,)</f>
        <v>#REF!</v>
      </c>
      <c r="P9" s="103" t="e">
        <f t="shared" si="5"/>
        <v>#REF!</v>
      </c>
      <c r="Q9" s="555">
        <f t="shared" si="9"/>
        <v>17487</v>
      </c>
      <c r="R9" s="94" t="e">
        <f t="shared" si="10"/>
        <v>#REF!</v>
      </c>
      <c r="S9" s="104" t="e">
        <f t="shared" si="11"/>
        <v>#REF!</v>
      </c>
    </row>
    <row r="10" spans="1:19" x14ac:dyDescent="0.25">
      <c r="A10" s="77" t="s">
        <v>9</v>
      </c>
      <c r="B10" s="78">
        <f>SUM(B28,B43,B53,B83,B93,B104,B121,B131,B140,B149,B183,)</f>
        <v>817</v>
      </c>
      <c r="C10" s="92">
        <f>SUM(C28,C43,C53,C83,C93,C104,C121,C131,C140,C149,C183,)</f>
        <v>1268</v>
      </c>
      <c r="D10" s="103">
        <f t="shared" si="6"/>
        <v>1.5520195838433293</v>
      </c>
      <c r="E10" s="92" t="e">
        <f>SUM(E28,E43,E53,E83,E93,E104,E121,E131,E140,E149,E183,)</f>
        <v>#REF!</v>
      </c>
      <c r="F10" s="103" t="e">
        <f t="shared" si="1"/>
        <v>#REF!</v>
      </c>
      <c r="G10" s="92" t="e">
        <f>SUM(G28,G43,G53,G83,G93,G104,G121,G131,G140,G149,G183,)</f>
        <v>#REF!</v>
      </c>
      <c r="H10" s="103" t="e">
        <f t="shared" si="2"/>
        <v>#REF!</v>
      </c>
      <c r="I10" s="666" t="e">
        <f>SUM(C10,E10,G10)</f>
        <v>#REF!</v>
      </c>
      <c r="J10" s="104" t="e">
        <f t="shared" si="12"/>
        <v>#REF!</v>
      </c>
      <c r="K10" s="92" t="e">
        <f>SUM(K28,K43,K53,K83,K93,K104,K121,K131,K140,K149,K183,)</f>
        <v>#REF!</v>
      </c>
      <c r="L10" s="103" t="e">
        <f t="shared" si="3"/>
        <v>#REF!</v>
      </c>
      <c r="M10" s="92" t="e">
        <f>SUM(M28,M43,M53,M83,M93,M104,M121,M131,M140,M149,M183,)</f>
        <v>#REF!</v>
      </c>
      <c r="N10" s="103" t="e">
        <f t="shared" si="4"/>
        <v>#REF!</v>
      </c>
      <c r="O10" s="92" t="e">
        <f>SUM(O28,O43,O53,O83,O93,O104,O121,O131,O140,O149,O183,)</f>
        <v>#REF!</v>
      </c>
      <c r="P10" s="103" t="e">
        <f t="shared" si="5"/>
        <v>#REF!</v>
      </c>
      <c r="Q10" s="555">
        <f t="shared" si="9"/>
        <v>2451</v>
      </c>
      <c r="R10" s="94" t="e">
        <f t="shared" si="10"/>
        <v>#REF!</v>
      </c>
      <c r="S10" s="104" t="e">
        <f t="shared" si="11"/>
        <v>#REF!</v>
      </c>
    </row>
    <row r="11" spans="1:19" x14ac:dyDescent="0.25">
      <c r="A11" s="77" t="s">
        <v>10</v>
      </c>
      <c r="B11" s="78">
        <f>SUM(B29,B44,B54,B62,B84,B94,B105,B122,B132,B141,B150,B184,B191,)</f>
        <v>10428</v>
      </c>
      <c r="C11" s="92">
        <f>SUM(C29,C44,C54,C62,C84,C94,C105,C122,C132,C141,C150,C184,C191,)</f>
        <v>8809</v>
      </c>
      <c r="D11" s="103">
        <f t="shared" si="6"/>
        <v>0.84474491752972769</v>
      </c>
      <c r="E11" s="92" t="e">
        <f>SUM(E29,E44,E54,E62,E84,E94,E105,E122,E132,E141,E150,E184,E191,)</f>
        <v>#REF!</v>
      </c>
      <c r="F11" s="103" t="e">
        <f t="shared" si="1"/>
        <v>#REF!</v>
      </c>
      <c r="G11" s="92" t="e">
        <f>SUM(G29,G44,G54,G62,G84,G94,G105,G122,G132,G141,G150,G184,G191,)</f>
        <v>#REF!</v>
      </c>
      <c r="H11" s="103" t="e">
        <f t="shared" si="2"/>
        <v>#REF!</v>
      </c>
      <c r="I11" s="666" t="e">
        <f>SUM(C11,E11,G11)</f>
        <v>#REF!</v>
      </c>
      <c r="J11" s="104" t="e">
        <f t="shared" si="12"/>
        <v>#REF!</v>
      </c>
      <c r="K11" s="92" t="e">
        <f>SUM(K29,K44,K54,K62,K84,K94,K105,K122,K132,K141,K150,K184,K191,)</f>
        <v>#REF!</v>
      </c>
      <c r="L11" s="103" t="e">
        <f t="shared" si="3"/>
        <v>#REF!</v>
      </c>
      <c r="M11" s="92" t="e">
        <f>SUM(M29,M44,M54,M62,M84,M94,M105,M122,M132,M141,M150,M184,M191,)</f>
        <v>#REF!</v>
      </c>
      <c r="N11" s="103" t="e">
        <f t="shared" si="4"/>
        <v>#REF!</v>
      </c>
      <c r="O11" s="92" t="e">
        <f>SUM(O29,O44,O54,O62,O84,O94,O105,O122,O132,O141,O150,O184,O191,)</f>
        <v>#REF!</v>
      </c>
      <c r="P11" s="103" t="e">
        <f t="shared" si="5"/>
        <v>#REF!</v>
      </c>
      <c r="Q11" s="555">
        <f t="shared" si="9"/>
        <v>31284</v>
      </c>
      <c r="R11" s="94" t="e">
        <f t="shared" si="10"/>
        <v>#REF!</v>
      </c>
      <c r="S11" s="104" t="e">
        <f t="shared" si="11"/>
        <v>#REF!</v>
      </c>
    </row>
    <row r="12" spans="1:19" x14ac:dyDescent="0.25">
      <c r="A12" s="77" t="s">
        <v>42</v>
      </c>
      <c r="B12" s="78">
        <f>SUM(B30,B45,B55,B63,B85,B95,B106,B123,B133,B142,B151,B185,B192,)</f>
        <v>5676</v>
      </c>
      <c r="C12" s="92">
        <f>SUM(C30,C45,C55,C63,C85,C95,C106,C123,C133,C142,C151,C185,C192,)</f>
        <v>3458</v>
      </c>
      <c r="D12" s="103">
        <f t="shared" si="6"/>
        <v>0.60923185341789998</v>
      </c>
      <c r="E12" s="92" t="e">
        <f>SUM(E30,E45,E55,E63,E85,E95,E106,E123,E133,E142,E151,E185,E192,)</f>
        <v>#REF!</v>
      </c>
      <c r="F12" s="103" t="e">
        <f t="shared" si="1"/>
        <v>#REF!</v>
      </c>
      <c r="G12" s="92" t="e">
        <f>SUM(G30,G45,G55,G63,G85,G95,G106,G123,G133,G142,G151,G185,G192,)</f>
        <v>#REF!</v>
      </c>
      <c r="H12" s="103" t="e">
        <f t="shared" si="2"/>
        <v>#REF!</v>
      </c>
      <c r="I12" s="666" t="e">
        <f>SUM(C12,E12,G12)</f>
        <v>#REF!</v>
      </c>
      <c r="J12" s="104" t="e">
        <f t="shared" si="12"/>
        <v>#REF!</v>
      </c>
      <c r="K12" s="92" t="e">
        <f>SUM(K30,K45,K55,K63,K85,K95,K106,K123,K133,K142,K151,K185,K192,)</f>
        <v>#REF!</v>
      </c>
      <c r="L12" s="103" t="e">
        <f t="shared" si="3"/>
        <v>#REF!</v>
      </c>
      <c r="M12" s="92" t="e">
        <f>SUM(M30,M45,M55,M63,M85,M95,M106,M123,M133,M142,M151,M185,M192,)</f>
        <v>#REF!</v>
      </c>
      <c r="N12" s="103" t="e">
        <f t="shared" si="4"/>
        <v>#REF!</v>
      </c>
      <c r="O12" s="92" t="e">
        <f>SUM(O30,O45,O55,O63,O85,O95,O106,O123,O133,O142,O151,O185,O192,)</f>
        <v>#REF!</v>
      </c>
      <c r="P12" s="103" t="e">
        <f t="shared" si="5"/>
        <v>#REF!</v>
      </c>
      <c r="Q12" s="555">
        <f t="shared" si="9"/>
        <v>17028</v>
      </c>
      <c r="R12" s="94" t="e">
        <f t="shared" si="10"/>
        <v>#REF!</v>
      </c>
      <c r="S12" s="104" t="e">
        <f t="shared" si="11"/>
        <v>#REF!</v>
      </c>
    </row>
    <row r="13" spans="1:19" x14ac:dyDescent="0.25">
      <c r="A13" s="77" t="s">
        <v>12</v>
      </c>
      <c r="B13" s="78">
        <f>SUM(B31,B56,B64,B86,B152,)</f>
        <v>1120</v>
      </c>
      <c r="C13" s="92">
        <f>SUM(C31,C56,C64,C86,C152,)</f>
        <v>732</v>
      </c>
      <c r="D13" s="103">
        <f t="shared" si="6"/>
        <v>0.65357142857142858</v>
      </c>
      <c r="E13" s="92" t="e">
        <f>SUM(E31,E56,E64,E86,E152,)</f>
        <v>#REF!</v>
      </c>
      <c r="F13" s="103" t="e">
        <f t="shared" si="1"/>
        <v>#REF!</v>
      </c>
      <c r="G13" s="92" t="e">
        <f>SUM(G31,G56,G64,G86,G152,)</f>
        <v>#REF!</v>
      </c>
      <c r="H13" s="103" t="e">
        <f t="shared" si="2"/>
        <v>#REF!</v>
      </c>
      <c r="I13" s="666" t="e">
        <f>SUM(C13,E13,G13)</f>
        <v>#REF!</v>
      </c>
      <c r="J13" s="104" t="e">
        <f t="shared" si="12"/>
        <v>#REF!</v>
      </c>
      <c r="K13" s="92" t="e">
        <f>SUM(K31,K56,K64,K86,K152,)</f>
        <v>#REF!</v>
      </c>
      <c r="L13" s="103" t="e">
        <f t="shared" si="3"/>
        <v>#REF!</v>
      </c>
      <c r="M13" s="92" t="e">
        <f>SUM(M31,M56,M64,M86,M152,)</f>
        <v>#REF!</v>
      </c>
      <c r="N13" s="103" t="e">
        <f t="shared" si="4"/>
        <v>#REF!</v>
      </c>
      <c r="O13" s="92" t="e">
        <f>SUM(O31,O56,O64,O86,O152,)</f>
        <v>#REF!</v>
      </c>
      <c r="P13" s="103" t="e">
        <f t="shared" si="5"/>
        <v>#REF!</v>
      </c>
      <c r="Q13" s="555">
        <f t="shared" si="9"/>
        <v>3360</v>
      </c>
      <c r="R13" s="94" t="e">
        <f t="shared" si="10"/>
        <v>#REF!</v>
      </c>
      <c r="S13" s="104" t="e">
        <f t="shared" si="11"/>
        <v>#REF!</v>
      </c>
    </row>
    <row r="14" spans="1:19" ht="15.75" thickBot="1" x14ac:dyDescent="0.3">
      <c r="A14" s="96" t="s">
        <v>13</v>
      </c>
      <c r="B14" s="145">
        <f>SUM(B32,B46,B57,B65,B87,B97,B107,B125,B134,B143,B154,B186,B193,)</f>
        <v>7420</v>
      </c>
      <c r="C14" s="97">
        <f>SUM(C32,C46,C57,C65,C87,C97,C107,C125,C134,C143,C154,C186,C193,)</f>
        <v>4183</v>
      </c>
      <c r="D14" s="107">
        <f t="shared" si="6"/>
        <v>0.56374663072776277</v>
      </c>
      <c r="E14" s="97" t="e">
        <f>SUM(E32,E46,E57,E65,E87,E97,E107,E125,E134,E143,E154,E186,E193,)</f>
        <v>#REF!</v>
      </c>
      <c r="F14" s="107" t="e">
        <f t="shared" si="1"/>
        <v>#REF!</v>
      </c>
      <c r="G14" s="97" t="e">
        <f>SUM(G32,G46,G57,G65,G87,G97,G107,G125,G134,G143,G154,G186,G193,)</f>
        <v>#REF!</v>
      </c>
      <c r="H14" s="107" t="e">
        <f t="shared" si="2"/>
        <v>#REF!</v>
      </c>
      <c r="I14" s="667" t="e">
        <f t="shared" si="7"/>
        <v>#REF!</v>
      </c>
      <c r="J14" s="108" t="e">
        <f t="shared" si="12"/>
        <v>#REF!</v>
      </c>
      <c r="K14" s="97" t="e">
        <f>SUM(K32,K46,K57,K65,K87,K97,K107,K125,K134,K143,K154,K186,K193,)</f>
        <v>#REF!</v>
      </c>
      <c r="L14" s="107" t="e">
        <f t="shared" si="3"/>
        <v>#REF!</v>
      </c>
      <c r="M14" s="97" t="e">
        <f>SUM(M32,M46,M57,M65,M87,M97,M107,M125,M134,M143,M154,M186,M193,)</f>
        <v>#REF!</v>
      </c>
      <c r="N14" s="107" t="e">
        <f t="shared" si="4"/>
        <v>#REF!</v>
      </c>
      <c r="O14" s="97" t="e">
        <f>SUM(O32,O46,O57,O65,O87,O97,O107,O125,O134,O143,O154,O186,O193,)</f>
        <v>#REF!</v>
      </c>
      <c r="P14" s="107" t="e">
        <f t="shared" si="5"/>
        <v>#REF!</v>
      </c>
      <c r="Q14" s="556">
        <f t="shared" si="9"/>
        <v>22260</v>
      </c>
      <c r="R14" s="99" t="e">
        <f t="shared" si="10"/>
        <v>#REF!</v>
      </c>
      <c r="S14" s="108" t="e">
        <f t="shared" si="11"/>
        <v>#REF!</v>
      </c>
    </row>
    <row r="15" spans="1:19" x14ac:dyDescent="0.25">
      <c r="A15" s="55" t="s">
        <v>352</v>
      </c>
      <c r="B15" s="79">
        <f>B96</f>
        <v>125</v>
      </c>
      <c r="C15" s="101">
        <f>C96</f>
        <v>106</v>
      </c>
      <c r="D15" s="57">
        <f t="shared" ref="D15:D17" si="13">C15/$B15</f>
        <v>0.84799999999999998</v>
      </c>
      <c r="E15" s="101" t="e">
        <f>E96</f>
        <v>#REF!</v>
      </c>
      <c r="F15" s="57" t="e">
        <f t="shared" ref="F15:F17" si="14">E15/$B15</f>
        <v>#REF!</v>
      </c>
      <c r="G15" s="101" t="e">
        <f>G96</f>
        <v>#REF!</v>
      </c>
      <c r="H15" s="57" t="e">
        <f t="shared" ref="H15:H17" si="15">G15/$B15</f>
        <v>#REF!</v>
      </c>
      <c r="I15" s="668" t="e">
        <f t="shared" si="7"/>
        <v>#REF!</v>
      </c>
      <c r="J15" s="163" t="e">
        <f t="shared" si="8"/>
        <v>#REF!</v>
      </c>
      <c r="K15" s="101" t="e">
        <f>K96</f>
        <v>#REF!</v>
      </c>
      <c r="L15" s="57" t="e">
        <f t="shared" ref="L15:L17" si="16">K15/$B15</f>
        <v>#REF!</v>
      </c>
      <c r="M15" s="101" t="e">
        <f>M96</f>
        <v>#REF!</v>
      </c>
      <c r="N15" s="57" t="e">
        <f t="shared" ref="N15:N17" si="17">M15/$B15</f>
        <v>#REF!</v>
      </c>
      <c r="O15" s="101" t="e">
        <f>O96</f>
        <v>#REF!</v>
      </c>
      <c r="P15" s="57" t="e">
        <f t="shared" ref="P15:P17" si="18">O15/$B15</f>
        <v>#REF!</v>
      </c>
      <c r="Q15" s="557">
        <f>B15*3</f>
        <v>375</v>
      </c>
      <c r="R15" s="116" t="e">
        <f t="shared" ref="R15:R17" si="19">SUM(K15,M15,O15)</f>
        <v>#REF!</v>
      </c>
      <c r="S15" s="163" t="e">
        <f t="shared" si="11"/>
        <v>#REF!</v>
      </c>
    </row>
    <row r="16" spans="1:19" x14ac:dyDescent="0.25">
      <c r="A16" s="77" t="s">
        <v>353</v>
      </c>
      <c r="B16" s="78" t="e">
        <f>B153</f>
        <v>#REF!</v>
      </c>
      <c r="C16" s="92" t="e">
        <f>C153</f>
        <v>#REF!</v>
      </c>
      <c r="D16" s="103" t="e">
        <f t="shared" si="13"/>
        <v>#REF!</v>
      </c>
      <c r="E16" s="92" t="e">
        <f>E153</f>
        <v>#REF!</v>
      </c>
      <c r="F16" s="103" t="e">
        <f t="shared" si="14"/>
        <v>#REF!</v>
      </c>
      <c r="G16" s="92" t="e">
        <f>G153</f>
        <v>#REF!</v>
      </c>
      <c r="H16" s="103" t="e">
        <f t="shared" si="15"/>
        <v>#REF!</v>
      </c>
      <c r="I16" s="666" t="e">
        <f t="shared" si="7"/>
        <v>#REF!</v>
      </c>
      <c r="J16" s="104" t="e">
        <f t="shared" si="8"/>
        <v>#REF!</v>
      </c>
      <c r="K16" s="92" t="e">
        <f>K153</f>
        <v>#REF!</v>
      </c>
      <c r="L16" s="103" t="e">
        <f t="shared" si="16"/>
        <v>#REF!</v>
      </c>
      <c r="M16" s="92" t="e">
        <f>M153</f>
        <v>#REF!</v>
      </c>
      <c r="N16" s="103" t="e">
        <f t="shared" si="17"/>
        <v>#REF!</v>
      </c>
      <c r="O16" s="92" t="e">
        <f>O153</f>
        <v>#REF!</v>
      </c>
      <c r="P16" s="103" t="e">
        <f t="shared" si="18"/>
        <v>#REF!</v>
      </c>
      <c r="Q16" s="555" t="e">
        <f t="shared" si="9"/>
        <v>#REF!</v>
      </c>
      <c r="R16" s="94" t="e">
        <f t="shared" si="19"/>
        <v>#REF!</v>
      </c>
      <c r="S16" s="104" t="e">
        <f t="shared" si="11"/>
        <v>#REF!</v>
      </c>
    </row>
    <row r="17" spans="1:19" ht="15.75" thickBot="1" x14ac:dyDescent="0.3">
      <c r="A17" s="96" t="s">
        <v>354</v>
      </c>
      <c r="B17" s="145">
        <f>B155</f>
        <v>120</v>
      </c>
      <c r="C17" s="97">
        <f>C155</f>
        <v>130</v>
      </c>
      <c r="D17" s="107">
        <f t="shared" si="13"/>
        <v>1.0833333333333333</v>
      </c>
      <c r="E17" s="97" t="e">
        <f>E155</f>
        <v>#REF!</v>
      </c>
      <c r="F17" s="107" t="e">
        <f t="shared" si="14"/>
        <v>#REF!</v>
      </c>
      <c r="G17" s="97" t="e">
        <f>G155</f>
        <v>#REF!</v>
      </c>
      <c r="H17" s="107" t="e">
        <f t="shared" si="15"/>
        <v>#REF!</v>
      </c>
      <c r="I17" s="667" t="e">
        <f t="shared" si="7"/>
        <v>#REF!</v>
      </c>
      <c r="J17" s="108" t="e">
        <f t="shared" si="8"/>
        <v>#REF!</v>
      </c>
      <c r="K17" s="97" t="e">
        <f>K155</f>
        <v>#REF!</v>
      </c>
      <c r="L17" s="107" t="e">
        <f t="shared" si="16"/>
        <v>#REF!</v>
      </c>
      <c r="M17" s="97" t="e">
        <f>M155</f>
        <v>#REF!</v>
      </c>
      <c r="N17" s="107" t="e">
        <f t="shared" si="17"/>
        <v>#REF!</v>
      </c>
      <c r="O17" s="97" t="e">
        <f>O155</f>
        <v>#REF!</v>
      </c>
      <c r="P17" s="107" t="e">
        <f t="shared" si="18"/>
        <v>#REF!</v>
      </c>
      <c r="Q17" s="556">
        <f t="shared" si="9"/>
        <v>360</v>
      </c>
      <c r="R17" s="99" t="e">
        <f t="shared" si="19"/>
        <v>#REF!</v>
      </c>
      <c r="S17" s="108" t="e">
        <f t="shared" si="11"/>
        <v>#REF!</v>
      </c>
    </row>
    <row r="18" spans="1:19" x14ac:dyDescent="0.25">
      <c r="A18" s="89"/>
    </row>
    <row r="19" spans="1:19" x14ac:dyDescent="0.25">
      <c r="A19" s="89"/>
    </row>
    <row r="20" spans="1:19" x14ac:dyDescent="0.25">
      <c r="A20" s="89"/>
    </row>
    <row r="21" spans="1:19" hidden="1" x14ac:dyDescent="0.25">
      <c r="A21" s="89"/>
    </row>
    <row r="22" spans="1:19" ht="15.75" hidden="1" x14ac:dyDescent="0.25">
      <c r="A22" s="993" t="s">
        <v>259</v>
      </c>
      <c r="B22" s="994"/>
      <c r="C22" s="994"/>
      <c r="D22" s="994"/>
      <c r="E22" s="994"/>
      <c r="F22" s="994"/>
      <c r="G22" s="994"/>
      <c r="H22" s="994"/>
      <c r="I22" s="994"/>
      <c r="J22" s="994"/>
      <c r="K22" s="994"/>
      <c r="L22" s="994"/>
      <c r="M22" s="994"/>
      <c r="N22" s="994"/>
      <c r="O22" s="994"/>
      <c r="P22" s="994"/>
      <c r="Q22" s="994"/>
      <c r="R22" s="994"/>
      <c r="S22" s="994"/>
    </row>
    <row r="23" spans="1:19" ht="34.5" hidden="1" thickBot="1" x14ac:dyDescent="0.3">
      <c r="A23" s="74" t="s">
        <v>14</v>
      </c>
      <c r="B23" s="141" t="s">
        <v>15</v>
      </c>
      <c r="C23" s="207" t="s">
        <v>2</v>
      </c>
      <c r="D23" s="208" t="s">
        <v>1</v>
      </c>
      <c r="E23" s="207" t="s">
        <v>3</v>
      </c>
      <c r="F23" s="208" t="s">
        <v>1</v>
      </c>
      <c r="G23" s="207" t="s">
        <v>4</v>
      </c>
      <c r="H23" s="208" t="s">
        <v>1</v>
      </c>
      <c r="I23" s="86" t="s">
        <v>193</v>
      </c>
      <c r="J23" s="12" t="s">
        <v>192</v>
      </c>
      <c r="K23" s="207" t="s">
        <v>5</v>
      </c>
      <c r="L23" s="208" t="s">
        <v>1</v>
      </c>
      <c r="M23" s="209" t="s">
        <v>190</v>
      </c>
      <c r="N23" s="210" t="s">
        <v>1</v>
      </c>
      <c r="O23" s="209" t="s">
        <v>191</v>
      </c>
      <c r="P23" s="210" t="s">
        <v>1</v>
      </c>
      <c r="Q23" s="553" t="s">
        <v>355</v>
      </c>
      <c r="R23" s="86" t="s">
        <v>193</v>
      </c>
      <c r="S23" s="12" t="s">
        <v>192</v>
      </c>
    </row>
    <row r="24" spans="1:19" ht="15.75" hidden="1" thickTop="1" x14ac:dyDescent="0.25">
      <c r="A24" s="8" t="s">
        <v>27</v>
      </c>
      <c r="B24" s="76">
        <f>'Pque N Mundo I'!B9</f>
        <v>7200</v>
      </c>
      <c r="C24" s="91">
        <f>'Pque N Mundo I'!C9</f>
        <v>5015</v>
      </c>
      <c r="D24" s="18">
        <f>C24/$B24</f>
        <v>0.69652777777777775</v>
      </c>
      <c r="E24" s="91" t="e">
        <f>'Pque N Mundo I'!#REF!</f>
        <v>#REF!</v>
      </c>
      <c r="F24" s="18" t="e">
        <f t="shared" ref="F24:F33" si="20">E24/$B24</f>
        <v>#REF!</v>
      </c>
      <c r="G24" s="91" t="e">
        <f>'Pque N Mundo I'!#REF!</f>
        <v>#REF!</v>
      </c>
      <c r="H24" s="143" t="e">
        <f t="shared" ref="H24:L33" si="21">G24/$B24</f>
        <v>#REF!</v>
      </c>
      <c r="I24" s="68" t="e">
        <f t="shared" ref="I24:I33" si="22">SUM(C24,E24,G24)</f>
        <v>#REF!</v>
      </c>
      <c r="J24" s="144" t="e">
        <f t="shared" ref="J24:J33" si="23">((I24/Q24))</f>
        <v>#REF!</v>
      </c>
      <c r="K24" s="91" t="e">
        <f>'Pque N Mundo I'!#REF!</f>
        <v>#REF!</v>
      </c>
      <c r="L24" s="143" t="e">
        <f t="shared" si="21"/>
        <v>#REF!</v>
      </c>
      <c r="M24" s="91" t="e">
        <f>'Pque N Mundo I'!#REF!</f>
        <v>#REF!</v>
      </c>
      <c r="N24" s="143" t="e">
        <f t="shared" ref="N24:N33" si="24">M24/$B24</f>
        <v>#REF!</v>
      </c>
      <c r="O24" s="91" t="e">
        <f>'Pque N Mundo I'!#REF!</f>
        <v>#REF!</v>
      </c>
      <c r="P24" s="143" t="e">
        <f t="shared" ref="P24:P33" si="25">O24/$B24</f>
        <v>#REF!</v>
      </c>
      <c r="Q24" s="669">
        <f t="shared" ref="Q24:Q32" si="26">B24*3</f>
        <v>21600</v>
      </c>
      <c r="R24" s="68" t="e">
        <f t="shared" ref="R24:R33" si="27">SUM(K24,M24,O24)</f>
        <v>#REF!</v>
      </c>
      <c r="S24" s="144" t="e">
        <f t="shared" ref="S24:S33" si="28">R24/($B24*3)</f>
        <v>#REF!</v>
      </c>
    </row>
    <row r="25" spans="1:19" hidden="1" x14ac:dyDescent="0.25">
      <c r="A25" s="77" t="s">
        <v>28</v>
      </c>
      <c r="B25" s="78">
        <f>'Pque N Mundo I'!B10</f>
        <v>2496</v>
      </c>
      <c r="C25" s="92">
        <f>'Pque N Mundo I'!C10</f>
        <v>2661</v>
      </c>
      <c r="D25" s="103">
        <f t="shared" ref="D25:D32" si="29">C25/$B25</f>
        <v>1.0661057692307692</v>
      </c>
      <c r="E25" s="92" t="e">
        <f>'Pque N Mundo I'!#REF!</f>
        <v>#REF!</v>
      </c>
      <c r="F25" s="103" t="e">
        <f t="shared" si="20"/>
        <v>#REF!</v>
      </c>
      <c r="G25" s="92" t="e">
        <f>'Pque N Mundo I'!#REF!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'Pque N Mundo I'!#REF!</f>
        <v>#REF!</v>
      </c>
      <c r="L25" s="103" t="e">
        <f t="shared" si="21"/>
        <v>#REF!</v>
      </c>
      <c r="M25" s="92" t="e">
        <f>'Pque N Mundo I'!#REF!</f>
        <v>#REF!</v>
      </c>
      <c r="N25" s="103" t="e">
        <f t="shared" si="24"/>
        <v>#REF!</v>
      </c>
      <c r="O25" s="92" t="e">
        <f>'Pque N Mundo I'!#REF!</f>
        <v>#REF!</v>
      </c>
      <c r="P25" s="103" t="e">
        <f t="shared" si="25"/>
        <v>#REF!</v>
      </c>
      <c r="Q25" s="670">
        <f t="shared" si="26"/>
        <v>7488</v>
      </c>
      <c r="R25" s="94" t="e">
        <f t="shared" si="27"/>
        <v>#REF!</v>
      </c>
      <c r="S25" s="104" t="e">
        <f t="shared" ref="S25:S31" si="30">R25/($B25*3)</f>
        <v>#REF!</v>
      </c>
    </row>
    <row r="26" spans="1:19" hidden="1" x14ac:dyDescent="0.25">
      <c r="A26" s="77" t="s">
        <v>29</v>
      </c>
      <c r="B26" s="78">
        <f>'Pque N Mundo I'!B12</f>
        <v>1080</v>
      </c>
      <c r="C26" s="92">
        <f>'Pque N Mundo I'!C12</f>
        <v>1000</v>
      </c>
      <c r="D26" s="103">
        <f t="shared" si="29"/>
        <v>0.92592592592592593</v>
      </c>
      <c r="E26" s="92" t="e">
        <f>'Pque N Mundo I'!#REF!</f>
        <v>#REF!</v>
      </c>
      <c r="F26" s="103" t="e">
        <f t="shared" si="20"/>
        <v>#REF!</v>
      </c>
      <c r="G26" s="92" t="e">
        <f>'Pque N Mundo I'!#REF!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'Pque N Mundo I'!#REF!</f>
        <v>#REF!</v>
      </c>
      <c r="L26" s="103" t="e">
        <f t="shared" si="21"/>
        <v>#REF!</v>
      </c>
      <c r="M26" s="92" t="e">
        <f>'Pque N Mundo I'!#REF!</f>
        <v>#REF!</v>
      </c>
      <c r="N26" s="103" t="e">
        <f t="shared" si="24"/>
        <v>#REF!</v>
      </c>
      <c r="O26" s="92" t="e">
        <f>'Pque N Mundo I'!#REF!</f>
        <v>#REF!</v>
      </c>
      <c r="P26" s="103" t="e">
        <f t="shared" si="25"/>
        <v>#REF!</v>
      </c>
      <c r="Q26" s="670">
        <f t="shared" si="26"/>
        <v>3240</v>
      </c>
      <c r="R26" s="94" t="e">
        <f t="shared" si="27"/>
        <v>#REF!</v>
      </c>
      <c r="S26" s="104" t="e">
        <f t="shared" si="30"/>
        <v>#REF!</v>
      </c>
    </row>
    <row r="27" spans="1:19" hidden="1" x14ac:dyDescent="0.25">
      <c r="A27" s="77" t="s">
        <v>8</v>
      </c>
      <c r="B27" s="78">
        <f>'Pque N Mundo I'!B17</f>
        <v>261</v>
      </c>
      <c r="C27" s="92">
        <f>'Pque N Mundo I'!C17</f>
        <v>278</v>
      </c>
      <c r="D27" s="103">
        <f t="shared" si="29"/>
        <v>1.0651340996168583</v>
      </c>
      <c r="E27" s="92" t="e">
        <f>'Pque N Mundo I'!#REF!</f>
        <v>#REF!</v>
      </c>
      <c r="F27" s="103" t="e">
        <f t="shared" si="20"/>
        <v>#REF!</v>
      </c>
      <c r="G27" s="92" t="e">
        <f>'Pque N Mundo I'!#REF!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'Pque N Mundo I'!#REF!</f>
        <v>#REF!</v>
      </c>
      <c r="L27" s="103" t="e">
        <f t="shared" si="21"/>
        <v>#REF!</v>
      </c>
      <c r="M27" s="92" t="e">
        <f>'Pque N Mundo I'!#REF!</f>
        <v>#REF!</v>
      </c>
      <c r="N27" s="103" t="e">
        <f t="shared" si="24"/>
        <v>#REF!</v>
      </c>
      <c r="O27" s="92" t="e">
        <f>'Pque N Mundo I'!#REF!</f>
        <v>#REF!</v>
      </c>
      <c r="P27" s="103" t="e">
        <f t="shared" si="25"/>
        <v>#REF!</v>
      </c>
      <c r="Q27" s="670">
        <f t="shared" si="26"/>
        <v>783</v>
      </c>
      <c r="R27" s="94" t="e">
        <f t="shared" si="27"/>
        <v>#REF!</v>
      </c>
      <c r="S27" s="104" t="e">
        <f t="shared" si="30"/>
        <v>#REF!</v>
      </c>
    </row>
    <row r="28" spans="1:19" hidden="1" x14ac:dyDescent="0.25">
      <c r="A28" s="77" t="s">
        <v>9</v>
      </c>
      <c r="B28" s="78">
        <f>'Pque N Mundo I'!B18</f>
        <v>39</v>
      </c>
      <c r="C28" s="92">
        <f>'Pque N Mundo I'!C18</f>
        <v>84</v>
      </c>
      <c r="D28" s="103">
        <f t="shared" si="29"/>
        <v>2.1538461538461537</v>
      </c>
      <c r="E28" s="92" t="e">
        <f>'Pque N Mundo I'!#REF!</f>
        <v>#REF!</v>
      </c>
      <c r="F28" s="103" t="e">
        <f t="shared" si="20"/>
        <v>#REF!</v>
      </c>
      <c r="G28" s="92" t="e">
        <f>'Pque N Mundo I'!#REF!</f>
        <v>#REF!</v>
      </c>
      <c r="H28" s="103" t="e">
        <f t="shared" si="21"/>
        <v>#REF!</v>
      </c>
      <c r="I28" s="94" t="e">
        <f t="shared" si="22"/>
        <v>#REF!</v>
      </c>
      <c r="J28" s="104" t="e">
        <f t="shared" si="23"/>
        <v>#REF!</v>
      </c>
      <c r="K28" s="92" t="e">
        <f>'Pque N Mundo I'!#REF!</f>
        <v>#REF!</v>
      </c>
      <c r="L28" s="103" t="e">
        <f t="shared" si="21"/>
        <v>#REF!</v>
      </c>
      <c r="M28" s="92" t="e">
        <f>'Pque N Mundo I'!#REF!</f>
        <v>#REF!</v>
      </c>
      <c r="N28" s="103" t="e">
        <f t="shared" si="24"/>
        <v>#REF!</v>
      </c>
      <c r="O28" s="92" t="e">
        <f>'Pque N Mundo I'!#REF!</f>
        <v>#REF!</v>
      </c>
      <c r="P28" s="103" t="e">
        <f t="shared" si="25"/>
        <v>#REF!</v>
      </c>
      <c r="Q28" s="670">
        <f t="shared" si="26"/>
        <v>117</v>
      </c>
      <c r="R28" s="94" t="e">
        <f t="shared" si="27"/>
        <v>#REF!</v>
      </c>
      <c r="S28" s="104" t="e">
        <f t="shared" si="30"/>
        <v>#REF!</v>
      </c>
    </row>
    <row r="29" spans="1:19" hidden="1" x14ac:dyDescent="0.25">
      <c r="A29" s="77" t="s">
        <v>10</v>
      </c>
      <c r="B29" s="78">
        <f>'Pque N Mundo I'!B20</f>
        <v>528</v>
      </c>
      <c r="C29" s="92">
        <f>'Pque N Mundo I'!C20</f>
        <v>616</v>
      </c>
      <c r="D29" s="103">
        <f t="shared" si="29"/>
        <v>1.1666666666666667</v>
      </c>
      <c r="E29" s="92" t="e">
        <f>'Pque N Mundo I'!#REF!</f>
        <v>#REF!</v>
      </c>
      <c r="F29" s="103" t="e">
        <f t="shared" si="20"/>
        <v>#REF!</v>
      </c>
      <c r="G29" s="92" t="e">
        <f>'Pque N Mundo I'!#REF!</f>
        <v>#REF!</v>
      </c>
      <c r="H29" s="103" t="e">
        <f t="shared" si="21"/>
        <v>#REF!</v>
      </c>
      <c r="I29" s="94" t="e">
        <f t="shared" si="22"/>
        <v>#REF!</v>
      </c>
      <c r="J29" s="104" t="e">
        <f t="shared" si="23"/>
        <v>#REF!</v>
      </c>
      <c r="K29" s="92" t="e">
        <f>'Pque N Mundo I'!#REF!</f>
        <v>#REF!</v>
      </c>
      <c r="L29" s="103" t="e">
        <f t="shared" si="21"/>
        <v>#REF!</v>
      </c>
      <c r="M29" s="92" t="e">
        <f>'Pque N Mundo I'!#REF!</f>
        <v>#REF!</v>
      </c>
      <c r="N29" s="103" t="e">
        <f t="shared" si="24"/>
        <v>#REF!</v>
      </c>
      <c r="O29" s="92" t="e">
        <f>'Pque N Mundo I'!#REF!</f>
        <v>#REF!</v>
      </c>
      <c r="P29" s="103" t="e">
        <f t="shared" si="25"/>
        <v>#REF!</v>
      </c>
      <c r="Q29" s="670">
        <f t="shared" si="26"/>
        <v>1584</v>
      </c>
      <c r="R29" s="94" t="e">
        <f t="shared" si="27"/>
        <v>#REF!</v>
      </c>
      <c r="S29" s="104" t="e">
        <f t="shared" si="30"/>
        <v>#REF!</v>
      </c>
    </row>
    <row r="30" spans="1:19" hidden="1" x14ac:dyDescent="0.25">
      <c r="A30" s="77" t="s">
        <v>42</v>
      </c>
      <c r="B30" s="78">
        <f>'Pque N Mundo I'!B21</f>
        <v>264</v>
      </c>
      <c r="C30" s="92">
        <f>'Pque N Mundo I'!C21</f>
        <v>79</v>
      </c>
      <c r="D30" s="103">
        <f t="shared" si="29"/>
        <v>0.29924242424242425</v>
      </c>
      <c r="E30" s="92" t="e">
        <f>'Pque N Mundo I'!#REF!</f>
        <v>#REF!</v>
      </c>
      <c r="F30" s="103" t="e">
        <f t="shared" si="20"/>
        <v>#REF!</v>
      </c>
      <c r="G30" s="92" t="e">
        <f>'Pque N Mundo I'!#REF!</f>
        <v>#REF!</v>
      </c>
      <c r="H30" s="103" t="e">
        <f t="shared" si="21"/>
        <v>#REF!</v>
      </c>
      <c r="I30" s="94" t="e">
        <f t="shared" si="22"/>
        <v>#REF!</v>
      </c>
      <c r="J30" s="104" t="e">
        <f t="shared" si="23"/>
        <v>#REF!</v>
      </c>
      <c r="K30" s="92" t="e">
        <f>'Pque N Mundo I'!#REF!</f>
        <v>#REF!</v>
      </c>
      <c r="L30" s="103" t="e">
        <f t="shared" si="21"/>
        <v>#REF!</v>
      </c>
      <c r="M30" s="92" t="e">
        <f>'Pque N Mundo I'!#REF!</f>
        <v>#REF!</v>
      </c>
      <c r="N30" s="103" t="e">
        <f t="shared" si="24"/>
        <v>#REF!</v>
      </c>
      <c r="O30" s="92" t="e">
        <f>'Pque N Mundo I'!#REF!</f>
        <v>#REF!</v>
      </c>
      <c r="P30" s="103" t="e">
        <f t="shared" si="25"/>
        <v>#REF!</v>
      </c>
      <c r="Q30" s="670">
        <f t="shared" si="26"/>
        <v>792</v>
      </c>
      <c r="R30" s="94" t="e">
        <f t="shared" si="27"/>
        <v>#REF!</v>
      </c>
      <c r="S30" s="104" t="e">
        <f t="shared" si="30"/>
        <v>#REF!</v>
      </c>
    </row>
    <row r="31" spans="1:19" hidden="1" x14ac:dyDescent="0.25">
      <c r="A31" s="77" t="s">
        <v>12</v>
      </c>
      <c r="B31" s="78">
        <f>'Pque N Mundo I'!B22</f>
        <v>320</v>
      </c>
      <c r="C31" s="92">
        <f>'Pque N Mundo I'!C22</f>
        <v>140</v>
      </c>
      <c r="D31" s="103">
        <f t="shared" si="29"/>
        <v>0.4375</v>
      </c>
      <c r="E31" s="92" t="e">
        <f>'Pque N Mundo I'!#REF!</f>
        <v>#REF!</v>
      </c>
      <c r="F31" s="103" t="e">
        <f t="shared" si="20"/>
        <v>#REF!</v>
      </c>
      <c r="G31" s="92" t="e">
        <f>'Pque N Mundo I'!#REF!</f>
        <v>#REF!</v>
      </c>
      <c r="H31" s="103" t="e">
        <f t="shared" si="21"/>
        <v>#REF!</v>
      </c>
      <c r="I31" s="94" t="e">
        <f t="shared" si="22"/>
        <v>#REF!</v>
      </c>
      <c r="J31" s="104" t="e">
        <f t="shared" si="23"/>
        <v>#REF!</v>
      </c>
      <c r="K31" s="92" t="e">
        <f>'Pque N Mundo I'!#REF!</f>
        <v>#REF!</v>
      </c>
      <c r="L31" s="103" t="e">
        <f t="shared" si="21"/>
        <v>#REF!</v>
      </c>
      <c r="M31" s="92" t="e">
        <f>'Pque N Mundo I'!#REF!</f>
        <v>#REF!</v>
      </c>
      <c r="N31" s="103" t="e">
        <f t="shared" si="24"/>
        <v>#REF!</v>
      </c>
      <c r="O31" s="92" t="e">
        <f>'Pque N Mundo I'!#REF!</f>
        <v>#REF!</v>
      </c>
      <c r="P31" s="103" t="e">
        <f t="shared" si="25"/>
        <v>#REF!</v>
      </c>
      <c r="Q31" s="670">
        <f t="shared" si="26"/>
        <v>960</v>
      </c>
      <c r="R31" s="94" t="e">
        <f t="shared" si="27"/>
        <v>#REF!</v>
      </c>
      <c r="S31" s="104" t="e">
        <f t="shared" si="30"/>
        <v>#REF!</v>
      </c>
    </row>
    <row r="32" spans="1:19" ht="15.75" hidden="1" thickBot="1" x14ac:dyDescent="0.3">
      <c r="A32" s="96" t="s">
        <v>13</v>
      </c>
      <c r="B32" s="145">
        <f>'Pque N Mundo I'!B23</f>
        <v>396</v>
      </c>
      <c r="C32" s="97">
        <f>'Pque N Mundo I'!C23</f>
        <v>314</v>
      </c>
      <c r="D32" s="107">
        <f t="shared" si="29"/>
        <v>0.79292929292929293</v>
      </c>
      <c r="E32" s="97" t="e">
        <f>'Pque N Mundo I'!#REF!</f>
        <v>#REF!</v>
      </c>
      <c r="F32" s="107" t="e">
        <f t="shared" si="20"/>
        <v>#REF!</v>
      </c>
      <c r="G32" s="97" t="e">
        <f>'Pque N Mundo I'!#REF!</f>
        <v>#REF!</v>
      </c>
      <c r="H32" s="107" t="e">
        <f t="shared" si="21"/>
        <v>#REF!</v>
      </c>
      <c r="I32" s="99" t="e">
        <f t="shared" si="22"/>
        <v>#REF!</v>
      </c>
      <c r="J32" s="108" t="e">
        <f t="shared" si="23"/>
        <v>#REF!</v>
      </c>
      <c r="K32" s="97" t="e">
        <f>'Pque N Mundo I'!#REF!</f>
        <v>#REF!</v>
      </c>
      <c r="L32" s="107" t="e">
        <f t="shared" si="21"/>
        <v>#REF!</v>
      </c>
      <c r="M32" s="97" t="e">
        <f>'Pque N Mundo I'!#REF!</f>
        <v>#REF!</v>
      </c>
      <c r="N32" s="107" t="e">
        <f t="shared" si="24"/>
        <v>#REF!</v>
      </c>
      <c r="O32" s="97" t="e">
        <f>'Pque N Mundo I'!#REF!</f>
        <v>#REF!</v>
      </c>
      <c r="P32" s="107" t="e">
        <f t="shared" si="25"/>
        <v>#REF!</v>
      </c>
      <c r="Q32" s="671">
        <f t="shared" si="26"/>
        <v>1188</v>
      </c>
      <c r="R32" s="99" t="e">
        <f t="shared" si="27"/>
        <v>#REF!</v>
      </c>
      <c r="S32" s="108" t="e">
        <f t="shared" si="28"/>
        <v>#REF!</v>
      </c>
    </row>
    <row r="33" spans="1:19" ht="15.75" hidden="1" thickBot="1" x14ac:dyDescent="0.3">
      <c r="A33" s="5" t="s">
        <v>7</v>
      </c>
      <c r="B33" s="202">
        <f>SUM(B24:B32)</f>
        <v>12584</v>
      </c>
      <c r="C33" s="7">
        <f>SUM(C24:C32)</f>
        <v>10187</v>
      </c>
      <c r="D33" s="21">
        <f>C33/$B33</f>
        <v>0.80952002542911639</v>
      </c>
      <c r="E33" s="7" t="e">
        <f>SUM(E24:E32)</f>
        <v>#REF!</v>
      </c>
      <c r="F33" s="21" t="e">
        <f t="shared" si="20"/>
        <v>#REF!</v>
      </c>
      <c r="G33" s="7" t="e">
        <f>SUM(G24:G32)</f>
        <v>#REF!</v>
      </c>
      <c r="H33" s="21" t="e">
        <f t="shared" si="21"/>
        <v>#REF!</v>
      </c>
      <c r="I33" s="71" t="e">
        <f t="shared" si="22"/>
        <v>#REF!</v>
      </c>
      <c r="J33" s="72" t="e">
        <f t="shared" si="23"/>
        <v>#REF!</v>
      </c>
      <c r="K33" s="7" t="e">
        <f>SUM(K24:K32)</f>
        <v>#REF!</v>
      </c>
      <c r="L33" s="21" t="e">
        <f t="shared" si="21"/>
        <v>#REF!</v>
      </c>
      <c r="M33" s="7" t="e">
        <f t="shared" ref="M33" si="31">SUM(M24:M32)</f>
        <v>#REF!</v>
      </c>
      <c r="N33" s="21" t="e">
        <f t="shared" si="24"/>
        <v>#REF!</v>
      </c>
      <c r="O33" s="7" t="e">
        <f t="shared" ref="O33" si="32">SUM(O24:O32)</f>
        <v>#REF!</v>
      </c>
      <c r="P33" s="21" t="e">
        <f t="shared" si="25"/>
        <v>#REF!</v>
      </c>
      <c r="Q33" s="672">
        <f t="shared" ref="Q33" si="33">B33*3</f>
        <v>37752</v>
      </c>
      <c r="R33" s="71" t="e">
        <f t="shared" si="27"/>
        <v>#REF!</v>
      </c>
      <c r="S33" s="72" t="e">
        <f t="shared" si="28"/>
        <v>#REF!</v>
      </c>
    </row>
    <row r="34" spans="1:19" hidden="1" x14ac:dyDescent="0.25"/>
    <row r="35" spans="1:19" ht="15.75" hidden="1" x14ac:dyDescent="0.25">
      <c r="A35" s="993" t="s">
        <v>261</v>
      </c>
      <c r="B35" s="994"/>
      <c r="C35" s="994"/>
      <c r="D35" s="994"/>
      <c r="E35" s="994"/>
      <c r="F35" s="994"/>
      <c r="G35" s="994"/>
      <c r="H35" s="994"/>
      <c r="I35" s="994"/>
      <c r="J35" s="994"/>
      <c r="K35" s="994"/>
      <c r="L35" s="994"/>
      <c r="M35" s="994"/>
      <c r="N35" s="994"/>
      <c r="O35" s="994"/>
      <c r="P35" s="994"/>
      <c r="Q35" s="994"/>
      <c r="R35" s="994"/>
      <c r="S35" s="994"/>
    </row>
    <row r="36" spans="1:19" ht="34.5" hidden="1" thickBot="1" x14ac:dyDescent="0.3">
      <c r="A36" s="74" t="s">
        <v>14</v>
      </c>
      <c r="B36" s="141" t="s">
        <v>15</v>
      </c>
      <c r="C36" s="207" t="s">
        <v>2</v>
      </c>
      <c r="D36" s="208" t="s">
        <v>1</v>
      </c>
      <c r="E36" s="207" t="s">
        <v>3</v>
      </c>
      <c r="F36" s="208" t="s">
        <v>1</v>
      </c>
      <c r="G36" s="207" t="s">
        <v>4</v>
      </c>
      <c r="H36" s="208" t="s">
        <v>1</v>
      </c>
      <c r="I36" s="86" t="s">
        <v>193</v>
      </c>
      <c r="J36" s="12" t="s">
        <v>192</v>
      </c>
      <c r="K36" s="207" t="s">
        <v>5</v>
      </c>
      <c r="L36" s="208" t="s">
        <v>1</v>
      </c>
      <c r="M36" s="209" t="s">
        <v>190</v>
      </c>
      <c r="N36" s="210" t="s">
        <v>1</v>
      </c>
      <c r="O36" s="209" t="s">
        <v>191</v>
      </c>
      <c r="P36" s="210" t="s">
        <v>1</v>
      </c>
      <c r="Q36" s="553" t="s">
        <v>355</v>
      </c>
      <c r="R36" s="86" t="s">
        <v>193</v>
      </c>
      <c r="S36" s="12" t="s">
        <v>192</v>
      </c>
    </row>
    <row r="37" spans="1:19" ht="15.75" hidden="1" thickTop="1" x14ac:dyDescent="0.25">
      <c r="A37" s="8" t="s">
        <v>27</v>
      </c>
      <c r="B37" s="76">
        <f>'Pque N Mundo II'!B9</f>
        <v>6000</v>
      </c>
      <c r="C37" s="91">
        <f>'Pque N Mundo II'!C9</f>
        <v>6289</v>
      </c>
      <c r="D37" s="18">
        <f t="shared" ref="D37:D47" si="34">C37/$B37</f>
        <v>1.0481666666666667</v>
      </c>
      <c r="E37" s="91" t="e">
        <f>'Pque N Mundo II'!#REF!</f>
        <v>#REF!</v>
      </c>
      <c r="F37" s="18" t="e">
        <f t="shared" ref="F37:F47" si="35">E37/$B37</f>
        <v>#REF!</v>
      </c>
      <c r="G37" s="91" t="e">
        <f>'Pque N Mundo II'!#REF!</f>
        <v>#REF!</v>
      </c>
      <c r="H37" s="18" t="e">
        <f t="shared" ref="H37:L47" si="36">G37/$B37</f>
        <v>#REF!</v>
      </c>
      <c r="I37" s="68" t="e">
        <f t="shared" ref="I37:I47" si="37">SUM(C37,E37,G37)</f>
        <v>#REF!</v>
      </c>
      <c r="J37" s="102" t="e">
        <f t="shared" ref="J37:J47" si="38">((I37/Q37))</f>
        <v>#REF!</v>
      </c>
      <c r="K37" s="91" t="e">
        <f>'Pque N Mundo II'!#REF!</f>
        <v>#REF!</v>
      </c>
      <c r="L37" s="18" t="e">
        <f t="shared" si="36"/>
        <v>#REF!</v>
      </c>
      <c r="M37" s="91" t="e">
        <f>'Pque N Mundo II'!#REF!</f>
        <v>#REF!</v>
      </c>
      <c r="N37" s="18" t="e">
        <f t="shared" ref="N37:N47" si="39">M37/$B37</f>
        <v>#REF!</v>
      </c>
      <c r="O37" s="91" t="e">
        <f>'Pque N Mundo II'!#REF!</f>
        <v>#REF!</v>
      </c>
      <c r="P37" s="18" t="e">
        <f t="shared" ref="P37:P47" si="40">O37/$B37</f>
        <v>#REF!</v>
      </c>
      <c r="Q37" s="669">
        <f t="shared" ref="Q37:Q47" si="41">B37*3</f>
        <v>18000</v>
      </c>
      <c r="R37" s="68" t="e">
        <f t="shared" ref="R37:R45" si="42">SUM(K37,M37,O37)</f>
        <v>#REF!</v>
      </c>
      <c r="S37" s="102" t="e">
        <f t="shared" ref="S37:S46" si="43">R37/($B37*3)</f>
        <v>#REF!</v>
      </c>
    </row>
    <row r="38" spans="1:19" hidden="1" x14ac:dyDescent="0.25">
      <c r="A38" s="77" t="s">
        <v>28</v>
      </c>
      <c r="B38" s="78">
        <f>'Pque N Mundo II'!B10</f>
        <v>2080</v>
      </c>
      <c r="C38" s="92">
        <f>'Pque N Mundo II'!C10</f>
        <v>1716</v>
      </c>
      <c r="D38" s="103">
        <f t="shared" si="34"/>
        <v>0.82499999999999996</v>
      </c>
      <c r="E38" s="92" t="e">
        <f>'Pque N Mundo II'!#REF!</f>
        <v>#REF!</v>
      </c>
      <c r="F38" s="103" t="e">
        <f t="shared" si="35"/>
        <v>#REF!</v>
      </c>
      <c r="G38" s="92" t="e">
        <f>'Pque N Mundo II'!#REF!</f>
        <v>#REF!</v>
      </c>
      <c r="H38" s="103" t="e">
        <f t="shared" si="36"/>
        <v>#REF!</v>
      </c>
      <c r="I38" s="94" t="e">
        <f t="shared" si="37"/>
        <v>#REF!</v>
      </c>
      <c r="J38" s="104" t="e">
        <f t="shared" si="38"/>
        <v>#REF!</v>
      </c>
      <c r="K38" s="92" t="e">
        <f>'Pque N Mundo II'!#REF!</f>
        <v>#REF!</v>
      </c>
      <c r="L38" s="103" t="e">
        <f t="shared" si="36"/>
        <v>#REF!</v>
      </c>
      <c r="M38" s="92" t="e">
        <f>'Pque N Mundo II'!#REF!</f>
        <v>#REF!</v>
      </c>
      <c r="N38" s="103" t="e">
        <f t="shared" si="39"/>
        <v>#REF!</v>
      </c>
      <c r="O38" s="92" t="e">
        <f>'Pque N Mundo II'!#REF!</f>
        <v>#REF!</v>
      </c>
      <c r="P38" s="103" t="e">
        <f t="shared" si="40"/>
        <v>#REF!</v>
      </c>
      <c r="Q38" s="670">
        <f t="shared" si="41"/>
        <v>6240</v>
      </c>
      <c r="R38" s="94" t="e">
        <f t="shared" si="42"/>
        <v>#REF!</v>
      </c>
      <c r="S38" s="104" t="e">
        <f t="shared" si="43"/>
        <v>#REF!</v>
      </c>
    </row>
    <row r="39" spans="1:19" hidden="1" x14ac:dyDescent="0.25">
      <c r="A39" s="77" t="s">
        <v>29</v>
      </c>
      <c r="B39" s="78">
        <f>'Pque N Mundo II'!B12</f>
        <v>900</v>
      </c>
      <c r="C39" s="92">
        <f>'Pque N Mundo II'!C12</f>
        <v>813</v>
      </c>
      <c r="D39" s="103">
        <f t="shared" si="34"/>
        <v>0.90333333333333332</v>
      </c>
      <c r="E39" s="92" t="e">
        <f>'Pque N Mundo II'!#REF!</f>
        <v>#REF!</v>
      </c>
      <c r="F39" s="103" t="e">
        <f t="shared" si="35"/>
        <v>#REF!</v>
      </c>
      <c r="G39" s="92" t="e">
        <f>'Pque N Mundo II'!#REF!</f>
        <v>#REF!</v>
      </c>
      <c r="H39" s="103" t="e">
        <f t="shared" si="36"/>
        <v>#REF!</v>
      </c>
      <c r="I39" s="94" t="e">
        <f t="shared" si="37"/>
        <v>#REF!</v>
      </c>
      <c r="J39" s="104" t="e">
        <f t="shared" si="38"/>
        <v>#REF!</v>
      </c>
      <c r="K39" s="92" t="e">
        <f>'Pque N Mundo II'!#REF!</f>
        <v>#REF!</v>
      </c>
      <c r="L39" s="103" t="e">
        <f t="shared" si="36"/>
        <v>#REF!</v>
      </c>
      <c r="M39" s="92" t="e">
        <f>'Pque N Mundo II'!#REF!</f>
        <v>#REF!</v>
      </c>
      <c r="N39" s="103" t="e">
        <f t="shared" si="39"/>
        <v>#REF!</v>
      </c>
      <c r="O39" s="92" t="e">
        <f>'Pque N Mundo II'!#REF!</f>
        <v>#REF!</v>
      </c>
      <c r="P39" s="103" t="e">
        <f t="shared" si="40"/>
        <v>#REF!</v>
      </c>
      <c r="Q39" s="670">
        <f t="shared" si="41"/>
        <v>2700</v>
      </c>
      <c r="R39" s="94" t="e">
        <f t="shared" si="42"/>
        <v>#REF!</v>
      </c>
      <c r="S39" s="104" t="e">
        <f t="shared" si="43"/>
        <v>#REF!</v>
      </c>
    </row>
    <row r="40" spans="1:19" hidden="1" x14ac:dyDescent="0.25">
      <c r="A40" s="77" t="s">
        <v>30</v>
      </c>
      <c r="B40" s="78">
        <f>'Pque N Mundo II'!B14</f>
        <v>384</v>
      </c>
      <c r="C40" s="92">
        <f>'Pque N Mundo II'!C14</f>
        <v>362</v>
      </c>
      <c r="D40" s="103">
        <f t="shared" si="34"/>
        <v>0.94270833333333337</v>
      </c>
      <c r="E40" s="92" t="e">
        <f>'Pque N Mundo II'!#REF!</f>
        <v>#REF!</v>
      </c>
      <c r="F40" s="103" t="e">
        <f t="shared" si="35"/>
        <v>#REF!</v>
      </c>
      <c r="G40" s="92" t="e">
        <f>'Pque N Mundo II'!#REF!</f>
        <v>#REF!</v>
      </c>
      <c r="H40" s="103" t="e">
        <f t="shared" si="36"/>
        <v>#REF!</v>
      </c>
      <c r="I40" s="94" t="e">
        <f t="shared" si="37"/>
        <v>#REF!</v>
      </c>
      <c r="J40" s="104" t="e">
        <f t="shared" si="38"/>
        <v>#REF!</v>
      </c>
      <c r="K40" s="92" t="e">
        <f>'Pque N Mundo II'!#REF!</f>
        <v>#REF!</v>
      </c>
      <c r="L40" s="103" t="e">
        <f t="shared" si="36"/>
        <v>#REF!</v>
      </c>
      <c r="M40" s="92" t="e">
        <f>'Pque N Mundo II'!#REF!</f>
        <v>#REF!</v>
      </c>
      <c r="N40" s="103" t="e">
        <f t="shared" si="39"/>
        <v>#REF!</v>
      </c>
      <c r="O40" s="92" t="e">
        <f>'Pque N Mundo II'!#REF!</f>
        <v>#REF!</v>
      </c>
      <c r="P40" s="103" t="e">
        <f t="shared" si="40"/>
        <v>#REF!</v>
      </c>
      <c r="Q40" s="670">
        <f t="shared" si="41"/>
        <v>1152</v>
      </c>
      <c r="R40" s="94" t="e">
        <f t="shared" si="42"/>
        <v>#REF!</v>
      </c>
      <c r="S40" s="104" t="e">
        <f t="shared" si="43"/>
        <v>#REF!</v>
      </c>
    </row>
    <row r="41" spans="1:19" hidden="1" x14ac:dyDescent="0.25">
      <c r="A41" s="77" t="s">
        <v>31</v>
      </c>
      <c r="B41" s="78">
        <f>'Pque N Mundo II'!B15</f>
        <v>58</v>
      </c>
      <c r="C41" s="92">
        <f>'Pque N Mundo II'!C15</f>
        <v>153</v>
      </c>
      <c r="D41" s="103">
        <f t="shared" si="34"/>
        <v>2.6379310344827585</v>
      </c>
      <c r="E41" s="92" t="e">
        <f>'Pque N Mundo II'!#REF!</f>
        <v>#REF!</v>
      </c>
      <c r="F41" s="103" t="e">
        <f t="shared" si="35"/>
        <v>#REF!</v>
      </c>
      <c r="G41" s="92" t="e">
        <f>'Pque N Mundo II'!#REF!</f>
        <v>#REF!</v>
      </c>
      <c r="H41" s="103" t="e">
        <f t="shared" si="36"/>
        <v>#REF!</v>
      </c>
      <c r="I41" s="94" t="e">
        <f t="shared" si="37"/>
        <v>#REF!</v>
      </c>
      <c r="J41" s="104" t="e">
        <f t="shared" si="38"/>
        <v>#REF!</v>
      </c>
      <c r="K41" s="92" t="e">
        <f>'Pque N Mundo II'!#REF!</f>
        <v>#REF!</v>
      </c>
      <c r="L41" s="103" t="e">
        <f t="shared" si="36"/>
        <v>#REF!</v>
      </c>
      <c r="M41" s="92" t="e">
        <f>'Pque N Mundo II'!#REF!</f>
        <v>#REF!</v>
      </c>
      <c r="N41" s="103" t="e">
        <f t="shared" si="39"/>
        <v>#REF!</v>
      </c>
      <c r="O41" s="92" t="e">
        <f>'Pque N Mundo II'!#REF!</f>
        <v>#REF!</v>
      </c>
      <c r="P41" s="103" t="e">
        <f t="shared" si="40"/>
        <v>#REF!</v>
      </c>
      <c r="Q41" s="670">
        <f t="shared" si="41"/>
        <v>174</v>
      </c>
      <c r="R41" s="94" t="e">
        <f t="shared" si="42"/>
        <v>#REF!</v>
      </c>
      <c r="S41" s="104" t="e">
        <f t="shared" si="43"/>
        <v>#REF!</v>
      </c>
    </row>
    <row r="42" spans="1:19" hidden="1" x14ac:dyDescent="0.25">
      <c r="A42" s="77" t="s">
        <v>8</v>
      </c>
      <c r="B42" s="78">
        <f>'Pque N Mundo II'!B17</f>
        <v>174</v>
      </c>
      <c r="C42" s="92">
        <f>'Pque N Mundo II'!C17</f>
        <v>136</v>
      </c>
      <c r="D42" s="103">
        <f t="shared" si="34"/>
        <v>0.7816091954022989</v>
      </c>
      <c r="E42" s="92" t="e">
        <f>'Pque N Mundo II'!#REF!</f>
        <v>#REF!</v>
      </c>
      <c r="F42" s="103" t="e">
        <f t="shared" si="35"/>
        <v>#REF!</v>
      </c>
      <c r="G42" s="92" t="e">
        <f>'Pque N Mundo II'!#REF!</f>
        <v>#REF!</v>
      </c>
      <c r="H42" s="103" t="e">
        <f t="shared" si="36"/>
        <v>#REF!</v>
      </c>
      <c r="I42" s="94" t="e">
        <f t="shared" si="37"/>
        <v>#REF!</v>
      </c>
      <c r="J42" s="104" t="e">
        <f t="shared" si="38"/>
        <v>#REF!</v>
      </c>
      <c r="K42" s="92" t="e">
        <f>'Pque N Mundo II'!#REF!</f>
        <v>#REF!</v>
      </c>
      <c r="L42" s="103" t="e">
        <f t="shared" si="36"/>
        <v>#REF!</v>
      </c>
      <c r="M42" s="92" t="e">
        <f>'Pque N Mundo II'!#REF!</f>
        <v>#REF!</v>
      </c>
      <c r="N42" s="103" t="e">
        <f t="shared" si="39"/>
        <v>#REF!</v>
      </c>
      <c r="O42" s="92" t="e">
        <f>'Pque N Mundo II'!#REF!</f>
        <v>#REF!</v>
      </c>
      <c r="P42" s="103" t="e">
        <f t="shared" si="40"/>
        <v>#REF!</v>
      </c>
      <c r="Q42" s="670">
        <f t="shared" si="41"/>
        <v>522</v>
      </c>
      <c r="R42" s="94" t="e">
        <f t="shared" si="42"/>
        <v>#REF!</v>
      </c>
      <c r="S42" s="104" t="e">
        <f t="shared" si="43"/>
        <v>#REF!</v>
      </c>
    </row>
    <row r="43" spans="1:19" hidden="1" x14ac:dyDescent="0.25">
      <c r="A43" s="77" t="s">
        <v>9</v>
      </c>
      <c r="B43" s="78">
        <f>'Pque N Mundo II'!B18</f>
        <v>26</v>
      </c>
      <c r="C43" s="92">
        <f>'Pque N Mundo II'!C18</f>
        <v>23</v>
      </c>
      <c r="D43" s="103">
        <f t="shared" si="34"/>
        <v>0.88461538461538458</v>
      </c>
      <c r="E43" s="92" t="e">
        <f>'Pque N Mundo II'!#REF!</f>
        <v>#REF!</v>
      </c>
      <c r="F43" s="103" t="e">
        <f t="shared" si="35"/>
        <v>#REF!</v>
      </c>
      <c r="G43" s="92" t="e">
        <f>'Pque N Mundo II'!#REF!</f>
        <v>#REF!</v>
      </c>
      <c r="H43" s="103" t="e">
        <f t="shared" si="36"/>
        <v>#REF!</v>
      </c>
      <c r="I43" s="94" t="e">
        <f t="shared" si="37"/>
        <v>#REF!</v>
      </c>
      <c r="J43" s="104" t="e">
        <f t="shared" si="38"/>
        <v>#REF!</v>
      </c>
      <c r="K43" s="92" t="e">
        <f>'Pque N Mundo II'!#REF!</f>
        <v>#REF!</v>
      </c>
      <c r="L43" s="103" t="e">
        <f t="shared" si="36"/>
        <v>#REF!</v>
      </c>
      <c r="M43" s="92" t="e">
        <f>'Pque N Mundo II'!#REF!</f>
        <v>#REF!</v>
      </c>
      <c r="N43" s="103" t="e">
        <f t="shared" si="39"/>
        <v>#REF!</v>
      </c>
      <c r="O43" s="92" t="e">
        <f>'Pque N Mundo II'!#REF!</f>
        <v>#REF!</v>
      </c>
      <c r="P43" s="103" t="e">
        <f t="shared" si="40"/>
        <v>#REF!</v>
      </c>
      <c r="Q43" s="670">
        <f t="shared" si="41"/>
        <v>78</v>
      </c>
      <c r="R43" s="94" t="e">
        <f t="shared" si="42"/>
        <v>#REF!</v>
      </c>
      <c r="S43" s="104" t="e">
        <f t="shared" si="43"/>
        <v>#REF!</v>
      </c>
    </row>
    <row r="44" spans="1:19" hidden="1" x14ac:dyDescent="0.25">
      <c r="A44" s="77" t="s">
        <v>10</v>
      </c>
      <c r="B44" s="78">
        <f>'Pque N Mundo II'!B20</f>
        <v>528</v>
      </c>
      <c r="C44" s="92">
        <f>'Pque N Mundo II'!C20</f>
        <v>380</v>
      </c>
      <c r="D44" s="103">
        <f t="shared" si="34"/>
        <v>0.71969696969696972</v>
      </c>
      <c r="E44" s="92" t="e">
        <f>'Pque N Mundo II'!#REF!</f>
        <v>#REF!</v>
      </c>
      <c r="F44" s="103" t="e">
        <f t="shared" si="35"/>
        <v>#REF!</v>
      </c>
      <c r="G44" s="92" t="e">
        <f>'Pque N Mundo II'!#REF!</f>
        <v>#REF!</v>
      </c>
      <c r="H44" s="103" t="e">
        <f t="shared" si="36"/>
        <v>#REF!</v>
      </c>
      <c r="I44" s="94" t="e">
        <f t="shared" si="37"/>
        <v>#REF!</v>
      </c>
      <c r="J44" s="104" t="e">
        <f t="shared" si="38"/>
        <v>#REF!</v>
      </c>
      <c r="K44" s="92" t="e">
        <f>'Pque N Mundo II'!#REF!</f>
        <v>#REF!</v>
      </c>
      <c r="L44" s="103" t="e">
        <f t="shared" si="36"/>
        <v>#REF!</v>
      </c>
      <c r="M44" s="92" t="e">
        <f>'Pque N Mundo II'!#REF!</f>
        <v>#REF!</v>
      </c>
      <c r="N44" s="103" t="e">
        <f t="shared" si="39"/>
        <v>#REF!</v>
      </c>
      <c r="O44" s="92" t="e">
        <f>'Pque N Mundo II'!#REF!</f>
        <v>#REF!</v>
      </c>
      <c r="P44" s="103" t="e">
        <f t="shared" si="40"/>
        <v>#REF!</v>
      </c>
      <c r="Q44" s="670">
        <f t="shared" si="41"/>
        <v>1584</v>
      </c>
      <c r="R44" s="94" t="e">
        <f t="shared" si="42"/>
        <v>#REF!</v>
      </c>
      <c r="S44" s="104" t="e">
        <f t="shared" si="43"/>
        <v>#REF!</v>
      </c>
    </row>
    <row r="45" spans="1:19" hidden="1" x14ac:dyDescent="0.25">
      <c r="A45" s="77" t="s">
        <v>42</v>
      </c>
      <c r="B45" s="78">
        <f>'Pque N Mundo II'!B21</f>
        <v>264</v>
      </c>
      <c r="C45" s="92">
        <f>'Pque N Mundo II'!C21</f>
        <v>225</v>
      </c>
      <c r="D45" s="103">
        <f t="shared" si="34"/>
        <v>0.85227272727272729</v>
      </c>
      <c r="E45" s="92" t="e">
        <f>'Pque N Mundo II'!#REF!</f>
        <v>#REF!</v>
      </c>
      <c r="F45" s="103" t="e">
        <f t="shared" si="35"/>
        <v>#REF!</v>
      </c>
      <c r="G45" s="92" t="e">
        <f>'Pque N Mundo II'!#REF!</f>
        <v>#REF!</v>
      </c>
      <c r="H45" s="103" t="e">
        <f t="shared" si="36"/>
        <v>#REF!</v>
      </c>
      <c r="I45" s="94" t="e">
        <f t="shared" si="37"/>
        <v>#REF!</v>
      </c>
      <c r="J45" s="104" t="e">
        <f t="shared" si="38"/>
        <v>#REF!</v>
      </c>
      <c r="K45" s="92" t="e">
        <f>'Pque N Mundo II'!#REF!</f>
        <v>#REF!</v>
      </c>
      <c r="L45" s="103" t="e">
        <f t="shared" si="36"/>
        <v>#REF!</v>
      </c>
      <c r="M45" s="92" t="e">
        <f>'Pque N Mundo II'!#REF!</f>
        <v>#REF!</v>
      </c>
      <c r="N45" s="103" t="e">
        <f t="shared" si="39"/>
        <v>#REF!</v>
      </c>
      <c r="O45" s="92" t="e">
        <f>'Pque N Mundo II'!#REF!</f>
        <v>#REF!</v>
      </c>
      <c r="P45" s="103" t="e">
        <f t="shared" si="40"/>
        <v>#REF!</v>
      </c>
      <c r="Q45" s="670">
        <f t="shared" si="41"/>
        <v>792</v>
      </c>
      <c r="R45" s="94" t="e">
        <f t="shared" si="42"/>
        <v>#REF!</v>
      </c>
      <c r="S45" s="104" t="e">
        <f t="shared" si="43"/>
        <v>#REF!</v>
      </c>
    </row>
    <row r="46" spans="1:19" ht="15.75" hidden="1" thickBot="1" x14ac:dyDescent="0.3">
      <c r="A46" s="96" t="s">
        <v>13</v>
      </c>
      <c r="B46" s="145">
        <f>'Pque N Mundo II'!B25</f>
        <v>528</v>
      </c>
      <c r="C46" s="97">
        <f>'Pque N Mundo II'!C25</f>
        <v>484</v>
      </c>
      <c r="D46" s="107">
        <f t="shared" si="34"/>
        <v>0.91666666666666663</v>
      </c>
      <c r="E46" s="97" t="e">
        <f>'Pque N Mundo II'!#REF!</f>
        <v>#REF!</v>
      </c>
      <c r="F46" s="107" t="e">
        <f t="shared" si="35"/>
        <v>#REF!</v>
      </c>
      <c r="G46" s="97" t="e">
        <f>'Pque N Mundo II'!#REF!</f>
        <v>#REF!</v>
      </c>
      <c r="H46" s="107" t="e">
        <f t="shared" si="36"/>
        <v>#REF!</v>
      </c>
      <c r="I46" s="99" t="e">
        <f t="shared" si="37"/>
        <v>#REF!</v>
      </c>
      <c r="J46" s="108" t="e">
        <f t="shared" si="38"/>
        <v>#REF!</v>
      </c>
      <c r="K46" s="97" t="e">
        <f>'Pque N Mundo II'!#REF!</f>
        <v>#REF!</v>
      </c>
      <c r="L46" s="107" t="e">
        <f t="shared" si="36"/>
        <v>#REF!</v>
      </c>
      <c r="M46" s="97" t="e">
        <f>'Pque N Mundo II'!#REF!</f>
        <v>#REF!</v>
      </c>
      <c r="N46" s="107" t="e">
        <f t="shared" si="39"/>
        <v>#REF!</v>
      </c>
      <c r="O46" s="97" t="e">
        <f>'Pque N Mundo II'!#REF!</f>
        <v>#REF!</v>
      </c>
      <c r="P46" s="107" t="e">
        <f t="shared" si="40"/>
        <v>#REF!</v>
      </c>
      <c r="Q46" s="671">
        <f t="shared" si="41"/>
        <v>1584</v>
      </c>
      <c r="R46" s="99" t="e">
        <f t="shared" ref="R46:R47" si="44">SUM(K46,M46,O46)</f>
        <v>#REF!</v>
      </c>
      <c r="S46" s="108" t="e">
        <f t="shared" si="43"/>
        <v>#REF!</v>
      </c>
    </row>
    <row r="47" spans="1:19" ht="15.75" hidden="1" thickBot="1" x14ac:dyDescent="0.3">
      <c r="A47" s="5" t="s">
        <v>7</v>
      </c>
      <c r="B47" s="202">
        <f>SUM(B37:B46)</f>
        <v>10942</v>
      </c>
      <c r="C47" s="7">
        <f>SUM(C37:C46)</f>
        <v>10581</v>
      </c>
      <c r="D47" s="21">
        <f t="shared" si="34"/>
        <v>0.96700785962346925</v>
      </c>
      <c r="E47" s="7" t="e">
        <f>SUM(E37:E46)</f>
        <v>#REF!</v>
      </c>
      <c r="F47" s="21" t="e">
        <f t="shared" si="35"/>
        <v>#REF!</v>
      </c>
      <c r="G47" s="7" t="e">
        <f>SUM(G37:G46)</f>
        <v>#REF!</v>
      </c>
      <c r="H47" s="21" t="e">
        <f t="shared" si="36"/>
        <v>#REF!</v>
      </c>
      <c r="I47" s="71" t="e">
        <f t="shared" si="37"/>
        <v>#REF!</v>
      </c>
      <c r="J47" s="72" t="e">
        <f t="shared" si="38"/>
        <v>#REF!</v>
      </c>
      <c r="K47" s="7" t="e">
        <f>SUM(K37:K46)</f>
        <v>#REF!</v>
      </c>
      <c r="L47" s="21" t="e">
        <f t="shared" si="36"/>
        <v>#REF!</v>
      </c>
      <c r="M47" s="7" t="e">
        <f t="shared" ref="M47" si="45">SUM(M37:M46)</f>
        <v>#REF!</v>
      </c>
      <c r="N47" s="21" t="e">
        <f t="shared" si="39"/>
        <v>#REF!</v>
      </c>
      <c r="O47" s="7" t="e">
        <f t="shared" ref="O47" si="46">SUM(O37:O46)</f>
        <v>#REF!</v>
      </c>
      <c r="P47" s="21" t="e">
        <f t="shared" si="40"/>
        <v>#REF!</v>
      </c>
      <c r="Q47" s="672">
        <f t="shared" si="41"/>
        <v>32826</v>
      </c>
      <c r="R47" s="71" t="e">
        <f t="shared" si="44"/>
        <v>#REF!</v>
      </c>
      <c r="S47" s="72" t="e">
        <f t="shared" ref="S47" si="47">R47/($B47*3)</f>
        <v>#REF!</v>
      </c>
    </row>
    <row r="48" spans="1:19" hidden="1" x14ac:dyDescent="0.25"/>
    <row r="49" spans="1:19" hidden="1" x14ac:dyDescent="0.25"/>
    <row r="50" spans="1:19" ht="15.75" hidden="1" x14ac:dyDescent="0.25">
      <c r="A50" s="993" t="s">
        <v>263</v>
      </c>
      <c r="B50" s="994"/>
      <c r="C50" s="994"/>
      <c r="D50" s="994"/>
      <c r="E50" s="994"/>
      <c r="F50" s="994"/>
      <c r="G50" s="994"/>
      <c r="H50" s="994"/>
      <c r="I50" s="994"/>
      <c r="J50" s="994"/>
      <c r="K50" s="994"/>
      <c r="L50" s="994"/>
      <c r="M50" s="994"/>
      <c r="N50" s="994"/>
      <c r="O50" s="994"/>
      <c r="P50" s="994"/>
      <c r="Q50" s="994"/>
      <c r="R50" s="994"/>
      <c r="S50" s="994"/>
    </row>
    <row r="51" spans="1:19" ht="34.5" hidden="1" thickBot="1" x14ac:dyDescent="0.3">
      <c r="A51" s="74" t="s">
        <v>14</v>
      </c>
      <c r="B51" s="141" t="s">
        <v>15</v>
      </c>
      <c r="C51" s="207" t="s">
        <v>2</v>
      </c>
      <c r="D51" s="208" t="s">
        <v>1</v>
      </c>
      <c r="E51" s="207" t="s">
        <v>3</v>
      </c>
      <c r="F51" s="208" t="s">
        <v>1</v>
      </c>
      <c r="G51" s="207" t="s">
        <v>4</v>
      </c>
      <c r="H51" s="208" t="s">
        <v>1</v>
      </c>
      <c r="I51" s="86" t="s">
        <v>193</v>
      </c>
      <c r="J51" s="12" t="s">
        <v>192</v>
      </c>
      <c r="K51" s="207" t="s">
        <v>5</v>
      </c>
      <c r="L51" s="208" t="s">
        <v>1</v>
      </c>
      <c r="M51" s="209" t="s">
        <v>190</v>
      </c>
      <c r="N51" s="210" t="s">
        <v>1</v>
      </c>
      <c r="O51" s="209" t="s">
        <v>191</v>
      </c>
      <c r="P51" s="210" t="s">
        <v>1</v>
      </c>
      <c r="Q51" s="553" t="s">
        <v>355</v>
      </c>
      <c r="R51" s="86" t="s">
        <v>193</v>
      </c>
      <c r="S51" s="12" t="s">
        <v>192</v>
      </c>
    </row>
    <row r="52" spans="1:19" ht="15.75" hidden="1" thickTop="1" x14ac:dyDescent="0.25">
      <c r="A52" s="77" t="s">
        <v>8</v>
      </c>
      <c r="B52" s="76">
        <f>'AMA_UBS J Brasil'!B17</f>
        <v>435</v>
      </c>
      <c r="C52" s="91">
        <f>'AMA_UBS J Brasil'!C17</f>
        <v>532</v>
      </c>
      <c r="D52" s="18">
        <f t="shared" ref="D52:D58" si="48">C52/$B52</f>
        <v>1.2229885057471264</v>
      </c>
      <c r="E52" s="91" t="e">
        <f>'AMA_UBS J Brasil'!#REF!</f>
        <v>#REF!</v>
      </c>
      <c r="F52" s="18" t="e">
        <f t="shared" ref="F52:F58" si="49">E52/$B52</f>
        <v>#REF!</v>
      </c>
      <c r="G52" s="91" t="e">
        <f>'AMA_UBS J Brasil'!#REF!</f>
        <v>#REF!</v>
      </c>
      <c r="H52" s="18" t="e">
        <f t="shared" ref="H52:L58" si="50">G52/$B52</f>
        <v>#REF!</v>
      </c>
      <c r="I52" s="68" t="e">
        <f t="shared" ref="I52:I58" si="51">SUM(C52,E52,G52)</f>
        <v>#REF!</v>
      </c>
      <c r="J52" s="102" t="e">
        <f t="shared" ref="J52:J58" si="52">((I52/Q52))</f>
        <v>#REF!</v>
      </c>
      <c r="K52" s="91" t="e">
        <f>'AMA_UBS J Brasil'!#REF!</f>
        <v>#REF!</v>
      </c>
      <c r="L52" s="18" t="e">
        <f t="shared" si="50"/>
        <v>#REF!</v>
      </c>
      <c r="M52" s="91" t="e">
        <f>'AMA_UBS J Brasil'!#REF!</f>
        <v>#REF!</v>
      </c>
      <c r="N52" s="18" t="e">
        <f t="shared" ref="N52:N58" si="53">M52/$B52</f>
        <v>#REF!</v>
      </c>
      <c r="O52" s="91" t="e">
        <f>'AMA_UBS J Brasil'!#REF!</f>
        <v>#REF!</v>
      </c>
      <c r="P52" s="18" t="e">
        <f t="shared" ref="P52:P58" si="54">O52/$B52</f>
        <v>#REF!</v>
      </c>
      <c r="Q52" s="669">
        <f t="shared" ref="Q52:Q58" si="55">B52*3</f>
        <v>1305</v>
      </c>
      <c r="R52" s="68" t="e">
        <f t="shared" ref="R52:R58" si="56">SUM(K52,M52,O52)</f>
        <v>#REF!</v>
      </c>
      <c r="S52" s="102" t="e">
        <f t="shared" ref="S52:S58" si="57">R52/($B52*3)</f>
        <v>#REF!</v>
      </c>
    </row>
    <row r="53" spans="1:19" hidden="1" x14ac:dyDescent="0.25">
      <c r="A53" s="77" t="s">
        <v>9</v>
      </c>
      <c r="B53" s="78">
        <f>'AMA_UBS J Brasil'!B18</f>
        <v>65</v>
      </c>
      <c r="C53" s="92">
        <f>'AMA_UBS J Brasil'!C18</f>
        <v>106</v>
      </c>
      <c r="D53" s="103">
        <f t="shared" si="48"/>
        <v>1.6307692307692307</v>
      </c>
      <c r="E53" s="92" t="e">
        <f>'AMA_UBS J Brasil'!#REF!</f>
        <v>#REF!</v>
      </c>
      <c r="F53" s="103" t="e">
        <f t="shared" si="49"/>
        <v>#REF!</v>
      </c>
      <c r="G53" s="92" t="e">
        <f>'AMA_UBS J Brasil'!#REF!</f>
        <v>#REF!</v>
      </c>
      <c r="H53" s="103" t="e">
        <f t="shared" si="50"/>
        <v>#REF!</v>
      </c>
      <c r="I53" s="94" t="e">
        <f t="shared" si="51"/>
        <v>#REF!</v>
      </c>
      <c r="J53" s="104" t="e">
        <f t="shared" si="52"/>
        <v>#REF!</v>
      </c>
      <c r="K53" s="92" t="e">
        <f>'AMA_UBS J Brasil'!#REF!</f>
        <v>#REF!</v>
      </c>
      <c r="L53" s="103" t="e">
        <f t="shared" si="50"/>
        <v>#REF!</v>
      </c>
      <c r="M53" s="92" t="e">
        <f>'AMA_UBS J Brasil'!#REF!</f>
        <v>#REF!</v>
      </c>
      <c r="N53" s="103" t="e">
        <f t="shared" si="53"/>
        <v>#REF!</v>
      </c>
      <c r="O53" s="92" t="e">
        <f>'AMA_UBS J Brasil'!#REF!</f>
        <v>#REF!</v>
      </c>
      <c r="P53" s="103" t="e">
        <f t="shared" si="54"/>
        <v>#REF!</v>
      </c>
      <c r="Q53" s="670">
        <f t="shared" si="55"/>
        <v>195</v>
      </c>
      <c r="R53" s="94" t="e">
        <f t="shared" si="56"/>
        <v>#REF!</v>
      </c>
      <c r="S53" s="104" t="e">
        <f t="shared" si="57"/>
        <v>#REF!</v>
      </c>
    </row>
    <row r="54" spans="1:19" hidden="1" x14ac:dyDescent="0.25">
      <c r="A54" s="77" t="s">
        <v>10</v>
      </c>
      <c r="B54" s="78">
        <f>'AMA_UBS J Brasil'!B20</f>
        <v>792</v>
      </c>
      <c r="C54" s="92">
        <f>'AMA_UBS J Brasil'!C20</f>
        <v>763</v>
      </c>
      <c r="D54" s="103">
        <f t="shared" si="48"/>
        <v>0.96338383838383834</v>
      </c>
      <c r="E54" s="92" t="e">
        <f>'AMA_UBS J Brasil'!#REF!</f>
        <v>#REF!</v>
      </c>
      <c r="F54" s="103" t="e">
        <f t="shared" si="49"/>
        <v>#REF!</v>
      </c>
      <c r="G54" s="92" t="e">
        <f>'AMA_UBS J Brasil'!#REF!</f>
        <v>#REF!</v>
      </c>
      <c r="H54" s="103" t="e">
        <f t="shared" si="50"/>
        <v>#REF!</v>
      </c>
      <c r="I54" s="94" t="e">
        <f t="shared" si="51"/>
        <v>#REF!</v>
      </c>
      <c r="J54" s="104" t="e">
        <f t="shared" si="52"/>
        <v>#REF!</v>
      </c>
      <c r="K54" s="92" t="e">
        <f>'AMA_UBS J Brasil'!#REF!</f>
        <v>#REF!</v>
      </c>
      <c r="L54" s="103" t="e">
        <f t="shared" si="50"/>
        <v>#REF!</v>
      </c>
      <c r="M54" s="92" t="e">
        <f>'AMA_UBS J Brasil'!#REF!</f>
        <v>#REF!</v>
      </c>
      <c r="N54" s="103" t="e">
        <f t="shared" si="53"/>
        <v>#REF!</v>
      </c>
      <c r="O54" s="92" t="e">
        <f>'AMA_UBS J Brasil'!#REF!</f>
        <v>#REF!</v>
      </c>
      <c r="P54" s="103" t="e">
        <f t="shared" si="54"/>
        <v>#REF!</v>
      </c>
      <c r="Q54" s="670">
        <f t="shared" si="55"/>
        <v>2376</v>
      </c>
      <c r="R54" s="94" t="e">
        <f t="shared" si="56"/>
        <v>#REF!</v>
      </c>
      <c r="S54" s="104" t="e">
        <f t="shared" si="57"/>
        <v>#REF!</v>
      </c>
    </row>
    <row r="55" spans="1:19" hidden="1" x14ac:dyDescent="0.25">
      <c r="A55" s="77" t="s">
        <v>42</v>
      </c>
      <c r="B55" s="78">
        <f>'AMA_UBS J Brasil'!B21</f>
        <v>528</v>
      </c>
      <c r="C55" s="92">
        <f>'AMA_UBS J Brasil'!C21</f>
        <v>356</v>
      </c>
      <c r="D55" s="103">
        <f t="shared" si="48"/>
        <v>0.6742424242424242</v>
      </c>
      <c r="E55" s="92" t="e">
        <f>'AMA_UBS J Brasil'!#REF!</f>
        <v>#REF!</v>
      </c>
      <c r="F55" s="103" t="e">
        <f t="shared" si="49"/>
        <v>#REF!</v>
      </c>
      <c r="G55" s="92" t="e">
        <f>'AMA_UBS J Brasil'!#REF!</f>
        <v>#REF!</v>
      </c>
      <c r="H55" s="103" t="e">
        <f t="shared" si="50"/>
        <v>#REF!</v>
      </c>
      <c r="I55" s="94" t="e">
        <f t="shared" si="51"/>
        <v>#REF!</v>
      </c>
      <c r="J55" s="104" t="e">
        <f t="shared" si="52"/>
        <v>#REF!</v>
      </c>
      <c r="K55" s="92" t="e">
        <f>'AMA_UBS J Brasil'!#REF!</f>
        <v>#REF!</v>
      </c>
      <c r="L55" s="103" t="e">
        <f t="shared" si="50"/>
        <v>#REF!</v>
      </c>
      <c r="M55" s="92" t="e">
        <f>'AMA_UBS J Brasil'!#REF!</f>
        <v>#REF!</v>
      </c>
      <c r="N55" s="103" t="e">
        <f t="shared" si="53"/>
        <v>#REF!</v>
      </c>
      <c r="O55" s="92" t="e">
        <f>'AMA_UBS J Brasil'!#REF!</f>
        <v>#REF!</v>
      </c>
      <c r="P55" s="103" t="e">
        <f t="shared" si="54"/>
        <v>#REF!</v>
      </c>
      <c r="Q55" s="670">
        <f t="shared" si="55"/>
        <v>1584</v>
      </c>
      <c r="R55" s="94" t="e">
        <f t="shared" si="56"/>
        <v>#REF!</v>
      </c>
      <c r="S55" s="104" t="e">
        <f t="shared" si="57"/>
        <v>#REF!</v>
      </c>
    </row>
    <row r="56" spans="1:19" hidden="1" x14ac:dyDescent="0.25">
      <c r="A56" s="77" t="s">
        <v>12</v>
      </c>
      <c r="B56" s="78">
        <f>'AMA_UBS J Brasil'!B22</f>
        <v>160</v>
      </c>
      <c r="C56" s="92">
        <f>'AMA_UBS J Brasil'!C22</f>
        <v>178</v>
      </c>
      <c r="D56" s="103">
        <f t="shared" si="48"/>
        <v>1.1125</v>
      </c>
      <c r="E56" s="92" t="e">
        <f>'AMA_UBS J Brasil'!#REF!</f>
        <v>#REF!</v>
      </c>
      <c r="F56" s="103" t="e">
        <f t="shared" si="49"/>
        <v>#REF!</v>
      </c>
      <c r="G56" s="92" t="e">
        <f>'AMA_UBS J Brasil'!#REF!</f>
        <v>#REF!</v>
      </c>
      <c r="H56" s="103" t="e">
        <f t="shared" si="50"/>
        <v>#REF!</v>
      </c>
      <c r="I56" s="94" t="e">
        <f t="shared" si="51"/>
        <v>#REF!</v>
      </c>
      <c r="J56" s="104" t="e">
        <f t="shared" si="52"/>
        <v>#REF!</v>
      </c>
      <c r="K56" s="92" t="e">
        <f>'AMA_UBS J Brasil'!#REF!</f>
        <v>#REF!</v>
      </c>
      <c r="L56" s="103" t="e">
        <f t="shared" si="50"/>
        <v>#REF!</v>
      </c>
      <c r="M56" s="92" t="e">
        <f>'AMA_UBS J Brasil'!#REF!</f>
        <v>#REF!</v>
      </c>
      <c r="N56" s="103" t="e">
        <f t="shared" si="53"/>
        <v>#REF!</v>
      </c>
      <c r="O56" s="92" t="e">
        <f>'AMA_UBS J Brasil'!#REF!</f>
        <v>#REF!</v>
      </c>
      <c r="P56" s="103" t="e">
        <f t="shared" si="54"/>
        <v>#REF!</v>
      </c>
      <c r="Q56" s="670">
        <f t="shared" si="55"/>
        <v>480</v>
      </c>
      <c r="R56" s="94" t="e">
        <f t="shared" si="56"/>
        <v>#REF!</v>
      </c>
      <c r="S56" s="104" t="e">
        <f t="shared" si="57"/>
        <v>#REF!</v>
      </c>
    </row>
    <row r="57" spans="1:19" ht="15.75" hidden="1" thickBot="1" x14ac:dyDescent="0.3">
      <c r="A57" s="96" t="s">
        <v>13</v>
      </c>
      <c r="B57" s="145">
        <f>'AMA_UBS J Brasil'!B25</f>
        <v>792</v>
      </c>
      <c r="C57" s="97">
        <f>'AMA_UBS J Brasil'!C25</f>
        <v>390</v>
      </c>
      <c r="D57" s="107">
        <f t="shared" si="48"/>
        <v>0.49242424242424243</v>
      </c>
      <c r="E57" s="97" t="e">
        <f>'AMA_UBS J Brasil'!#REF!</f>
        <v>#REF!</v>
      </c>
      <c r="F57" s="107" t="e">
        <f t="shared" si="49"/>
        <v>#REF!</v>
      </c>
      <c r="G57" s="97" t="e">
        <f>'AMA_UBS J Brasil'!#REF!</f>
        <v>#REF!</v>
      </c>
      <c r="H57" s="107" t="e">
        <f t="shared" si="50"/>
        <v>#REF!</v>
      </c>
      <c r="I57" s="99" t="e">
        <f t="shared" si="51"/>
        <v>#REF!</v>
      </c>
      <c r="J57" s="108" t="e">
        <f t="shared" si="52"/>
        <v>#REF!</v>
      </c>
      <c r="K57" s="97" t="e">
        <f>'AMA_UBS J Brasil'!#REF!</f>
        <v>#REF!</v>
      </c>
      <c r="L57" s="107" t="e">
        <f t="shared" si="50"/>
        <v>#REF!</v>
      </c>
      <c r="M57" s="97" t="e">
        <f>'AMA_UBS J Brasil'!#REF!</f>
        <v>#REF!</v>
      </c>
      <c r="N57" s="107" t="e">
        <f t="shared" si="53"/>
        <v>#REF!</v>
      </c>
      <c r="O57" s="97" t="e">
        <f>'AMA_UBS J Brasil'!#REF!</f>
        <v>#REF!</v>
      </c>
      <c r="P57" s="107" t="e">
        <f t="shared" si="54"/>
        <v>#REF!</v>
      </c>
      <c r="Q57" s="671">
        <f t="shared" si="55"/>
        <v>2376</v>
      </c>
      <c r="R57" s="99" t="e">
        <f t="shared" si="56"/>
        <v>#REF!</v>
      </c>
      <c r="S57" s="108" t="e">
        <f t="shared" si="57"/>
        <v>#REF!</v>
      </c>
    </row>
    <row r="58" spans="1:19" ht="15.75" hidden="1" thickBot="1" x14ac:dyDescent="0.3">
      <c r="A58" s="5" t="s">
        <v>7</v>
      </c>
      <c r="B58" s="202">
        <f>SUM(B52:B57)</f>
        <v>2772</v>
      </c>
      <c r="C58" s="7">
        <f>SUM(C52:C57)</f>
        <v>2325</v>
      </c>
      <c r="D58" s="21">
        <f t="shared" si="48"/>
        <v>0.83874458874458879</v>
      </c>
      <c r="E58" s="7" t="e">
        <f>SUM(E52:E57)</f>
        <v>#REF!</v>
      </c>
      <c r="F58" s="21" t="e">
        <f t="shared" si="49"/>
        <v>#REF!</v>
      </c>
      <c r="G58" s="7" t="e">
        <f>SUM(G52:G57)</f>
        <v>#REF!</v>
      </c>
      <c r="H58" s="21" t="e">
        <f t="shared" si="50"/>
        <v>#REF!</v>
      </c>
      <c r="I58" s="71" t="e">
        <f t="shared" si="51"/>
        <v>#REF!</v>
      </c>
      <c r="J58" s="72" t="e">
        <f t="shared" si="52"/>
        <v>#REF!</v>
      </c>
      <c r="K58" s="7" t="e">
        <f>SUM(K52:K57)</f>
        <v>#REF!</v>
      </c>
      <c r="L58" s="21" t="e">
        <f t="shared" si="50"/>
        <v>#REF!</v>
      </c>
      <c r="M58" s="7" t="e">
        <f t="shared" ref="M58" si="58">SUM(M52:M57)</f>
        <v>#REF!</v>
      </c>
      <c r="N58" s="21" t="e">
        <f t="shared" si="53"/>
        <v>#REF!</v>
      </c>
      <c r="O58" s="7" t="e">
        <f t="shared" ref="O58" si="59">SUM(O52:O57)</f>
        <v>#REF!</v>
      </c>
      <c r="P58" s="21" t="e">
        <f t="shared" si="54"/>
        <v>#REF!</v>
      </c>
      <c r="Q58" s="672">
        <f t="shared" si="55"/>
        <v>8316</v>
      </c>
      <c r="R58" s="71" t="e">
        <f t="shared" si="56"/>
        <v>#REF!</v>
      </c>
      <c r="S58" s="72" t="e">
        <f t="shared" si="57"/>
        <v>#REF!</v>
      </c>
    </row>
    <row r="59" spans="1:19" hidden="1" x14ac:dyDescent="0.25"/>
    <row r="60" spans="1:19" ht="15.75" hidden="1" x14ac:dyDescent="0.25">
      <c r="A60" s="993" t="s">
        <v>265</v>
      </c>
      <c r="B60" s="994"/>
      <c r="C60" s="994"/>
      <c r="D60" s="994"/>
      <c r="E60" s="994"/>
      <c r="F60" s="994"/>
      <c r="G60" s="994"/>
      <c r="H60" s="994"/>
      <c r="I60" s="994"/>
      <c r="J60" s="994"/>
      <c r="K60" s="994"/>
      <c r="L60" s="994"/>
      <c r="M60" s="994"/>
      <c r="N60" s="994"/>
      <c r="O60" s="994"/>
      <c r="P60" s="994"/>
      <c r="Q60" s="994"/>
      <c r="R60" s="994"/>
      <c r="S60" s="994"/>
    </row>
    <row r="61" spans="1:19" ht="34.5" hidden="1" thickBot="1" x14ac:dyDescent="0.3">
      <c r="A61" s="74" t="s">
        <v>14</v>
      </c>
      <c r="B61" s="141" t="s">
        <v>15</v>
      </c>
      <c r="C61" s="207" t="s">
        <v>2</v>
      </c>
      <c r="D61" s="208" t="s">
        <v>1</v>
      </c>
      <c r="E61" s="207" t="s">
        <v>3</v>
      </c>
      <c r="F61" s="208" t="s">
        <v>1</v>
      </c>
      <c r="G61" s="207" t="s">
        <v>4</v>
      </c>
      <c r="H61" s="208" t="s">
        <v>1</v>
      </c>
      <c r="I61" s="86" t="s">
        <v>193</v>
      </c>
      <c r="J61" s="12" t="s">
        <v>192</v>
      </c>
      <c r="K61" s="207" t="s">
        <v>5</v>
      </c>
      <c r="L61" s="208" t="s">
        <v>1</v>
      </c>
      <c r="M61" s="209" t="s">
        <v>190</v>
      </c>
      <c r="N61" s="210" t="s">
        <v>1</v>
      </c>
      <c r="O61" s="209" t="s">
        <v>191</v>
      </c>
      <c r="P61" s="210" t="s">
        <v>1</v>
      </c>
      <c r="Q61" s="553" t="s">
        <v>355</v>
      </c>
      <c r="R61" s="86" t="s">
        <v>193</v>
      </c>
      <c r="S61" s="12" t="s">
        <v>192</v>
      </c>
    </row>
    <row r="62" spans="1:19" ht="15.75" hidden="1" thickTop="1" x14ac:dyDescent="0.25">
      <c r="A62" s="77" t="s">
        <v>10</v>
      </c>
      <c r="B62" s="78">
        <f>'UBS V Guilherme'!B12</f>
        <v>660</v>
      </c>
      <c r="C62" s="92">
        <f>'UBS V Guilherme'!C12</f>
        <v>680</v>
      </c>
      <c r="D62" s="103">
        <f t="shared" ref="D62:D66" si="60">C62/$B62</f>
        <v>1.0303030303030303</v>
      </c>
      <c r="E62" s="92" t="e">
        <f>'UBS V Guilherme'!#REF!</f>
        <v>#REF!</v>
      </c>
      <c r="F62" s="103" t="e">
        <f t="shared" ref="F62:F66" si="61">E62/$B62</f>
        <v>#REF!</v>
      </c>
      <c r="G62" s="92" t="e">
        <f>'UBS V Guilherme'!#REF!</f>
        <v>#REF!</v>
      </c>
      <c r="H62" s="103" t="e">
        <f t="shared" ref="H62:L66" si="62">G62/$B62</f>
        <v>#REF!</v>
      </c>
      <c r="I62" s="94" t="e">
        <f t="shared" ref="I62:I66" si="63">SUM(C62,E62,G62)</f>
        <v>#REF!</v>
      </c>
      <c r="J62" s="104" t="e">
        <f t="shared" ref="J62:J66" si="64">((I62/Q62))</f>
        <v>#REF!</v>
      </c>
      <c r="K62" s="92" t="e">
        <f>'UBS V Guilherme'!#REF!</f>
        <v>#REF!</v>
      </c>
      <c r="L62" s="103" t="e">
        <f t="shared" si="62"/>
        <v>#REF!</v>
      </c>
      <c r="M62" s="92" t="e">
        <f>'UBS V Guilherme'!#REF!</f>
        <v>#REF!</v>
      </c>
      <c r="N62" s="103" t="e">
        <f t="shared" ref="N62:N66" si="65">M62/$B62</f>
        <v>#REF!</v>
      </c>
      <c r="O62" s="92" t="e">
        <f>'UBS V Guilherme'!#REF!</f>
        <v>#REF!</v>
      </c>
      <c r="P62" s="103" t="e">
        <f t="shared" ref="P62:P66" si="66">O62/$B62</f>
        <v>#REF!</v>
      </c>
      <c r="Q62" s="670">
        <f>B62*3</f>
        <v>1980</v>
      </c>
      <c r="R62" s="94" t="e">
        <f t="shared" ref="R62:R66" si="67">SUM(K62,M62,O62)</f>
        <v>#REF!</v>
      </c>
      <c r="S62" s="104" t="e">
        <f>R62/($B62*3)</f>
        <v>#REF!</v>
      </c>
    </row>
    <row r="63" spans="1:19" hidden="1" x14ac:dyDescent="0.25">
      <c r="A63" s="77" t="s">
        <v>42</v>
      </c>
      <c r="B63" s="78">
        <f>'UBS V Guilherme'!B13</f>
        <v>528</v>
      </c>
      <c r="C63" s="92">
        <f>'UBS V Guilherme'!C13</f>
        <v>471</v>
      </c>
      <c r="D63" s="103">
        <f>C63/$B63</f>
        <v>0.89204545454545459</v>
      </c>
      <c r="E63" s="92" t="e">
        <f>'UBS V Guilherme'!#REF!</f>
        <v>#REF!</v>
      </c>
      <c r="F63" s="103" t="e">
        <f>E63/$B63</f>
        <v>#REF!</v>
      </c>
      <c r="G63" s="92" t="e">
        <f>'UBS V Guilherme'!#REF!</f>
        <v>#REF!</v>
      </c>
      <c r="H63" s="103" t="e">
        <f>G63/$B63</f>
        <v>#REF!</v>
      </c>
      <c r="I63" s="94" t="e">
        <f t="shared" si="63"/>
        <v>#REF!</v>
      </c>
      <c r="J63" s="104" t="e">
        <f t="shared" si="64"/>
        <v>#REF!</v>
      </c>
      <c r="K63" s="92" t="e">
        <f>'UBS V Guilherme'!#REF!</f>
        <v>#REF!</v>
      </c>
      <c r="L63" s="103" t="e">
        <f>K63/$B63</f>
        <v>#REF!</v>
      </c>
      <c r="M63" s="92" t="e">
        <f>'UBS V Guilherme'!#REF!</f>
        <v>#REF!</v>
      </c>
      <c r="N63" s="103" t="e">
        <f t="shared" si="65"/>
        <v>#REF!</v>
      </c>
      <c r="O63" s="92" t="e">
        <f>'UBS V Guilherme'!#REF!</f>
        <v>#REF!</v>
      </c>
      <c r="P63" s="103" t="e">
        <f t="shared" si="66"/>
        <v>#REF!</v>
      </c>
      <c r="Q63" s="670">
        <f>B63*3</f>
        <v>1584</v>
      </c>
      <c r="R63" s="94" t="e">
        <f t="shared" si="67"/>
        <v>#REF!</v>
      </c>
      <c r="S63" s="104" t="e">
        <f>R63/($B63*3)</f>
        <v>#REF!</v>
      </c>
    </row>
    <row r="64" spans="1:19" hidden="1" x14ac:dyDescent="0.25">
      <c r="A64" s="77" t="s">
        <v>12</v>
      </c>
      <c r="B64" s="78">
        <f>'UBS V Guilherme'!B14</f>
        <v>160</v>
      </c>
      <c r="C64" s="92">
        <f>'UBS V Guilherme'!C14</f>
        <v>0</v>
      </c>
      <c r="D64" s="103">
        <f t="shared" si="60"/>
        <v>0</v>
      </c>
      <c r="E64" s="92" t="e">
        <f>'UBS V Guilherme'!#REF!</f>
        <v>#REF!</v>
      </c>
      <c r="F64" s="103" t="e">
        <f t="shared" si="61"/>
        <v>#REF!</v>
      </c>
      <c r="G64" s="92" t="e">
        <f>'UBS V Guilherme'!#REF!</f>
        <v>#REF!</v>
      </c>
      <c r="H64" s="103" t="e">
        <f t="shared" si="62"/>
        <v>#REF!</v>
      </c>
      <c r="I64" s="94" t="e">
        <f t="shared" si="63"/>
        <v>#REF!</v>
      </c>
      <c r="J64" s="104" t="e">
        <f t="shared" si="64"/>
        <v>#REF!</v>
      </c>
      <c r="K64" s="92" t="e">
        <f>'UBS V Guilherme'!#REF!</f>
        <v>#REF!</v>
      </c>
      <c r="L64" s="103" t="e">
        <f t="shared" si="62"/>
        <v>#REF!</v>
      </c>
      <c r="M64" s="92" t="e">
        <f>'UBS V Guilherme'!#REF!</f>
        <v>#REF!</v>
      </c>
      <c r="N64" s="103" t="e">
        <f t="shared" si="65"/>
        <v>#REF!</v>
      </c>
      <c r="O64" s="92" t="e">
        <f>'UBS V Guilherme'!#REF!</f>
        <v>#REF!</v>
      </c>
      <c r="P64" s="103" t="e">
        <f t="shared" si="66"/>
        <v>#REF!</v>
      </c>
      <c r="Q64" s="670">
        <f>B64*3</f>
        <v>480</v>
      </c>
      <c r="R64" s="94" t="e">
        <f t="shared" si="67"/>
        <v>#REF!</v>
      </c>
      <c r="S64" s="104" t="e">
        <f>R64/($B64*3)</f>
        <v>#REF!</v>
      </c>
    </row>
    <row r="65" spans="1:19" ht="15.75" hidden="1" thickBot="1" x14ac:dyDescent="0.3">
      <c r="A65" s="96" t="s">
        <v>13</v>
      </c>
      <c r="B65" s="145">
        <f>'UBS V Guilherme'!B15</f>
        <v>554</v>
      </c>
      <c r="C65" s="97">
        <f>'UBS V Guilherme'!C15</f>
        <v>239</v>
      </c>
      <c r="D65" s="107">
        <f t="shared" si="60"/>
        <v>0.43140794223826717</v>
      </c>
      <c r="E65" s="97" t="e">
        <f>'UBS V Guilherme'!#REF!</f>
        <v>#REF!</v>
      </c>
      <c r="F65" s="107" t="e">
        <f t="shared" si="61"/>
        <v>#REF!</v>
      </c>
      <c r="G65" s="97" t="e">
        <f>'UBS V Guilherme'!#REF!</f>
        <v>#REF!</v>
      </c>
      <c r="H65" s="107" t="e">
        <f t="shared" si="62"/>
        <v>#REF!</v>
      </c>
      <c r="I65" s="99" t="e">
        <f t="shared" si="63"/>
        <v>#REF!</v>
      </c>
      <c r="J65" s="108" t="e">
        <f t="shared" si="64"/>
        <v>#REF!</v>
      </c>
      <c r="K65" s="97" t="e">
        <f>'UBS V Guilherme'!#REF!</f>
        <v>#REF!</v>
      </c>
      <c r="L65" s="107" t="e">
        <f t="shared" si="62"/>
        <v>#REF!</v>
      </c>
      <c r="M65" s="97" t="e">
        <f>'UBS V Guilherme'!#REF!</f>
        <v>#REF!</v>
      </c>
      <c r="N65" s="107" t="e">
        <f t="shared" si="65"/>
        <v>#REF!</v>
      </c>
      <c r="O65" s="97" t="e">
        <f>'UBS V Guilherme'!#REF!</f>
        <v>#REF!</v>
      </c>
      <c r="P65" s="107" t="e">
        <f t="shared" si="66"/>
        <v>#REF!</v>
      </c>
      <c r="Q65" s="671">
        <f>B65*3</f>
        <v>1662</v>
      </c>
      <c r="R65" s="99" t="e">
        <f t="shared" si="67"/>
        <v>#REF!</v>
      </c>
      <c r="S65" s="108" t="e">
        <f>R65/($B65*3)</f>
        <v>#REF!</v>
      </c>
    </row>
    <row r="66" spans="1:19" ht="15.75" hidden="1" thickBot="1" x14ac:dyDescent="0.3">
      <c r="A66" s="5" t="s">
        <v>7</v>
      </c>
      <c r="B66" s="202">
        <f>SUM(B62:B65)</f>
        <v>1902</v>
      </c>
      <c r="C66" s="7">
        <f>SUM(C62:C65)</f>
        <v>1390</v>
      </c>
      <c r="D66" s="21">
        <f t="shared" si="60"/>
        <v>0.73080967402733965</v>
      </c>
      <c r="E66" s="7" t="e">
        <f>SUM(E62:E65)</f>
        <v>#REF!</v>
      </c>
      <c r="F66" s="21" t="e">
        <f t="shared" si="61"/>
        <v>#REF!</v>
      </c>
      <c r="G66" s="7" t="e">
        <f>SUM(G62:G65)</f>
        <v>#REF!</v>
      </c>
      <c r="H66" s="21" t="e">
        <f t="shared" si="62"/>
        <v>#REF!</v>
      </c>
      <c r="I66" s="71" t="e">
        <f t="shared" si="63"/>
        <v>#REF!</v>
      </c>
      <c r="J66" s="72" t="e">
        <f t="shared" si="64"/>
        <v>#REF!</v>
      </c>
      <c r="K66" s="7" t="e">
        <f>SUM(K62:K65)</f>
        <v>#REF!</v>
      </c>
      <c r="L66" s="21" t="e">
        <f t="shared" si="62"/>
        <v>#REF!</v>
      </c>
      <c r="M66" s="7" t="e">
        <f t="shared" ref="M66" si="68">SUM(M62:M65)</f>
        <v>#REF!</v>
      </c>
      <c r="N66" s="21" t="e">
        <f t="shared" si="65"/>
        <v>#REF!</v>
      </c>
      <c r="O66" s="7" t="e">
        <f t="shared" ref="O66" si="69">SUM(O62:O65)</f>
        <v>#REF!</v>
      </c>
      <c r="P66" s="21" t="e">
        <f t="shared" si="66"/>
        <v>#REF!</v>
      </c>
      <c r="Q66" s="672">
        <f t="shared" ref="Q66" si="70">B66*3</f>
        <v>5706</v>
      </c>
      <c r="R66" s="71" t="e">
        <f t="shared" si="67"/>
        <v>#REF!</v>
      </c>
      <c r="S66" s="72" t="e">
        <f>R66/($B66*3)</f>
        <v>#REF!</v>
      </c>
    </row>
    <row r="67" spans="1:19" hidden="1" x14ac:dyDescent="0.25"/>
    <row r="68" spans="1:19" ht="15.75" hidden="1" x14ac:dyDescent="0.25">
      <c r="A68" s="993" t="s">
        <v>267</v>
      </c>
      <c r="B68" s="994"/>
      <c r="C68" s="994"/>
      <c r="D68" s="994"/>
      <c r="E68" s="994"/>
      <c r="F68" s="994"/>
      <c r="G68" s="994"/>
      <c r="H68" s="994"/>
      <c r="I68" s="994"/>
      <c r="J68" s="994"/>
      <c r="K68" s="994"/>
      <c r="L68" s="994"/>
      <c r="M68" s="994"/>
      <c r="N68" s="994"/>
      <c r="O68" s="994"/>
      <c r="P68" s="994"/>
      <c r="Q68" s="994"/>
      <c r="R68" s="994"/>
      <c r="S68" s="994"/>
    </row>
    <row r="69" spans="1:19" ht="34.5" hidden="1" thickBot="1" x14ac:dyDescent="0.3">
      <c r="A69" s="74" t="s">
        <v>14</v>
      </c>
      <c r="B69" s="141" t="s">
        <v>15</v>
      </c>
      <c r="C69" s="207" t="s">
        <v>2</v>
      </c>
      <c r="D69" s="208" t="s">
        <v>1</v>
      </c>
      <c r="E69" s="207" t="s">
        <v>3</v>
      </c>
      <c r="F69" s="208" t="s">
        <v>1</v>
      </c>
      <c r="G69" s="207" t="s">
        <v>4</v>
      </c>
      <c r="H69" s="208" t="s">
        <v>1</v>
      </c>
      <c r="I69" s="86" t="s">
        <v>193</v>
      </c>
      <c r="J69" s="12" t="s">
        <v>192</v>
      </c>
      <c r="K69" s="207" t="s">
        <v>5</v>
      </c>
      <c r="L69" s="208" t="s">
        <v>1</v>
      </c>
      <c r="M69" s="209" t="s">
        <v>190</v>
      </c>
      <c r="N69" s="210" t="s">
        <v>1</v>
      </c>
      <c r="O69" s="209" t="s">
        <v>191</v>
      </c>
      <c r="P69" s="210" t="s">
        <v>1</v>
      </c>
      <c r="Q69" s="553" t="s">
        <v>355</v>
      </c>
      <c r="R69" s="86" t="s">
        <v>193</v>
      </c>
      <c r="S69" s="12" t="s">
        <v>192</v>
      </c>
    </row>
    <row r="70" spans="1:19" ht="15.75" hidden="1" thickTop="1" x14ac:dyDescent="0.25">
      <c r="A70" s="26" t="s">
        <v>52</v>
      </c>
      <c r="B70" s="76">
        <f>'CEO II VG'!B10</f>
        <v>80</v>
      </c>
      <c r="C70" s="91">
        <f>'CEO II VG'!C10</f>
        <v>140</v>
      </c>
      <c r="D70" s="18">
        <f t="shared" ref="D70:D78" si="71">C70/$B70</f>
        <v>1.75</v>
      </c>
      <c r="E70" s="91" t="e">
        <f>'CEO II VG'!#REF!</f>
        <v>#REF!</v>
      </c>
      <c r="F70" s="18" t="e">
        <f>E70/$B70</f>
        <v>#REF!</v>
      </c>
      <c r="G70" s="91" t="e">
        <f>'CEO II VG'!#REF!</f>
        <v>#REF!</v>
      </c>
      <c r="H70" s="18" t="e">
        <f>G70/$B70</f>
        <v>#REF!</v>
      </c>
      <c r="I70" s="68" t="e">
        <f t="shared" ref="I70:I78" si="72">SUM(C70,E70,G70)</f>
        <v>#REF!</v>
      </c>
      <c r="J70" s="102" t="e">
        <f t="shared" ref="J70:J78" si="73">((I70/Q70))</f>
        <v>#REF!</v>
      </c>
      <c r="K70" s="91" t="e">
        <f>'CEO II VG'!#REF!</f>
        <v>#REF!</v>
      </c>
      <c r="L70" s="18" t="e">
        <f>K70/$B70</f>
        <v>#REF!</v>
      </c>
      <c r="M70" s="91" t="e">
        <f>'CEO II VG'!#REF!</f>
        <v>#REF!</v>
      </c>
      <c r="N70" s="18" t="e">
        <f t="shared" ref="N70" si="74">M70/$B70</f>
        <v>#REF!</v>
      </c>
      <c r="O70" s="91" t="e">
        <f>'CEO II VG'!#REF!</f>
        <v>#REF!</v>
      </c>
      <c r="P70" s="18" t="e">
        <f t="shared" ref="P70" si="75">O70/$B70</f>
        <v>#REF!</v>
      </c>
      <c r="Q70" s="669">
        <f t="shared" ref="Q70:Q78" si="76">B70*3</f>
        <v>240</v>
      </c>
      <c r="R70" s="68" t="e">
        <f t="shared" ref="R70:R78" si="77">SUM(K70,M70,O70)</f>
        <v>#REF!</v>
      </c>
      <c r="S70" s="102" t="e">
        <f t="shared" ref="S70:S78" si="78">R70/($B70*3)</f>
        <v>#REF!</v>
      </c>
    </row>
    <row r="71" spans="1:19" hidden="1" x14ac:dyDescent="0.25">
      <c r="A71" s="105" t="s">
        <v>53</v>
      </c>
      <c r="B71" s="146">
        <f>'CEO II VG'!B9</f>
        <v>44</v>
      </c>
      <c r="C71" s="92">
        <f>'CEO II VG'!C9</f>
        <v>65</v>
      </c>
      <c r="D71" s="18" t="s">
        <v>186</v>
      </c>
      <c r="E71" s="92" t="e">
        <f>'CEO II VG'!#REF!</f>
        <v>#REF!</v>
      </c>
      <c r="F71" s="18" t="s">
        <v>186</v>
      </c>
      <c r="G71" s="92" t="e">
        <f>'CEO II VG'!#REF!</f>
        <v>#REF!</v>
      </c>
      <c r="H71" s="18" t="s">
        <v>186</v>
      </c>
      <c r="I71" s="94" t="e">
        <f t="shared" si="72"/>
        <v>#REF!</v>
      </c>
      <c r="J71" s="102" t="e">
        <f t="shared" si="73"/>
        <v>#REF!</v>
      </c>
      <c r="K71" s="92" t="e">
        <f>'CEO II VG'!#REF!</f>
        <v>#REF!</v>
      </c>
      <c r="L71" s="18" t="s">
        <v>186</v>
      </c>
      <c r="M71" s="92" t="e">
        <f>'CEO II VG'!#REF!</f>
        <v>#REF!</v>
      </c>
      <c r="N71" s="18" t="s">
        <v>186</v>
      </c>
      <c r="O71" s="92" t="e">
        <f>'CEO II VG'!#REF!</f>
        <v>#REF!</v>
      </c>
      <c r="P71" s="18" t="s">
        <v>186</v>
      </c>
      <c r="Q71" s="670">
        <f t="shared" si="76"/>
        <v>132</v>
      </c>
      <c r="R71" s="94" t="e">
        <f t="shared" si="77"/>
        <v>#REF!</v>
      </c>
      <c r="S71" s="102" t="e">
        <f>R71/($B71*3)</f>
        <v>#REF!</v>
      </c>
    </row>
    <row r="72" spans="1:19" hidden="1" x14ac:dyDescent="0.25">
      <c r="A72" s="105" t="s">
        <v>54</v>
      </c>
      <c r="B72" s="78">
        <f>'CEO II VG'!B11</f>
        <v>180</v>
      </c>
      <c r="C72" s="92">
        <f>'CEO II VG'!C11</f>
        <v>250</v>
      </c>
      <c r="D72" s="18">
        <f t="shared" si="71"/>
        <v>1.3888888888888888</v>
      </c>
      <c r="E72" s="92" t="e">
        <f>'CEO II VG'!#REF!</f>
        <v>#REF!</v>
      </c>
      <c r="F72" s="18" t="e">
        <f t="shared" ref="F72:F78" si="79">E72/$B72</f>
        <v>#REF!</v>
      </c>
      <c r="G72" s="92" t="e">
        <f>'CEO II VG'!#REF!</f>
        <v>#REF!</v>
      </c>
      <c r="H72" s="18" t="e">
        <f t="shared" ref="H72:L78" si="80">G72/$B72</f>
        <v>#REF!</v>
      </c>
      <c r="I72" s="94" t="e">
        <f t="shared" si="72"/>
        <v>#REF!</v>
      </c>
      <c r="J72" s="102" t="e">
        <f t="shared" si="73"/>
        <v>#REF!</v>
      </c>
      <c r="K72" s="92" t="e">
        <f>'CEO II VG'!#REF!</f>
        <v>#REF!</v>
      </c>
      <c r="L72" s="18" t="e">
        <f t="shared" si="80"/>
        <v>#REF!</v>
      </c>
      <c r="M72" s="92" t="e">
        <f>'CEO II VG'!#REF!</f>
        <v>#REF!</v>
      </c>
      <c r="N72" s="18" t="e">
        <f t="shared" ref="N72:N78" si="81">M72/$B72</f>
        <v>#REF!</v>
      </c>
      <c r="O72" s="92" t="e">
        <f>'CEO II VG'!#REF!</f>
        <v>#REF!</v>
      </c>
      <c r="P72" s="18" t="e">
        <f t="shared" ref="P72:P78" si="82">O72/$B72</f>
        <v>#REF!</v>
      </c>
      <c r="Q72" s="670">
        <f t="shared" si="76"/>
        <v>540</v>
      </c>
      <c r="R72" s="94" t="e">
        <f t="shared" si="77"/>
        <v>#REF!</v>
      </c>
      <c r="S72" s="102" t="e">
        <f>R72/($B72*3)</f>
        <v>#REF!</v>
      </c>
    </row>
    <row r="73" spans="1:19" hidden="1" x14ac:dyDescent="0.25">
      <c r="A73" s="105" t="s">
        <v>55</v>
      </c>
      <c r="B73" s="78">
        <f>'CEO II VG'!B12</f>
        <v>108</v>
      </c>
      <c r="C73" s="92">
        <f>'CEO II VG'!C12</f>
        <v>79</v>
      </c>
      <c r="D73" s="18">
        <f t="shared" si="71"/>
        <v>0.73148148148148151</v>
      </c>
      <c r="E73" s="92" t="e">
        <f>'CEO II VG'!#REF!</f>
        <v>#REF!</v>
      </c>
      <c r="F73" s="18" t="e">
        <f t="shared" si="79"/>
        <v>#REF!</v>
      </c>
      <c r="G73" s="92" t="e">
        <f>'CEO II VG'!#REF!</f>
        <v>#REF!</v>
      </c>
      <c r="H73" s="18" t="e">
        <f t="shared" si="80"/>
        <v>#REF!</v>
      </c>
      <c r="I73" s="94" t="e">
        <f t="shared" si="72"/>
        <v>#REF!</v>
      </c>
      <c r="J73" s="102" t="e">
        <f t="shared" si="73"/>
        <v>#REF!</v>
      </c>
      <c r="K73" s="92" t="e">
        <f>'CEO II VG'!#REF!</f>
        <v>#REF!</v>
      </c>
      <c r="L73" s="18" t="e">
        <f t="shared" si="80"/>
        <v>#REF!</v>
      </c>
      <c r="M73" s="92" t="e">
        <f>'CEO II VG'!#REF!</f>
        <v>#REF!</v>
      </c>
      <c r="N73" s="18" t="e">
        <f t="shared" si="81"/>
        <v>#REF!</v>
      </c>
      <c r="O73" s="92" t="e">
        <f>'CEO II VG'!#REF!</f>
        <v>#REF!</v>
      </c>
      <c r="P73" s="18" t="e">
        <f t="shared" si="82"/>
        <v>#REF!</v>
      </c>
      <c r="Q73" s="670">
        <f t="shared" si="76"/>
        <v>324</v>
      </c>
      <c r="R73" s="94" t="e">
        <f t="shared" si="77"/>
        <v>#REF!</v>
      </c>
      <c r="S73" s="102" t="e">
        <f>R73/($B73*3)</f>
        <v>#REF!</v>
      </c>
    </row>
    <row r="74" spans="1:19" hidden="1" x14ac:dyDescent="0.25">
      <c r="A74" s="105" t="s">
        <v>56</v>
      </c>
      <c r="B74" s="78">
        <f>'CEO II VG'!B13</f>
        <v>80</v>
      </c>
      <c r="C74" s="92">
        <f>'CEO II VG'!C13</f>
        <v>0</v>
      </c>
      <c r="D74" s="18">
        <f t="shared" si="71"/>
        <v>0</v>
      </c>
      <c r="E74" s="92" t="e">
        <f>'CEO II VG'!#REF!</f>
        <v>#REF!</v>
      </c>
      <c r="F74" s="18" t="e">
        <f t="shared" si="79"/>
        <v>#REF!</v>
      </c>
      <c r="G74" s="92" t="e">
        <f>'CEO II VG'!#REF!</f>
        <v>#REF!</v>
      </c>
      <c r="H74" s="18" t="e">
        <f t="shared" si="80"/>
        <v>#REF!</v>
      </c>
      <c r="I74" s="94" t="e">
        <f t="shared" si="72"/>
        <v>#REF!</v>
      </c>
      <c r="J74" s="102" t="e">
        <f t="shared" si="73"/>
        <v>#REF!</v>
      </c>
      <c r="K74" s="92" t="e">
        <f>'CEO II VG'!#REF!</f>
        <v>#REF!</v>
      </c>
      <c r="L74" s="18" t="e">
        <f t="shared" si="80"/>
        <v>#REF!</v>
      </c>
      <c r="M74" s="92" t="e">
        <f>'CEO II VG'!#REF!</f>
        <v>#REF!</v>
      </c>
      <c r="N74" s="18" t="e">
        <f t="shared" si="81"/>
        <v>#REF!</v>
      </c>
      <c r="O74" s="92" t="e">
        <f>'CEO II VG'!#REF!</f>
        <v>#REF!</v>
      </c>
      <c r="P74" s="18" t="e">
        <f t="shared" si="82"/>
        <v>#REF!</v>
      </c>
      <c r="Q74" s="670">
        <f t="shared" si="76"/>
        <v>240</v>
      </c>
      <c r="R74" s="94" t="e">
        <f t="shared" si="77"/>
        <v>#REF!</v>
      </c>
      <c r="S74" s="102" t="e">
        <f>R74/($B74*3)</f>
        <v>#REF!</v>
      </c>
    </row>
    <row r="75" spans="1:19" hidden="1" x14ac:dyDescent="0.25">
      <c r="A75" s="147" t="s">
        <v>57</v>
      </c>
      <c r="B75" s="78">
        <f>'CEO II VG'!B15</f>
        <v>63</v>
      </c>
      <c r="C75" s="92">
        <f>'CEO II VG'!C15</f>
        <v>45</v>
      </c>
      <c r="D75" s="18">
        <f t="shared" si="71"/>
        <v>0.7142857142857143</v>
      </c>
      <c r="E75" s="92" t="e">
        <f>'CEO II VG'!#REF!</f>
        <v>#REF!</v>
      </c>
      <c r="F75" s="18" t="e">
        <f t="shared" si="79"/>
        <v>#REF!</v>
      </c>
      <c r="G75" s="92" t="e">
        <f>'CEO II VG'!#REF!</f>
        <v>#REF!</v>
      </c>
      <c r="H75" s="18" t="e">
        <f t="shared" si="80"/>
        <v>#REF!</v>
      </c>
      <c r="I75" s="94" t="e">
        <f t="shared" si="72"/>
        <v>#REF!</v>
      </c>
      <c r="J75" s="102" t="e">
        <f t="shared" si="73"/>
        <v>#REF!</v>
      </c>
      <c r="K75" s="92" t="e">
        <f>'CEO II VG'!#REF!</f>
        <v>#REF!</v>
      </c>
      <c r="L75" s="18" t="e">
        <f t="shared" si="80"/>
        <v>#REF!</v>
      </c>
      <c r="M75" s="92" t="e">
        <f>'CEO II VG'!#REF!</f>
        <v>#REF!</v>
      </c>
      <c r="N75" s="18" t="e">
        <f t="shared" si="81"/>
        <v>#REF!</v>
      </c>
      <c r="O75" s="92" t="e">
        <f>'CEO II VG'!#REF!</f>
        <v>#REF!</v>
      </c>
      <c r="P75" s="18" t="e">
        <f t="shared" si="82"/>
        <v>#REF!</v>
      </c>
      <c r="Q75" s="670">
        <f t="shared" si="76"/>
        <v>189</v>
      </c>
      <c r="R75" s="94" t="e">
        <f t="shared" si="77"/>
        <v>#REF!</v>
      </c>
      <c r="S75" s="102" t="e">
        <f t="shared" si="78"/>
        <v>#REF!</v>
      </c>
    </row>
    <row r="76" spans="1:19" ht="24" hidden="1" x14ac:dyDescent="0.25">
      <c r="A76" s="147" t="s">
        <v>58</v>
      </c>
      <c r="B76" s="78">
        <f>'CEO II VG'!B16</f>
        <v>10</v>
      </c>
      <c r="C76" s="92">
        <f>'CEO II VG'!C16</f>
        <v>16</v>
      </c>
      <c r="D76" s="18">
        <f t="shared" si="71"/>
        <v>1.6</v>
      </c>
      <c r="E76" s="92" t="e">
        <f>'CEO II VG'!#REF!</f>
        <v>#REF!</v>
      </c>
      <c r="F76" s="18" t="e">
        <f t="shared" si="79"/>
        <v>#REF!</v>
      </c>
      <c r="G76" s="92" t="e">
        <f>'CEO II VG'!#REF!</f>
        <v>#REF!</v>
      </c>
      <c r="H76" s="18" t="e">
        <f t="shared" si="80"/>
        <v>#REF!</v>
      </c>
      <c r="I76" s="94" t="e">
        <f t="shared" si="72"/>
        <v>#REF!</v>
      </c>
      <c r="J76" s="102" t="e">
        <f t="shared" si="73"/>
        <v>#REF!</v>
      </c>
      <c r="K76" s="92" t="e">
        <f>'CEO II VG'!#REF!</f>
        <v>#REF!</v>
      </c>
      <c r="L76" s="18" t="e">
        <f t="shared" si="80"/>
        <v>#REF!</v>
      </c>
      <c r="M76" s="92" t="e">
        <f>'CEO II VG'!#REF!</f>
        <v>#REF!</v>
      </c>
      <c r="N76" s="18" t="e">
        <f t="shared" si="81"/>
        <v>#REF!</v>
      </c>
      <c r="O76" s="92" t="e">
        <f>'CEO II VG'!#REF!</f>
        <v>#REF!</v>
      </c>
      <c r="P76" s="18" t="e">
        <f t="shared" si="82"/>
        <v>#REF!</v>
      </c>
      <c r="Q76" s="670">
        <f t="shared" si="76"/>
        <v>30</v>
      </c>
      <c r="R76" s="94" t="e">
        <f t="shared" si="77"/>
        <v>#REF!</v>
      </c>
      <c r="S76" s="102" t="e">
        <f t="shared" si="78"/>
        <v>#REF!</v>
      </c>
    </row>
    <row r="77" spans="1:19" ht="24.75" hidden="1" thickBot="1" x14ac:dyDescent="0.3">
      <c r="A77" s="106" t="s">
        <v>59</v>
      </c>
      <c r="B77" s="145" t="e">
        <f>'CEO II VG'!#REF!</f>
        <v>#REF!</v>
      </c>
      <c r="C77" s="97" t="e">
        <f>'CEO II VG'!#REF!</f>
        <v>#REF!</v>
      </c>
      <c r="D77" s="107" t="e">
        <f t="shared" si="71"/>
        <v>#REF!</v>
      </c>
      <c r="E77" s="97" t="e">
        <f>'CEO II VG'!#REF!</f>
        <v>#REF!</v>
      </c>
      <c r="F77" s="107" t="e">
        <f t="shared" si="79"/>
        <v>#REF!</v>
      </c>
      <c r="G77" s="97" t="e">
        <f>'CEO II VG'!#REF!</f>
        <v>#REF!</v>
      </c>
      <c r="H77" s="107" t="e">
        <f t="shared" si="80"/>
        <v>#REF!</v>
      </c>
      <c r="I77" s="99" t="e">
        <f t="shared" si="72"/>
        <v>#REF!</v>
      </c>
      <c r="J77" s="108" t="e">
        <f t="shared" si="73"/>
        <v>#REF!</v>
      </c>
      <c r="K77" s="97" t="e">
        <f>'CEO II VG'!#REF!</f>
        <v>#REF!</v>
      </c>
      <c r="L77" s="107" t="e">
        <f t="shared" si="80"/>
        <v>#REF!</v>
      </c>
      <c r="M77" s="97" t="e">
        <f>'CEO II VG'!#REF!</f>
        <v>#REF!</v>
      </c>
      <c r="N77" s="107" t="e">
        <f t="shared" si="81"/>
        <v>#REF!</v>
      </c>
      <c r="O77" s="97" t="e">
        <f>'CEO II VG'!#REF!</f>
        <v>#REF!</v>
      </c>
      <c r="P77" s="107" t="e">
        <f t="shared" si="82"/>
        <v>#REF!</v>
      </c>
      <c r="Q77" s="671" t="e">
        <f t="shared" si="76"/>
        <v>#REF!</v>
      </c>
      <c r="R77" s="99" t="e">
        <f t="shared" si="77"/>
        <v>#REF!</v>
      </c>
      <c r="S77" s="108" t="e">
        <f t="shared" si="78"/>
        <v>#REF!</v>
      </c>
    </row>
    <row r="78" spans="1:19" ht="15.75" hidden="1" thickBot="1" x14ac:dyDescent="0.3">
      <c r="A78" s="5" t="s">
        <v>7</v>
      </c>
      <c r="B78" s="202" t="e">
        <f>SUM(B70:B77)</f>
        <v>#REF!</v>
      </c>
      <c r="C78" s="7" t="e">
        <f>SUM(C70:C77)</f>
        <v>#REF!</v>
      </c>
      <c r="D78" s="21" t="e">
        <f t="shared" si="71"/>
        <v>#REF!</v>
      </c>
      <c r="E78" s="7" t="e">
        <f>SUM(E70:E77)</f>
        <v>#REF!</v>
      </c>
      <c r="F78" s="21" t="e">
        <f t="shared" si="79"/>
        <v>#REF!</v>
      </c>
      <c r="G78" s="7" t="e">
        <f>SUM(G70:G77)</f>
        <v>#REF!</v>
      </c>
      <c r="H78" s="21" t="e">
        <f t="shared" si="80"/>
        <v>#REF!</v>
      </c>
      <c r="I78" s="71" t="e">
        <f t="shared" si="72"/>
        <v>#REF!</v>
      </c>
      <c r="J78" s="72" t="e">
        <f t="shared" si="73"/>
        <v>#REF!</v>
      </c>
      <c r="K78" s="7" t="e">
        <f>SUM(K70:K77)</f>
        <v>#REF!</v>
      </c>
      <c r="L78" s="21" t="e">
        <f t="shared" si="80"/>
        <v>#REF!</v>
      </c>
      <c r="M78" s="7" t="e">
        <f t="shared" ref="M78" si="83">SUM(M70:M77)</f>
        <v>#REF!</v>
      </c>
      <c r="N78" s="21" t="e">
        <f t="shared" si="81"/>
        <v>#REF!</v>
      </c>
      <c r="O78" s="7" t="e">
        <f t="shared" ref="O78" si="84">SUM(O70:O77)</f>
        <v>#REF!</v>
      </c>
      <c r="P78" s="21" t="e">
        <f t="shared" si="82"/>
        <v>#REF!</v>
      </c>
      <c r="Q78" s="672" t="e">
        <f t="shared" si="76"/>
        <v>#REF!</v>
      </c>
      <c r="R78" s="71" t="e">
        <f t="shared" si="77"/>
        <v>#REF!</v>
      </c>
      <c r="S78" s="72" t="e">
        <f t="shared" si="78"/>
        <v>#REF!</v>
      </c>
    </row>
    <row r="79" spans="1:19" hidden="1" x14ac:dyDescent="0.25"/>
    <row r="80" spans="1:19" ht="15.75" hidden="1" x14ac:dyDescent="0.25">
      <c r="A80" s="993" t="s">
        <v>269</v>
      </c>
      <c r="B80" s="994"/>
      <c r="C80" s="994"/>
      <c r="D80" s="994"/>
      <c r="E80" s="994"/>
      <c r="F80" s="994"/>
      <c r="G80" s="994"/>
      <c r="H80" s="994"/>
      <c r="I80" s="994"/>
      <c r="J80" s="994"/>
      <c r="K80" s="994"/>
      <c r="L80" s="994"/>
      <c r="M80" s="994"/>
      <c r="N80" s="994"/>
      <c r="O80" s="994"/>
      <c r="P80" s="994"/>
      <c r="Q80" s="994"/>
      <c r="R80" s="994"/>
      <c r="S80" s="994"/>
    </row>
    <row r="81" spans="1:19" ht="34.5" hidden="1" thickBot="1" x14ac:dyDescent="0.3">
      <c r="A81" s="74" t="s">
        <v>14</v>
      </c>
      <c r="B81" s="141" t="s">
        <v>15</v>
      </c>
      <c r="C81" s="207" t="s">
        <v>2</v>
      </c>
      <c r="D81" s="208" t="s">
        <v>1</v>
      </c>
      <c r="E81" s="207" t="s">
        <v>3</v>
      </c>
      <c r="F81" s="208" t="s">
        <v>1</v>
      </c>
      <c r="G81" s="207" t="s">
        <v>4</v>
      </c>
      <c r="H81" s="208" t="s">
        <v>1</v>
      </c>
      <c r="I81" s="86" t="s">
        <v>193</v>
      </c>
      <c r="J81" s="12" t="s">
        <v>192</v>
      </c>
      <c r="K81" s="207" t="s">
        <v>5</v>
      </c>
      <c r="L81" s="208" t="s">
        <v>1</v>
      </c>
      <c r="M81" s="209" t="s">
        <v>190</v>
      </c>
      <c r="N81" s="210" t="s">
        <v>1</v>
      </c>
      <c r="O81" s="209" t="s">
        <v>191</v>
      </c>
      <c r="P81" s="210" t="s">
        <v>1</v>
      </c>
      <c r="Q81" s="553" t="s">
        <v>355</v>
      </c>
      <c r="R81" s="86" t="s">
        <v>193</v>
      </c>
      <c r="S81" s="12" t="s">
        <v>192</v>
      </c>
    </row>
    <row r="82" spans="1:19" ht="15.75" hidden="1" thickTop="1" x14ac:dyDescent="0.25">
      <c r="A82" s="77" t="s">
        <v>8</v>
      </c>
      <c r="B82" s="76">
        <f>'AMA_UBS V Medeiros'!B9</f>
        <v>522</v>
      </c>
      <c r="C82" s="91">
        <f>'AMA_UBS V Medeiros'!C9</f>
        <v>522</v>
      </c>
      <c r="D82" s="18">
        <f t="shared" ref="D82:D88" si="85">C82/$B82</f>
        <v>1</v>
      </c>
      <c r="E82" s="91" t="e">
        <f>'AMA_UBS V Medeiros'!#REF!</f>
        <v>#REF!</v>
      </c>
      <c r="F82" s="18" t="e">
        <f t="shared" ref="F82:F88" si="86">E82/$B82</f>
        <v>#REF!</v>
      </c>
      <c r="G82" s="91" t="e">
        <f>'AMA_UBS V Medeiros'!#REF!</f>
        <v>#REF!</v>
      </c>
      <c r="H82" s="18" t="e">
        <f t="shared" ref="H82:L88" si="87">G82/$B82</f>
        <v>#REF!</v>
      </c>
      <c r="I82" s="68" t="e">
        <f t="shared" ref="I82:I88" si="88">SUM(C82,E82,G82)</f>
        <v>#REF!</v>
      </c>
      <c r="J82" s="102" t="e">
        <f t="shared" ref="J82:J88" si="89">((I82/Q82))</f>
        <v>#REF!</v>
      </c>
      <c r="K82" s="91" t="e">
        <f>'AMA_UBS V Medeiros'!#REF!</f>
        <v>#REF!</v>
      </c>
      <c r="L82" s="18" t="e">
        <f t="shared" si="87"/>
        <v>#REF!</v>
      </c>
      <c r="M82" s="91" t="e">
        <f>'AMA_UBS V Medeiros'!#REF!</f>
        <v>#REF!</v>
      </c>
      <c r="N82" s="18" t="e">
        <f t="shared" ref="N82:N88" si="90">M82/$B82</f>
        <v>#REF!</v>
      </c>
      <c r="O82" s="91" t="e">
        <f>'AMA_UBS V Medeiros'!#REF!</f>
        <v>#REF!</v>
      </c>
      <c r="P82" s="18" t="e">
        <f t="shared" ref="P82:P88" si="91">O82/$B82</f>
        <v>#REF!</v>
      </c>
      <c r="Q82" s="669">
        <f t="shared" ref="Q82:Q88" si="92">B82*3</f>
        <v>1566</v>
      </c>
      <c r="R82" s="68" t="e">
        <f t="shared" ref="R82:R88" si="93">SUM(K82,M82,O82)</f>
        <v>#REF!</v>
      </c>
      <c r="S82" s="102" t="e">
        <f t="shared" ref="S82:S88" si="94">R82/($B82*3)</f>
        <v>#REF!</v>
      </c>
    </row>
    <row r="83" spans="1:19" hidden="1" x14ac:dyDescent="0.25">
      <c r="A83" s="77" t="s">
        <v>9</v>
      </c>
      <c r="B83" s="78">
        <f>'AMA_UBS V Medeiros'!B10</f>
        <v>78</v>
      </c>
      <c r="C83" s="92">
        <f>'AMA_UBS V Medeiros'!C10</f>
        <v>89</v>
      </c>
      <c r="D83" s="103">
        <f t="shared" si="85"/>
        <v>1.141025641025641</v>
      </c>
      <c r="E83" s="92" t="e">
        <f>'AMA_UBS V Medeiros'!#REF!</f>
        <v>#REF!</v>
      </c>
      <c r="F83" s="103" t="e">
        <f t="shared" si="86"/>
        <v>#REF!</v>
      </c>
      <c r="G83" s="92" t="e">
        <f>'AMA_UBS V Medeiros'!#REF!</f>
        <v>#REF!</v>
      </c>
      <c r="H83" s="103" t="e">
        <f t="shared" si="87"/>
        <v>#REF!</v>
      </c>
      <c r="I83" s="94" t="e">
        <f t="shared" si="88"/>
        <v>#REF!</v>
      </c>
      <c r="J83" s="104" t="e">
        <f t="shared" si="89"/>
        <v>#REF!</v>
      </c>
      <c r="K83" s="92" t="e">
        <f>'AMA_UBS V Medeiros'!#REF!</f>
        <v>#REF!</v>
      </c>
      <c r="L83" s="103" t="e">
        <f t="shared" si="87"/>
        <v>#REF!</v>
      </c>
      <c r="M83" s="92" t="e">
        <f>'AMA_UBS V Medeiros'!#REF!</f>
        <v>#REF!</v>
      </c>
      <c r="N83" s="103" t="e">
        <f t="shared" si="90"/>
        <v>#REF!</v>
      </c>
      <c r="O83" s="92" t="e">
        <f>'AMA_UBS V Medeiros'!#REF!</f>
        <v>#REF!</v>
      </c>
      <c r="P83" s="103" t="e">
        <f t="shared" si="91"/>
        <v>#REF!</v>
      </c>
      <c r="Q83" s="670">
        <f t="shared" si="92"/>
        <v>234</v>
      </c>
      <c r="R83" s="94" t="e">
        <f t="shared" si="93"/>
        <v>#REF!</v>
      </c>
      <c r="S83" s="104" t="e">
        <f t="shared" si="94"/>
        <v>#REF!</v>
      </c>
    </row>
    <row r="84" spans="1:19" hidden="1" x14ac:dyDescent="0.25">
      <c r="A84" s="77" t="s">
        <v>10</v>
      </c>
      <c r="B84" s="78">
        <f>'AMA_UBS V Medeiros'!B12</f>
        <v>1320</v>
      </c>
      <c r="C84" s="92">
        <f>'AMA_UBS V Medeiros'!C12</f>
        <v>910</v>
      </c>
      <c r="D84" s="103">
        <f t="shared" si="85"/>
        <v>0.68939393939393945</v>
      </c>
      <c r="E84" s="92" t="e">
        <f>'AMA_UBS V Medeiros'!#REF!</f>
        <v>#REF!</v>
      </c>
      <c r="F84" s="103" t="e">
        <f t="shared" si="86"/>
        <v>#REF!</v>
      </c>
      <c r="G84" s="92" t="e">
        <f>'AMA_UBS V Medeiros'!#REF!</f>
        <v>#REF!</v>
      </c>
      <c r="H84" s="103" t="e">
        <f t="shared" si="87"/>
        <v>#REF!</v>
      </c>
      <c r="I84" s="94" t="e">
        <f t="shared" si="88"/>
        <v>#REF!</v>
      </c>
      <c r="J84" s="104" t="e">
        <f t="shared" si="89"/>
        <v>#REF!</v>
      </c>
      <c r="K84" s="92" t="e">
        <f>'AMA_UBS V Medeiros'!#REF!</f>
        <v>#REF!</v>
      </c>
      <c r="L84" s="103" t="e">
        <f t="shared" si="87"/>
        <v>#REF!</v>
      </c>
      <c r="M84" s="92" t="e">
        <f>'AMA_UBS V Medeiros'!#REF!</f>
        <v>#REF!</v>
      </c>
      <c r="N84" s="103" t="e">
        <f t="shared" si="90"/>
        <v>#REF!</v>
      </c>
      <c r="O84" s="92" t="e">
        <f>'AMA_UBS V Medeiros'!#REF!</f>
        <v>#REF!</v>
      </c>
      <c r="P84" s="103" t="e">
        <f t="shared" si="91"/>
        <v>#REF!</v>
      </c>
      <c r="Q84" s="670">
        <f t="shared" si="92"/>
        <v>3960</v>
      </c>
      <c r="R84" s="94" t="e">
        <f t="shared" si="93"/>
        <v>#REF!</v>
      </c>
      <c r="S84" s="104" t="e">
        <f t="shared" si="94"/>
        <v>#REF!</v>
      </c>
    </row>
    <row r="85" spans="1:19" hidden="1" x14ac:dyDescent="0.25">
      <c r="A85" s="77" t="s">
        <v>11</v>
      </c>
      <c r="B85" s="78">
        <f>'AMA_UBS V Medeiros'!B13</f>
        <v>528</v>
      </c>
      <c r="C85" s="92">
        <f>'AMA_UBS V Medeiros'!C13</f>
        <v>0</v>
      </c>
      <c r="D85" s="103">
        <f t="shared" si="85"/>
        <v>0</v>
      </c>
      <c r="E85" s="92" t="e">
        <f>'AMA_UBS V Medeiros'!#REF!</f>
        <v>#REF!</v>
      </c>
      <c r="F85" s="103" t="e">
        <f t="shared" si="86"/>
        <v>#REF!</v>
      </c>
      <c r="G85" s="92" t="e">
        <f>'AMA_UBS V Medeiros'!#REF!</f>
        <v>#REF!</v>
      </c>
      <c r="H85" s="103" t="e">
        <f t="shared" si="87"/>
        <v>#REF!</v>
      </c>
      <c r="I85" s="94" t="e">
        <f t="shared" si="88"/>
        <v>#REF!</v>
      </c>
      <c r="J85" s="104" t="e">
        <f t="shared" si="89"/>
        <v>#REF!</v>
      </c>
      <c r="K85" s="92" t="e">
        <f>'AMA_UBS V Medeiros'!#REF!</f>
        <v>#REF!</v>
      </c>
      <c r="L85" s="103" t="e">
        <f t="shared" si="87"/>
        <v>#REF!</v>
      </c>
      <c r="M85" s="92" t="e">
        <f>'AMA_UBS V Medeiros'!#REF!</f>
        <v>#REF!</v>
      </c>
      <c r="N85" s="103" t="e">
        <f t="shared" si="90"/>
        <v>#REF!</v>
      </c>
      <c r="O85" s="92" t="e">
        <f>'AMA_UBS V Medeiros'!#REF!</f>
        <v>#REF!</v>
      </c>
      <c r="P85" s="103" t="e">
        <f t="shared" si="91"/>
        <v>#REF!</v>
      </c>
      <c r="Q85" s="670">
        <f t="shared" si="92"/>
        <v>1584</v>
      </c>
      <c r="R85" s="94" t="e">
        <f t="shared" si="93"/>
        <v>#REF!</v>
      </c>
      <c r="S85" s="104" t="e">
        <f t="shared" si="94"/>
        <v>#REF!</v>
      </c>
    </row>
    <row r="86" spans="1:19" hidden="1" x14ac:dyDescent="0.25">
      <c r="A86" s="77" t="s">
        <v>12</v>
      </c>
      <c r="B86" s="78">
        <f>'AMA_UBS V Medeiros'!B14</f>
        <v>320</v>
      </c>
      <c r="C86" s="92">
        <f>'AMA_UBS V Medeiros'!C14</f>
        <v>268</v>
      </c>
      <c r="D86" s="103">
        <f t="shared" si="85"/>
        <v>0.83750000000000002</v>
      </c>
      <c r="E86" s="92" t="e">
        <f>'AMA_UBS V Medeiros'!#REF!</f>
        <v>#REF!</v>
      </c>
      <c r="F86" s="103" t="e">
        <f t="shared" si="86"/>
        <v>#REF!</v>
      </c>
      <c r="G86" s="92" t="e">
        <f>'AMA_UBS V Medeiros'!#REF!</f>
        <v>#REF!</v>
      </c>
      <c r="H86" s="103" t="e">
        <f t="shared" si="87"/>
        <v>#REF!</v>
      </c>
      <c r="I86" s="94" t="e">
        <f t="shared" si="88"/>
        <v>#REF!</v>
      </c>
      <c r="J86" s="104" t="e">
        <f t="shared" si="89"/>
        <v>#REF!</v>
      </c>
      <c r="K86" s="92" t="e">
        <f>'AMA_UBS V Medeiros'!#REF!</f>
        <v>#REF!</v>
      </c>
      <c r="L86" s="103" t="e">
        <f t="shared" si="87"/>
        <v>#REF!</v>
      </c>
      <c r="M86" s="92" t="e">
        <f>'AMA_UBS V Medeiros'!#REF!</f>
        <v>#REF!</v>
      </c>
      <c r="N86" s="103" t="e">
        <f t="shared" si="90"/>
        <v>#REF!</v>
      </c>
      <c r="O86" s="92" t="e">
        <f>'AMA_UBS V Medeiros'!#REF!</f>
        <v>#REF!</v>
      </c>
      <c r="P86" s="103" t="e">
        <f t="shared" si="91"/>
        <v>#REF!</v>
      </c>
      <c r="Q86" s="670">
        <f t="shared" si="92"/>
        <v>960</v>
      </c>
      <c r="R86" s="94" t="e">
        <f t="shared" si="93"/>
        <v>#REF!</v>
      </c>
      <c r="S86" s="104" t="e">
        <f t="shared" si="94"/>
        <v>#REF!</v>
      </c>
    </row>
    <row r="87" spans="1:19" ht="15.75" hidden="1" thickBot="1" x14ac:dyDescent="0.3">
      <c r="A87" s="96" t="s">
        <v>13</v>
      </c>
      <c r="B87" s="145">
        <f>'AMA_UBS V Medeiros'!B18</f>
        <v>792</v>
      </c>
      <c r="C87" s="97">
        <f>'AMA_UBS V Medeiros'!C18</f>
        <v>419</v>
      </c>
      <c r="D87" s="107">
        <f t="shared" si="85"/>
        <v>0.52904040404040409</v>
      </c>
      <c r="E87" s="97" t="e">
        <f>'AMA_UBS V Medeiros'!#REF!</f>
        <v>#REF!</v>
      </c>
      <c r="F87" s="107" t="e">
        <f t="shared" si="86"/>
        <v>#REF!</v>
      </c>
      <c r="G87" s="97" t="e">
        <f>'AMA_UBS V Medeiros'!#REF!</f>
        <v>#REF!</v>
      </c>
      <c r="H87" s="107" t="e">
        <f t="shared" si="87"/>
        <v>#REF!</v>
      </c>
      <c r="I87" s="99" t="e">
        <f t="shared" si="88"/>
        <v>#REF!</v>
      </c>
      <c r="J87" s="108" t="e">
        <f t="shared" si="89"/>
        <v>#REF!</v>
      </c>
      <c r="K87" s="97" t="e">
        <f>'AMA_UBS V Medeiros'!#REF!</f>
        <v>#REF!</v>
      </c>
      <c r="L87" s="107" t="e">
        <f t="shared" si="87"/>
        <v>#REF!</v>
      </c>
      <c r="M87" s="97" t="e">
        <f>'AMA_UBS V Medeiros'!#REF!</f>
        <v>#REF!</v>
      </c>
      <c r="N87" s="107" t="e">
        <f t="shared" si="90"/>
        <v>#REF!</v>
      </c>
      <c r="O87" s="97" t="e">
        <f>'AMA_UBS V Medeiros'!#REF!</f>
        <v>#REF!</v>
      </c>
      <c r="P87" s="107" t="e">
        <f t="shared" si="91"/>
        <v>#REF!</v>
      </c>
      <c r="Q87" s="671">
        <f t="shared" si="92"/>
        <v>2376</v>
      </c>
      <c r="R87" s="99" t="e">
        <f t="shared" si="93"/>
        <v>#REF!</v>
      </c>
      <c r="S87" s="108" t="e">
        <f t="shared" si="94"/>
        <v>#REF!</v>
      </c>
    </row>
    <row r="88" spans="1:19" ht="15.75" hidden="1" thickBot="1" x14ac:dyDescent="0.3">
      <c r="A88" s="5" t="s">
        <v>7</v>
      </c>
      <c r="B88" s="202">
        <f>SUM(B82:B87)</f>
        <v>3560</v>
      </c>
      <c r="C88" s="7">
        <f>SUM(C82:C87)</f>
        <v>2208</v>
      </c>
      <c r="D88" s="21">
        <f t="shared" si="85"/>
        <v>0.62022471910112364</v>
      </c>
      <c r="E88" s="7" t="e">
        <f>SUM(E82:E87)</f>
        <v>#REF!</v>
      </c>
      <c r="F88" s="21" t="e">
        <f t="shared" si="86"/>
        <v>#REF!</v>
      </c>
      <c r="G88" s="7" t="e">
        <f>SUM(G82:G87)</f>
        <v>#REF!</v>
      </c>
      <c r="H88" s="21" t="e">
        <f t="shared" si="87"/>
        <v>#REF!</v>
      </c>
      <c r="I88" s="71" t="e">
        <f t="shared" si="88"/>
        <v>#REF!</v>
      </c>
      <c r="J88" s="72" t="e">
        <f t="shared" si="89"/>
        <v>#REF!</v>
      </c>
      <c r="K88" s="7" t="e">
        <f>SUM(K82:K87)</f>
        <v>#REF!</v>
      </c>
      <c r="L88" s="21" t="e">
        <f t="shared" si="87"/>
        <v>#REF!</v>
      </c>
      <c r="M88" s="7" t="e">
        <f t="shared" ref="M88" si="95">SUM(M82:M87)</f>
        <v>#REF!</v>
      </c>
      <c r="N88" s="21" t="e">
        <f t="shared" si="90"/>
        <v>#REF!</v>
      </c>
      <c r="O88" s="7" t="e">
        <f t="shared" ref="O88" si="96">SUM(O82:O87)</f>
        <v>#REF!</v>
      </c>
      <c r="P88" s="21" t="e">
        <f t="shared" si="91"/>
        <v>#REF!</v>
      </c>
      <c r="Q88" s="672">
        <f t="shared" si="92"/>
        <v>10680</v>
      </c>
      <c r="R88" s="71" t="e">
        <f t="shared" si="93"/>
        <v>#REF!</v>
      </c>
      <c r="S88" s="72" t="e">
        <f t="shared" si="94"/>
        <v>#REF!</v>
      </c>
    </row>
    <row r="89" spans="1:19" hidden="1" x14ac:dyDescent="0.25"/>
    <row r="90" spans="1:19" ht="15.75" hidden="1" x14ac:dyDescent="0.25">
      <c r="A90" s="993" t="s">
        <v>271</v>
      </c>
      <c r="B90" s="994"/>
      <c r="C90" s="994"/>
      <c r="D90" s="994"/>
      <c r="E90" s="994"/>
      <c r="F90" s="994"/>
      <c r="G90" s="994"/>
      <c r="H90" s="994"/>
      <c r="I90" s="994"/>
      <c r="J90" s="994"/>
      <c r="K90" s="994"/>
      <c r="L90" s="994"/>
      <c r="M90" s="994"/>
      <c r="N90" s="994"/>
      <c r="O90" s="994"/>
      <c r="P90" s="994"/>
      <c r="Q90" s="994"/>
      <c r="R90" s="994"/>
      <c r="S90" s="994"/>
    </row>
    <row r="91" spans="1:19" ht="34.5" hidden="1" thickBot="1" x14ac:dyDescent="0.3">
      <c r="A91" s="74" t="s">
        <v>14</v>
      </c>
      <c r="B91" s="141" t="s">
        <v>15</v>
      </c>
      <c r="C91" s="207" t="s">
        <v>2</v>
      </c>
      <c r="D91" s="208" t="s">
        <v>1</v>
      </c>
      <c r="E91" s="207" t="s">
        <v>3</v>
      </c>
      <c r="F91" s="208" t="s">
        <v>1</v>
      </c>
      <c r="G91" s="207" t="s">
        <v>4</v>
      </c>
      <c r="H91" s="208" t="s">
        <v>1</v>
      </c>
      <c r="I91" s="86" t="s">
        <v>193</v>
      </c>
      <c r="J91" s="12" t="s">
        <v>192</v>
      </c>
      <c r="K91" s="207" t="s">
        <v>5</v>
      </c>
      <c r="L91" s="208" t="s">
        <v>1</v>
      </c>
      <c r="M91" s="209" t="s">
        <v>190</v>
      </c>
      <c r="N91" s="210" t="s">
        <v>1</v>
      </c>
      <c r="O91" s="209" t="s">
        <v>191</v>
      </c>
      <c r="P91" s="210" t="s">
        <v>1</v>
      </c>
      <c r="Q91" s="553" t="s">
        <v>355</v>
      </c>
      <c r="R91" s="86" t="s">
        <v>193</v>
      </c>
      <c r="S91" s="12" t="s">
        <v>192</v>
      </c>
    </row>
    <row r="92" spans="1:19" ht="15.75" hidden="1" thickTop="1" x14ac:dyDescent="0.25">
      <c r="A92" s="77" t="s">
        <v>8</v>
      </c>
      <c r="B92" s="76">
        <f>'UBS Izolina Mazzei'!B9</f>
        <v>783</v>
      </c>
      <c r="C92" s="91">
        <f>'UBS Izolina Mazzei'!C9</f>
        <v>867</v>
      </c>
      <c r="D92" s="18">
        <f t="shared" ref="D92:D99" si="97">C92/$B92</f>
        <v>1.1072796934865901</v>
      </c>
      <c r="E92" s="91" t="e">
        <f>'UBS Izolina Mazzei'!#REF!</f>
        <v>#REF!</v>
      </c>
      <c r="F92" s="18" t="e">
        <f t="shared" ref="F92:F99" si="98">E92/$B92</f>
        <v>#REF!</v>
      </c>
      <c r="G92" s="91" t="e">
        <f>'UBS Izolina Mazzei'!#REF!</f>
        <v>#REF!</v>
      </c>
      <c r="H92" s="18" t="e">
        <f t="shared" ref="H92:L99" si="99">G92/$B92</f>
        <v>#REF!</v>
      </c>
      <c r="I92" s="68" t="e">
        <f t="shared" ref="I92:I99" si="100">SUM(C92,E92,G92)</f>
        <v>#REF!</v>
      </c>
      <c r="J92" s="102" t="e">
        <f t="shared" ref="J92:J99" si="101">((I92/Q92))</f>
        <v>#REF!</v>
      </c>
      <c r="K92" s="91" t="e">
        <f>'UBS Izolina Mazzei'!#REF!</f>
        <v>#REF!</v>
      </c>
      <c r="L92" s="18" t="e">
        <f t="shared" si="99"/>
        <v>#REF!</v>
      </c>
      <c r="M92" s="91" t="e">
        <f>'UBS Izolina Mazzei'!#REF!</f>
        <v>#REF!</v>
      </c>
      <c r="N92" s="18" t="e">
        <f t="shared" ref="N92:N99" si="102">M92/$B92</f>
        <v>#REF!</v>
      </c>
      <c r="O92" s="91" t="e">
        <f>'UBS Izolina Mazzei'!#REF!</f>
        <v>#REF!</v>
      </c>
      <c r="P92" s="18" t="e">
        <f t="shared" ref="P92:P99" si="103">O92/$B92</f>
        <v>#REF!</v>
      </c>
      <c r="Q92" s="669">
        <f t="shared" ref="Q92:Q99" si="104">B92*3</f>
        <v>2349</v>
      </c>
      <c r="R92" s="68" t="e">
        <f t="shared" ref="R92:R99" si="105">SUM(K92,M92,O92)</f>
        <v>#REF!</v>
      </c>
      <c r="S92" s="102" t="e">
        <f t="shared" ref="S92:S99" si="106">R92/($B92*3)</f>
        <v>#REF!</v>
      </c>
    </row>
    <row r="93" spans="1:19" hidden="1" x14ac:dyDescent="0.25">
      <c r="A93" s="77" t="s">
        <v>9</v>
      </c>
      <c r="B93" s="78">
        <f>'UBS Izolina Mazzei'!B10</f>
        <v>117</v>
      </c>
      <c r="C93" s="92">
        <f>'UBS Izolina Mazzei'!C10</f>
        <v>179</v>
      </c>
      <c r="D93" s="103">
        <f t="shared" si="97"/>
        <v>1.5299145299145298</v>
      </c>
      <c r="E93" s="92" t="e">
        <f>'UBS Izolina Mazzei'!#REF!</f>
        <v>#REF!</v>
      </c>
      <c r="F93" s="103" t="e">
        <f t="shared" si="98"/>
        <v>#REF!</v>
      </c>
      <c r="G93" s="92" t="e">
        <f>'UBS Izolina Mazzei'!#REF!</f>
        <v>#REF!</v>
      </c>
      <c r="H93" s="103" t="e">
        <f t="shared" si="99"/>
        <v>#REF!</v>
      </c>
      <c r="I93" s="94" t="e">
        <f t="shared" si="100"/>
        <v>#REF!</v>
      </c>
      <c r="J93" s="104" t="e">
        <f t="shared" si="101"/>
        <v>#REF!</v>
      </c>
      <c r="K93" s="92" t="e">
        <f>'UBS Izolina Mazzei'!#REF!</f>
        <v>#REF!</v>
      </c>
      <c r="L93" s="103" t="e">
        <f t="shared" si="99"/>
        <v>#REF!</v>
      </c>
      <c r="M93" s="92" t="e">
        <f>'UBS Izolina Mazzei'!#REF!</f>
        <v>#REF!</v>
      </c>
      <c r="N93" s="103" t="e">
        <f t="shared" si="102"/>
        <v>#REF!</v>
      </c>
      <c r="O93" s="92" t="e">
        <f>'UBS Izolina Mazzei'!#REF!</f>
        <v>#REF!</v>
      </c>
      <c r="P93" s="103" t="e">
        <f t="shared" si="103"/>
        <v>#REF!</v>
      </c>
      <c r="Q93" s="670">
        <f t="shared" si="104"/>
        <v>351</v>
      </c>
      <c r="R93" s="94" t="e">
        <f t="shared" si="105"/>
        <v>#REF!</v>
      </c>
      <c r="S93" s="104" t="e">
        <f t="shared" si="106"/>
        <v>#REF!</v>
      </c>
    </row>
    <row r="94" spans="1:19" hidden="1" x14ac:dyDescent="0.25">
      <c r="A94" s="77" t="s">
        <v>10</v>
      </c>
      <c r="B94" s="78">
        <f>'UBS Izolina Mazzei'!B12</f>
        <v>1056</v>
      </c>
      <c r="C94" s="92">
        <f>'UBS Izolina Mazzei'!C12</f>
        <v>697</v>
      </c>
      <c r="D94" s="103">
        <f t="shared" si="97"/>
        <v>0.66003787878787878</v>
      </c>
      <c r="E94" s="92" t="e">
        <f>'UBS Izolina Mazzei'!#REF!</f>
        <v>#REF!</v>
      </c>
      <c r="F94" s="103" t="e">
        <f t="shared" si="98"/>
        <v>#REF!</v>
      </c>
      <c r="G94" s="92" t="e">
        <f>'UBS Izolina Mazzei'!#REF!</f>
        <v>#REF!</v>
      </c>
      <c r="H94" s="103" t="e">
        <f t="shared" si="99"/>
        <v>#REF!</v>
      </c>
      <c r="I94" s="94" t="e">
        <f t="shared" si="100"/>
        <v>#REF!</v>
      </c>
      <c r="J94" s="104" t="e">
        <f t="shared" si="101"/>
        <v>#REF!</v>
      </c>
      <c r="K94" s="92" t="e">
        <f>'UBS Izolina Mazzei'!#REF!</f>
        <v>#REF!</v>
      </c>
      <c r="L94" s="103" t="e">
        <f t="shared" si="99"/>
        <v>#REF!</v>
      </c>
      <c r="M94" s="92" t="e">
        <f>'UBS Izolina Mazzei'!#REF!</f>
        <v>#REF!</v>
      </c>
      <c r="N94" s="103" t="e">
        <f t="shared" si="102"/>
        <v>#REF!</v>
      </c>
      <c r="O94" s="92" t="e">
        <f>'UBS Izolina Mazzei'!#REF!</f>
        <v>#REF!</v>
      </c>
      <c r="P94" s="103" t="e">
        <f t="shared" si="103"/>
        <v>#REF!</v>
      </c>
      <c r="Q94" s="670">
        <f t="shared" si="104"/>
        <v>3168</v>
      </c>
      <c r="R94" s="94" t="e">
        <f t="shared" si="105"/>
        <v>#REF!</v>
      </c>
      <c r="S94" s="104" t="e">
        <f t="shared" si="106"/>
        <v>#REF!</v>
      </c>
    </row>
    <row r="95" spans="1:19" hidden="1" x14ac:dyDescent="0.25">
      <c r="A95" s="77" t="s">
        <v>42</v>
      </c>
      <c r="B95" s="78">
        <f>'UBS Izolina Mazzei'!B13</f>
        <v>528</v>
      </c>
      <c r="C95" s="92">
        <f>'UBS Izolina Mazzei'!C13</f>
        <v>388</v>
      </c>
      <c r="D95" s="103">
        <f t="shared" si="97"/>
        <v>0.73484848484848486</v>
      </c>
      <c r="E95" s="92" t="e">
        <f>'UBS Izolina Mazzei'!#REF!</f>
        <v>#REF!</v>
      </c>
      <c r="F95" s="103" t="e">
        <f t="shared" si="98"/>
        <v>#REF!</v>
      </c>
      <c r="G95" s="92" t="e">
        <f>'UBS Izolina Mazzei'!#REF!</f>
        <v>#REF!</v>
      </c>
      <c r="H95" s="103" t="e">
        <f t="shared" si="99"/>
        <v>#REF!</v>
      </c>
      <c r="I95" s="94" t="e">
        <f t="shared" si="100"/>
        <v>#REF!</v>
      </c>
      <c r="J95" s="104" t="e">
        <f t="shared" si="101"/>
        <v>#REF!</v>
      </c>
      <c r="K95" s="92" t="e">
        <f>'UBS Izolina Mazzei'!#REF!</f>
        <v>#REF!</v>
      </c>
      <c r="L95" s="103" t="e">
        <f t="shared" si="99"/>
        <v>#REF!</v>
      </c>
      <c r="M95" s="92" t="e">
        <f>'UBS Izolina Mazzei'!#REF!</f>
        <v>#REF!</v>
      </c>
      <c r="N95" s="103" t="e">
        <f t="shared" si="102"/>
        <v>#REF!</v>
      </c>
      <c r="O95" s="92" t="e">
        <f>'UBS Izolina Mazzei'!#REF!</f>
        <v>#REF!</v>
      </c>
      <c r="P95" s="103" t="e">
        <f t="shared" si="103"/>
        <v>#REF!</v>
      </c>
      <c r="Q95" s="670">
        <f t="shared" si="104"/>
        <v>1584</v>
      </c>
      <c r="R95" s="94" t="e">
        <f t="shared" si="105"/>
        <v>#REF!</v>
      </c>
      <c r="S95" s="104" t="e">
        <f t="shared" si="106"/>
        <v>#REF!</v>
      </c>
    </row>
    <row r="96" spans="1:19" hidden="1" x14ac:dyDescent="0.25">
      <c r="A96" s="55" t="s">
        <v>181</v>
      </c>
      <c r="B96" s="79">
        <f>'UBS Izolina Mazzei'!B14</f>
        <v>125</v>
      </c>
      <c r="C96" s="101">
        <f>'UBS Izolina Mazzei'!C14</f>
        <v>106</v>
      </c>
      <c r="D96" s="57">
        <f t="shared" si="97"/>
        <v>0.84799999999999998</v>
      </c>
      <c r="E96" s="101" t="e">
        <f>'UBS Izolina Mazzei'!#REF!</f>
        <v>#REF!</v>
      </c>
      <c r="F96" s="57" t="e">
        <f t="shared" si="98"/>
        <v>#REF!</v>
      </c>
      <c r="G96" s="101" t="e">
        <f>'UBS Izolina Mazzei'!#REF!</f>
        <v>#REF!</v>
      </c>
      <c r="H96" s="57" t="e">
        <f t="shared" si="99"/>
        <v>#REF!</v>
      </c>
      <c r="I96" s="116" t="e">
        <f t="shared" si="100"/>
        <v>#REF!</v>
      </c>
      <c r="J96" s="163" t="e">
        <f t="shared" si="101"/>
        <v>#REF!</v>
      </c>
      <c r="K96" s="101" t="e">
        <f>'UBS Izolina Mazzei'!#REF!</f>
        <v>#REF!</v>
      </c>
      <c r="L96" s="57" t="e">
        <f t="shared" si="99"/>
        <v>#REF!</v>
      </c>
      <c r="M96" s="101" t="e">
        <f>'UBS Izolina Mazzei'!#REF!</f>
        <v>#REF!</v>
      </c>
      <c r="N96" s="57" t="e">
        <f t="shared" si="102"/>
        <v>#REF!</v>
      </c>
      <c r="O96" s="101" t="e">
        <f>'UBS Izolina Mazzei'!#REF!</f>
        <v>#REF!</v>
      </c>
      <c r="P96" s="57" t="e">
        <f t="shared" si="103"/>
        <v>#REF!</v>
      </c>
      <c r="Q96" s="673">
        <f t="shared" si="104"/>
        <v>375</v>
      </c>
      <c r="R96" s="116" t="e">
        <f t="shared" si="105"/>
        <v>#REF!</v>
      </c>
      <c r="S96" s="163" t="e">
        <f t="shared" si="106"/>
        <v>#REF!</v>
      </c>
    </row>
    <row r="97" spans="1:19" hidden="1" x14ac:dyDescent="0.25">
      <c r="A97" s="180" t="s">
        <v>13</v>
      </c>
      <c r="B97" s="181">
        <f>'UBS Izolina Mazzei'!B15</f>
        <v>662</v>
      </c>
      <c r="C97" s="182">
        <f>'UBS Izolina Mazzei'!C15</f>
        <v>381</v>
      </c>
      <c r="D97" s="183">
        <f t="shared" si="97"/>
        <v>0.57552870090634445</v>
      </c>
      <c r="E97" s="182" t="e">
        <f>'UBS Izolina Mazzei'!#REF!</f>
        <v>#REF!</v>
      </c>
      <c r="F97" s="183" t="e">
        <f t="shared" si="98"/>
        <v>#REF!</v>
      </c>
      <c r="G97" s="182" t="e">
        <f>'UBS Izolina Mazzei'!#REF!</f>
        <v>#REF!</v>
      </c>
      <c r="H97" s="183" t="e">
        <f t="shared" si="99"/>
        <v>#REF!</v>
      </c>
      <c r="I97" s="184" t="e">
        <f t="shared" si="100"/>
        <v>#REF!</v>
      </c>
      <c r="J97" s="185" t="e">
        <f t="shared" si="101"/>
        <v>#REF!</v>
      </c>
      <c r="K97" s="182" t="e">
        <f>'UBS Izolina Mazzei'!#REF!</f>
        <v>#REF!</v>
      </c>
      <c r="L97" s="183" t="e">
        <f t="shared" si="99"/>
        <v>#REF!</v>
      </c>
      <c r="M97" s="182" t="e">
        <f>'UBS Izolina Mazzei'!#REF!</f>
        <v>#REF!</v>
      </c>
      <c r="N97" s="183" t="e">
        <f t="shared" si="102"/>
        <v>#REF!</v>
      </c>
      <c r="O97" s="182" t="e">
        <f>'UBS Izolina Mazzei'!#REF!</f>
        <v>#REF!</v>
      </c>
      <c r="P97" s="183" t="e">
        <f t="shared" si="103"/>
        <v>#REF!</v>
      </c>
      <c r="Q97" s="674">
        <f t="shared" si="104"/>
        <v>1986</v>
      </c>
      <c r="R97" s="184" t="e">
        <f t="shared" si="105"/>
        <v>#REF!</v>
      </c>
      <c r="S97" s="185" t="e">
        <f t="shared" si="106"/>
        <v>#REF!</v>
      </c>
    </row>
    <row r="98" spans="1:19" ht="15.75" hidden="1" thickBot="1" x14ac:dyDescent="0.3">
      <c r="A98" s="187" t="s">
        <v>12</v>
      </c>
      <c r="B98" s="188" t="str">
        <f>'AMA_UBS V Medeiros'!B17</f>
        <v>s/ meta</v>
      </c>
      <c r="C98" s="546"/>
      <c r="D98" s="21" t="e">
        <f t="shared" si="97"/>
        <v>#VALUE!</v>
      </c>
      <c r="E98" s="546"/>
      <c r="F98" s="21" t="e">
        <f t="shared" si="98"/>
        <v>#VALUE!</v>
      </c>
      <c r="G98" s="546">
        <v>0</v>
      </c>
      <c r="H98" s="21" t="e">
        <f t="shared" si="99"/>
        <v>#VALUE!</v>
      </c>
      <c r="I98" s="545">
        <f t="shared" si="100"/>
        <v>0</v>
      </c>
      <c r="J98" s="72" t="e">
        <f t="shared" si="101"/>
        <v>#VALUE!</v>
      </c>
      <c r="K98" s="546"/>
      <c r="L98" s="21" t="e">
        <f t="shared" si="99"/>
        <v>#VALUE!</v>
      </c>
      <c r="M98" s="546"/>
      <c r="N98" s="21" t="e">
        <f t="shared" si="102"/>
        <v>#VALUE!</v>
      </c>
      <c r="O98" s="546"/>
      <c r="P98" s="21" t="e">
        <f t="shared" si="103"/>
        <v>#VALUE!</v>
      </c>
      <c r="Q98" s="675" t="e">
        <f t="shared" si="104"/>
        <v>#VALUE!</v>
      </c>
      <c r="R98" s="545">
        <f t="shared" si="105"/>
        <v>0</v>
      </c>
      <c r="S98" s="72" t="e">
        <f t="shared" si="106"/>
        <v>#VALUE!</v>
      </c>
    </row>
    <row r="99" spans="1:19" ht="15.75" hidden="1" thickBot="1" x14ac:dyDescent="0.3">
      <c r="A99" s="5" t="s">
        <v>7</v>
      </c>
      <c r="B99" s="202">
        <f>SUM(B92:B97)</f>
        <v>3271</v>
      </c>
      <c r="C99" s="7">
        <f>SUM(C92:C97)</f>
        <v>2618</v>
      </c>
      <c r="D99" s="21">
        <f t="shared" si="97"/>
        <v>0.80036686028737392</v>
      </c>
      <c r="E99" s="7" t="e">
        <f>SUM(E92:E97)</f>
        <v>#REF!</v>
      </c>
      <c r="F99" s="21" t="e">
        <f t="shared" si="98"/>
        <v>#REF!</v>
      </c>
      <c r="G99" s="7" t="e">
        <f>SUM(G92:G97)</f>
        <v>#REF!</v>
      </c>
      <c r="H99" s="21" t="e">
        <f t="shared" si="99"/>
        <v>#REF!</v>
      </c>
      <c r="I99" s="71" t="e">
        <f t="shared" si="100"/>
        <v>#REF!</v>
      </c>
      <c r="J99" s="72" t="e">
        <f t="shared" si="101"/>
        <v>#REF!</v>
      </c>
      <c r="K99" s="7" t="e">
        <f>SUM(K92:K97)</f>
        <v>#REF!</v>
      </c>
      <c r="L99" s="21" t="e">
        <f t="shared" si="99"/>
        <v>#REF!</v>
      </c>
      <c r="M99" s="7" t="e">
        <f t="shared" ref="M99" si="107">SUM(M92:M97)</f>
        <v>#REF!</v>
      </c>
      <c r="N99" s="21" t="e">
        <f t="shared" si="102"/>
        <v>#REF!</v>
      </c>
      <c r="O99" s="7" t="e">
        <f t="shared" ref="O99" si="108">SUM(O92:O97)</f>
        <v>#REF!</v>
      </c>
      <c r="P99" s="21" t="e">
        <f t="shared" si="103"/>
        <v>#REF!</v>
      </c>
      <c r="Q99" s="672">
        <f t="shared" si="104"/>
        <v>9813</v>
      </c>
      <c r="R99" s="71" t="e">
        <f t="shared" si="105"/>
        <v>#REF!</v>
      </c>
      <c r="S99" s="72" t="e">
        <f t="shared" si="106"/>
        <v>#REF!</v>
      </c>
    </row>
    <row r="100" spans="1:19" hidden="1" x14ac:dyDescent="0.25"/>
    <row r="101" spans="1:19" ht="15.75" hidden="1" x14ac:dyDescent="0.25">
      <c r="A101" s="993" t="s">
        <v>273</v>
      </c>
      <c r="B101" s="994"/>
      <c r="C101" s="994"/>
      <c r="D101" s="994"/>
      <c r="E101" s="994"/>
      <c r="F101" s="994"/>
      <c r="G101" s="994"/>
      <c r="H101" s="994"/>
      <c r="I101" s="994"/>
      <c r="J101" s="994"/>
      <c r="K101" s="994"/>
      <c r="L101" s="994"/>
      <c r="M101" s="994"/>
      <c r="N101" s="994"/>
      <c r="O101" s="994"/>
      <c r="P101" s="994"/>
      <c r="Q101" s="994"/>
      <c r="R101" s="994"/>
      <c r="S101" s="994"/>
    </row>
    <row r="102" spans="1:19" ht="34.5" hidden="1" thickBot="1" x14ac:dyDescent="0.3">
      <c r="A102" s="74" t="s">
        <v>14</v>
      </c>
      <c r="B102" s="141" t="s">
        <v>15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86" t="s">
        <v>193</v>
      </c>
      <c r="J102" s="12" t="s">
        <v>192</v>
      </c>
      <c r="K102" s="207" t="s">
        <v>5</v>
      </c>
      <c r="L102" s="208" t="s">
        <v>1</v>
      </c>
      <c r="M102" s="209" t="s">
        <v>190</v>
      </c>
      <c r="N102" s="210" t="s">
        <v>1</v>
      </c>
      <c r="O102" s="209" t="s">
        <v>191</v>
      </c>
      <c r="P102" s="210" t="s">
        <v>1</v>
      </c>
      <c r="Q102" s="553" t="s">
        <v>355</v>
      </c>
      <c r="R102" s="86" t="s">
        <v>193</v>
      </c>
      <c r="S102" s="12" t="s">
        <v>192</v>
      </c>
    </row>
    <row r="103" spans="1:19" ht="15.75" hidden="1" thickTop="1" x14ac:dyDescent="0.25">
      <c r="A103" s="77" t="s">
        <v>8</v>
      </c>
      <c r="B103" s="76">
        <f>'UBS Jardim Japão'!B9</f>
        <v>522</v>
      </c>
      <c r="C103" s="91">
        <f>'UBS Jardim Japão'!C9</f>
        <v>618</v>
      </c>
      <c r="D103" s="18">
        <f t="shared" ref="D103:D108" si="109">C103/$B103</f>
        <v>1.1839080459770115</v>
      </c>
      <c r="E103" s="91" t="e">
        <f>'UBS Jardim Japão'!#REF!</f>
        <v>#REF!</v>
      </c>
      <c r="F103" s="18" t="e">
        <f t="shared" ref="F103:F108" si="110">E103/$B103</f>
        <v>#REF!</v>
      </c>
      <c r="G103" s="91" t="e">
        <f>'UBS Jardim Japão'!#REF!</f>
        <v>#REF!</v>
      </c>
      <c r="H103" s="18" t="e">
        <f t="shared" ref="H103:L108" si="111">G103/$B103</f>
        <v>#REF!</v>
      </c>
      <c r="I103" s="68" t="e">
        <f t="shared" ref="I103:I108" si="112">SUM(C103,E103,G103)</f>
        <v>#REF!</v>
      </c>
      <c r="J103" s="102" t="e">
        <f t="shared" ref="J103:J108" si="113">((I103/Q103))</f>
        <v>#REF!</v>
      </c>
      <c r="K103" s="91" t="e">
        <f>'UBS Jardim Japão'!#REF!</f>
        <v>#REF!</v>
      </c>
      <c r="L103" s="18" t="e">
        <f t="shared" si="111"/>
        <v>#REF!</v>
      </c>
      <c r="M103" s="91" t="e">
        <f>'UBS Jardim Japão'!#REF!</f>
        <v>#REF!</v>
      </c>
      <c r="N103" s="18" t="e">
        <f t="shared" ref="N103:N108" si="114">M103/$B103</f>
        <v>#REF!</v>
      </c>
      <c r="O103" s="91" t="e">
        <f>'UBS Jardim Japão'!#REF!</f>
        <v>#REF!</v>
      </c>
      <c r="P103" s="18" t="e">
        <f t="shared" ref="P103:P108" si="115">O103/$B103</f>
        <v>#REF!</v>
      </c>
      <c r="Q103" s="669">
        <f t="shared" ref="Q103:Q108" si="116">B103*3</f>
        <v>1566</v>
      </c>
      <c r="R103" s="68" t="e">
        <f t="shared" ref="R103:R108" si="117">SUM(K103,M103,O103)</f>
        <v>#REF!</v>
      </c>
      <c r="S103" s="102" t="e">
        <f t="shared" ref="S103:S108" si="118">R103/($B103*3)</f>
        <v>#REF!</v>
      </c>
    </row>
    <row r="104" spans="1:19" hidden="1" x14ac:dyDescent="0.25">
      <c r="A104" s="77" t="s">
        <v>9</v>
      </c>
      <c r="B104" s="78">
        <f>'UBS Jardim Japão'!B10</f>
        <v>78</v>
      </c>
      <c r="C104" s="92">
        <f>'UBS Jardim Japão'!C10</f>
        <v>119</v>
      </c>
      <c r="D104" s="103">
        <f t="shared" si="109"/>
        <v>1.5256410256410255</v>
      </c>
      <c r="E104" s="92" t="e">
        <f>'UBS Jardim Japão'!#REF!</f>
        <v>#REF!</v>
      </c>
      <c r="F104" s="103" t="e">
        <f t="shared" si="110"/>
        <v>#REF!</v>
      </c>
      <c r="G104" s="92" t="e">
        <f>'UBS Jardim Japão'!#REF!</f>
        <v>#REF!</v>
      </c>
      <c r="H104" s="103" t="e">
        <f t="shared" si="111"/>
        <v>#REF!</v>
      </c>
      <c r="I104" s="94" t="e">
        <f t="shared" si="112"/>
        <v>#REF!</v>
      </c>
      <c r="J104" s="104" t="e">
        <f t="shared" si="113"/>
        <v>#REF!</v>
      </c>
      <c r="K104" s="92" t="e">
        <f>'UBS Jardim Japão'!#REF!</f>
        <v>#REF!</v>
      </c>
      <c r="L104" s="103" t="e">
        <f t="shared" si="111"/>
        <v>#REF!</v>
      </c>
      <c r="M104" s="92" t="e">
        <f>'UBS Jardim Japão'!#REF!</f>
        <v>#REF!</v>
      </c>
      <c r="N104" s="103" t="e">
        <f t="shared" si="114"/>
        <v>#REF!</v>
      </c>
      <c r="O104" s="92" t="e">
        <f>'UBS Jardim Japão'!#REF!</f>
        <v>#REF!</v>
      </c>
      <c r="P104" s="103" t="e">
        <f t="shared" si="115"/>
        <v>#REF!</v>
      </c>
      <c r="Q104" s="670">
        <f t="shared" si="116"/>
        <v>234</v>
      </c>
      <c r="R104" s="94" t="e">
        <f t="shared" si="117"/>
        <v>#REF!</v>
      </c>
      <c r="S104" s="104" t="e">
        <f t="shared" si="118"/>
        <v>#REF!</v>
      </c>
    </row>
    <row r="105" spans="1:19" hidden="1" x14ac:dyDescent="0.25">
      <c r="A105" s="77" t="s">
        <v>10</v>
      </c>
      <c r="B105" s="78">
        <f>'UBS Jardim Japão'!B12</f>
        <v>1056</v>
      </c>
      <c r="C105" s="92">
        <f>'UBS Jardim Japão'!C12</f>
        <v>1059</v>
      </c>
      <c r="D105" s="103">
        <f t="shared" si="109"/>
        <v>1.0028409090909092</v>
      </c>
      <c r="E105" s="92" t="e">
        <f>'UBS Jardim Japão'!#REF!</f>
        <v>#REF!</v>
      </c>
      <c r="F105" s="103" t="e">
        <f t="shared" si="110"/>
        <v>#REF!</v>
      </c>
      <c r="G105" s="92" t="e">
        <f>'UBS Jardim Japão'!#REF!</f>
        <v>#REF!</v>
      </c>
      <c r="H105" s="103" t="e">
        <f t="shared" si="111"/>
        <v>#REF!</v>
      </c>
      <c r="I105" s="94" t="e">
        <f t="shared" si="112"/>
        <v>#REF!</v>
      </c>
      <c r="J105" s="104" t="e">
        <f t="shared" si="113"/>
        <v>#REF!</v>
      </c>
      <c r="K105" s="92" t="e">
        <f>'UBS Jardim Japão'!#REF!</f>
        <v>#REF!</v>
      </c>
      <c r="L105" s="103" t="e">
        <f t="shared" si="111"/>
        <v>#REF!</v>
      </c>
      <c r="M105" s="92" t="e">
        <f>'UBS Jardim Japão'!#REF!</f>
        <v>#REF!</v>
      </c>
      <c r="N105" s="103" t="e">
        <f t="shared" si="114"/>
        <v>#REF!</v>
      </c>
      <c r="O105" s="92" t="e">
        <f>'UBS Jardim Japão'!#REF!</f>
        <v>#REF!</v>
      </c>
      <c r="P105" s="103" t="e">
        <f t="shared" si="115"/>
        <v>#REF!</v>
      </c>
      <c r="Q105" s="670">
        <f t="shared" si="116"/>
        <v>3168</v>
      </c>
      <c r="R105" s="94" t="e">
        <f t="shared" si="117"/>
        <v>#REF!</v>
      </c>
      <c r="S105" s="104" t="e">
        <f t="shared" si="118"/>
        <v>#REF!</v>
      </c>
    </row>
    <row r="106" spans="1:19" hidden="1" x14ac:dyDescent="0.25">
      <c r="A106" s="77" t="s">
        <v>42</v>
      </c>
      <c r="B106" s="78">
        <f>'UBS Jardim Japão'!B13</f>
        <v>528</v>
      </c>
      <c r="C106" s="92">
        <f>'UBS Jardim Japão'!C13</f>
        <v>384</v>
      </c>
      <c r="D106" s="103">
        <f t="shared" si="109"/>
        <v>0.72727272727272729</v>
      </c>
      <c r="E106" s="92" t="e">
        <f>'UBS Jardim Japão'!#REF!</f>
        <v>#REF!</v>
      </c>
      <c r="F106" s="103" t="e">
        <f t="shared" si="110"/>
        <v>#REF!</v>
      </c>
      <c r="G106" s="92" t="e">
        <f>'UBS Jardim Japão'!#REF!</f>
        <v>#REF!</v>
      </c>
      <c r="H106" s="103" t="e">
        <f t="shared" si="111"/>
        <v>#REF!</v>
      </c>
      <c r="I106" s="94" t="e">
        <f t="shared" si="112"/>
        <v>#REF!</v>
      </c>
      <c r="J106" s="104" t="e">
        <f t="shared" si="113"/>
        <v>#REF!</v>
      </c>
      <c r="K106" s="92" t="e">
        <f>'UBS Jardim Japão'!#REF!</f>
        <v>#REF!</v>
      </c>
      <c r="L106" s="103" t="e">
        <f t="shared" si="111"/>
        <v>#REF!</v>
      </c>
      <c r="M106" s="92" t="e">
        <f>'UBS Jardim Japão'!#REF!</f>
        <v>#REF!</v>
      </c>
      <c r="N106" s="103" t="e">
        <f t="shared" si="114"/>
        <v>#REF!</v>
      </c>
      <c r="O106" s="92" t="e">
        <f>'UBS Jardim Japão'!#REF!</f>
        <v>#REF!</v>
      </c>
      <c r="P106" s="103" t="e">
        <f t="shared" si="115"/>
        <v>#REF!</v>
      </c>
      <c r="Q106" s="670">
        <f t="shared" si="116"/>
        <v>1584</v>
      </c>
      <c r="R106" s="94" t="e">
        <f t="shared" si="117"/>
        <v>#REF!</v>
      </c>
      <c r="S106" s="104" t="e">
        <f t="shared" si="118"/>
        <v>#REF!</v>
      </c>
    </row>
    <row r="107" spans="1:19" ht="15.75" hidden="1" thickBot="1" x14ac:dyDescent="0.3">
      <c r="A107" s="96" t="s">
        <v>13</v>
      </c>
      <c r="B107" s="145">
        <f>'UBS Jardim Japão'!B15</f>
        <v>792</v>
      </c>
      <c r="C107" s="97">
        <f>'UBS Jardim Japão'!C15</f>
        <v>609</v>
      </c>
      <c r="D107" s="107">
        <f t="shared" si="109"/>
        <v>0.76893939393939392</v>
      </c>
      <c r="E107" s="97" t="e">
        <f>'UBS Jardim Japão'!#REF!</f>
        <v>#REF!</v>
      </c>
      <c r="F107" s="107" t="e">
        <f t="shared" si="110"/>
        <v>#REF!</v>
      </c>
      <c r="G107" s="97" t="e">
        <f>'UBS Jardim Japão'!#REF!</f>
        <v>#REF!</v>
      </c>
      <c r="H107" s="107" t="e">
        <f t="shared" si="111"/>
        <v>#REF!</v>
      </c>
      <c r="I107" s="99" t="e">
        <f t="shared" si="112"/>
        <v>#REF!</v>
      </c>
      <c r="J107" s="108" t="e">
        <f t="shared" si="113"/>
        <v>#REF!</v>
      </c>
      <c r="K107" s="97" t="e">
        <f>'UBS Jardim Japão'!#REF!</f>
        <v>#REF!</v>
      </c>
      <c r="L107" s="107" t="e">
        <f t="shared" si="111"/>
        <v>#REF!</v>
      </c>
      <c r="M107" s="97" t="e">
        <f>'UBS Jardim Japão'!#REF!</f>
        <v>#REF!</v>
      </c>
      <c r="N107" s="107" t="e">
        <f t="shared" si="114"/>
        <v>#REF!</v>
      </c>
      <c r="O107" s="97" t="e">
        <f>'UBS Jardim Japão'!#REF!</f>
        <v>#REF!</v>
      </c>
      <c r="P107" s="107" t="e">
        <f t="shared" si="115"/>
        <v>#REF!</v>
      </c>
      <c r="Q107" s="671">
        <f t="shared" si="116"/>
        <v>2376</v>
      </c>
      <c r="R107" s="99" t="e">
        <f t="shared" si="117"/>
        <v>#REF!</v>
      </c>
      <c r="S107" s="108" t="e">
        <f t="shared" si="118"/>
        <v>#REF!</v>
      </c>
    </row>
    <row r="108" spans="1:19" ht="15.75" hidden="1" thickBot="1" x14ac:dyDescent="0.3">
      <c r="A108" s="5" t="s">
        <v>7</v>
      </c>
      <c r="B108" s="202">
        <f>SUM(B103:B107)</f>
        <v>2976</v>
      </c>
      <c r="C108" s="7">
        <f>SUM(C103:C107)</f>
        <v>2789</v>
      </c>
      <c r="D108" s="21">
        <f t="shared" si="109"/>
        <v>0.93716397849462363</v>
      </c>
      <c r="E108" s="7" t="e">
        <f>SUM(E103:E107)</f>
        <v>#REF!</v>
      </c>
      <c r="F108" s="21" t="e">
        <f t="shared" si="110"/>
        <v>#REF!</v>
      </c>
      <c r="G108" s="7" t="e">
        <f>SUM(G103:G107)</f>
        <v>#REF!</v>
      </c>
      <c r="H108" s="21" t="e">
        <f t="shared" si="111"/>
        <v>#REF!</v>
      </c>
      <c r="I108" s="71" t="e">
        <f t="shared" si="112"/>
        <v>#REF!</v>
      </c>
      <c r="J108" s="72" t="e">
        <f t="shared" si="113"/>
        <v>#REF!</v>
      </c>
      <c r="K108" s="7" t="e">
        <f>SUM(K103:K107)</f>
        <v>#REF!</v>
      </c>
      <c r="L108" s="21" t="e">
        <f t="shared" si="111"/>
        <v>#REF!</v>
      </c>
      <c r="M108" s="7" t="e">
        <f t="shared" ref="M108" si="119">SUM(M103:M107)</f>
        <v>#REF!</v>
      </c>
      <c r="N108" s="21" t="e">
        <f t="shared" si="114"/>
        <v>#REF!</v>
      </c>
      <c r="O108" s="7" t="e">
        <f t="shared" ref="O108" si="120">SUM(O103:O107)</f>
        <v>#REF!</v>
      </c>
      <c r="P108" s="21" t="e">
        <f t="shared" si="115"/>
        <v>#REF!</v>
      </c>
      <c r="Q108" s="672">
        <f t="shared" si="116"/>
        <v>8928</v>
      </c>
      <c r="R108" s="71" t="e">
        <f t="shared" si="117"/>
        <v>#REF!</v>
      </c>
      <c r="S108" s="72" t="e">
        <f t="shared" si="118"/>
        <v>#REF!</v>
      </c>
    </row>
    <row r="109" spans="1:19" hidden="1" x14ac:dyDescent="0.25"/>
    <row r="110" spans="1:19" ht="15.75" hidden="1" x14ac:dyDescent="0.25">
      <c r="A110" s="993" t="s">
        <v>275</v>
      </c>
      <c r="B110" s="994"/>
      <c r="C110" s="994"/>
      <c r="D110" s="994"/>
      <c r="E110" s="994"/>
      <c r="F110" s="994"/>
      <c r="G110" s="994"/>
      <c r="H110" s="994"/>
      <c r="I110" s="994"/>
      <c r="J110" s="994"/>
      <c r="K110" s="994"/>
      <c r="L110" s="994"/>
      <c r="M110" s="994"/>
      <c r="N110" s="994"/>
      <c r="O110" s="994"/>
      <c r="P110" s="994"/>
      <c r="Q110" s="994"/>
      <c r="R110" s="994"/>
      <c r="S110" s="994"/>
    </row>
    <row r="111" spans="1:19" ht="34.5" hidden="1" thickBot="1" x14ac:dyDescent="0.3">
      <c r="A111" s="74" t="s">
        <v>14</v>
      </c>
      <c r="B111" s="141" t="s">
        <v>15</v>
      </c>
      <c r="C111" s="207" t="s">
        <v>2</v>
      </c>
      <c r="D111" s="208" t="s">
        <v>1</v>
      </c>
      <c r="E111" s="207" t="s">
        <v>3</v>
      </c>
      <c r="F111" s="208" t="s">
        <v>1</v>
      </c>
      <c r="G111" s="207" t="s">
        <v>4</v>
      </c>
      <c r="H111" s="208" t="s">
        <v>1</v>
      </c>
      <c r="I111" s="86" t="s">
        <v>193</v>
      </c>
      <c r="J111" s="12" t="s">
        <v>192</v>
      </c>
      <c r="K111" s="207" t="s">
        <v>5</v>
      </c>
      <c r="L111" s="208" t="s">
        <v>1</v>
      </c>
      <c r="M111" s="209" t="s">
        <v>190</v>
      </c>
      <c r="N111" s="210" t="s">
        <v>1</v>
      </c>
      <c r="O111" s="209" t="s">
        <v>191</v>
      </c>
      <c r="P111" s="210" t="s">
        <v>1</v>
      </c>
      <c r="Q111" s="553" t="s">
        <v>355</v>
      </c>
      <c r="R111" s="86" t="s">
        <v>193</v>
      </c>
      <c r="S111" s="12" t="s">
        <v>192</v>
      </c>
    </row>
    <row r="112" spans="1:19" ht="15.75" hidden="1" thickTop="1" x14ac:dyDescent="0.25">
      <c r="A112" s="8" t="s">
        <v>150</v>
      </c>
      <c r="B112" s="1041">
        <f>'EMAD na UBS JD JAPÃO'!$B$9</f>
        <v>220</v>
      </c>
      <c r="C112" s="1018">
        <f>'EMAD na UBS JD JAPÃO'!$C$9</f>
        <v>197</v>
      </c>
      <c r="D112" s="1021">
        <f t="shared" ref="D112:D115" si="121">C112/$B112</f>
        <v>0.8954545454545455</v>
      </c>
      <c r="E112" s="1018" t="e">
        <f>'EMAD na UBS JD JAPÃO'!#REF!</f>
        <v>#REF!</v>
      </c>
      <c r="F112" s="1021" t="e">
        <f t="shared" ref="F112:F115" si="122">E112/$B112</f>
        <v>#REF!</v>
      </c>
      <c r="G112" s="1018" t="e">
        <f>'EMAD na UBS JD JAPÃO'!#REF!</f>
        <v>#REF!</v>
      </c>
      <c r="H112" s="1021" t="e">
        <f t="shared" ref="H112:L115" si="123">G112/$B112</f>
        <v>#REF!</v>
      </c>
      <c r="I112" s="1024" t="e">
        <f t="shared" ref="I112:I116" si="124">SUM(C112,E112,G112)</f>
        <v>#REF!</v>
      </c>
      <c r="J112" s="1038" t="e">
        <f t="shared" ref="J112:J116" si="125">((I112/Q112))</f>
        <v>#REF!</v>
      </c>
      <c r="K112" s="1018" t="e">
        <f>'EMAD na UBS JD JAPÃO'!#REF!</f>
        <v>#REF!</v>
      </c>
      <c r="L112" s="1021" t="e">
        <f t="shared" si="123"/>
        <v>#REF!</v>
      </c>
      <c r="M112" s="1018" t="e">
        <f>'EMAD na UBS JD JAPÃO'!#REF!</f>
        <v>#REF!</v>
      </c>
      <c r="N112" s="1021" t="e">
        <f t="shared" ref="N112:N115" si="126">M112/$B112</f>
        <v>#REF!</v>
      </c>
      <c r="O112" s="1018" t="e">
        <f>'EMAD na UBS JD JAPÃO'!#REF!</f>
        <v>#REF!</v>
      </c>
      <c r="P112" s="1021" t="e">
        <f t="shared" ref="P112:P115" si="127">O112/$B112</f>
        <v>#REF!</v>
      </c>
      <c r="Q112" s="1044">
        <f t="shared" ref="Q112:Q116" si="128">B112*3</f>
        <v>660</v>
      </c>
      <c r="R112" s="1024" t="e">
        <f t="shared" ref="R112:R116" si="129">SUM(K112,M112,O112)</f>
        <v>#REF!</v>
      </c>
      <c r="S112" s="1038" t="e">
        <f>R112/($B112*3)</f>
        <v>#REF!</v>
      </c>
    </row>
    <row r="113" spans="1:19" hidden="1" x14ac:dyDescent="0.25">
      <c r="A113" s="8" t="s">
        <v>151</v>
      </c>
      <c r="B113" s="1042"/>
      <c r="C113" s="1019"/>
      <c r="D113" s="1022" t="e">
        <f t="shared" si="121"/>
        <v>#DIV/0!</v>
      </c>
      <c r="E113" s="1019"/>
      <c r="F113" s="1022" t="e">
        <f t="shared" si="122"/>
        <v>#DIV/0!</v>
      </c>
      <c r="G113" s="1019"/>
      <c r="H113" s="1022" t="e">
        <f t="shared" si="123"/>
        <v>#DIV/0!</v>
      </c>
      <c r="I113" s="1025">
        <f t="shared" si="124"/>
        <v>0</v>
      </c>
      <c r="J113" s="1039" t="e">
        <f t="shared" si="125"/>
        <v>#DIV/0!</v>
      </c>
      <c r="K113" s="1019"/>
      <c r="L113" s="1022" t="e">
        <f t="shared" si="123"/>
        <v>#DIV/0!</v>
      </c>
      <c r="M113" s="1019"/>
      <c r="N113" s="1022" t="e">
        <f t="shared" si="126"/>
        <v>#DIV/0!</v>
      </c>
      <c r="O113" s="1019"/>
      <c r="P113" s="1022" t="e">
        <f t="shared" si="127"/>
        <v>#DIV/0!</v>
      </c>
      <c r="Q113" s="1045">
        <f t="shared" si="128"/>
        <v>0</v>
      </c>
      <c r="R113" s="1025">
        <f t="shared" si="129"/>
        <v>0</v>
      </c>
      <c r="S113" s="1039" t="e">
        <f>R113/($B113*3)</f>
        <v>#DIV/0!</v>
      </c>
    </row>
    <row r="114" spans="1:19" hidden="1" x14ac:dyDescent="0.25">
      <c r="A114" s="8" t="s">
        <v>154</v>
      </c>
      <c r="B114" s="1042"/>
      <c r="C114" s="1019"/>
      <c r="D114" s="1022" t="e">
        <f t="shared" si="121"/>
        <v>#DIV/0!</v>
      </c>
      <c r="E114" s="1019"/>
      <c r="F114" s="1022" t="e">
        <f t="shared" si="122"/>
        <v>#DIV/0!</v>
      </c>
      <c r="G114" s="1019"/>
      <c r="H114" s="1022" t="e">
        <f t="shared" si="123"/>
        <v>#DIV/0!</v>
      </c>
      <c r="I114" s="1025">
        <f t="shared" si="124"/>
        <v>0</v>
      </c>
      <c r="J114" s="1039" t="e">
        <f t="shared" si="125"/>
        <v>#DIV/0!</v>
      </c>
      <c r="K114" s="1019"/>
      <c r="L114" s="1022" t="e">
        <f t="shared" si="123"/>
        <v>#DIV/0!</v>
      </c>
      <c r="M114" s="1019"/>
      <c r="N114" s="1022" t="e">
        <f t="shared" si="126"/>
        <v>#DIV/0!</v>
      </c>
      <c r="O114" s="1019"/>
      <c r="P114" s="1022" t="e">
        <f t="shared" si="127"/>
        <v>#DIV/0!</v>
      </c>
      <c r="Q114" s="1045">
        <f t="shared" si="128"/>
        <v>0</v>
      </c>
      <c r="R114" s="1025">
        <f t="shared" si="129"/>
        <v>0</v>
      </c>
      <c r="S114" s="1039" t="e">
        <f>R114/($B114*3)</f>
        <v>#DIV/0!</v>
      </c>
    </row>
    <row r="115" spans="1:19" ht="15.75" hidden="1" thickBot="1" x14ac:dyDescent="0.3">
      <c r="A115" s="96" t="s">
        <v>152</v>
      </c>
      <c r="B115" s="1043"/>
      <c r="C115" s="1020"/>
      <c r="D115" s="1023" t="e">
        <f t="shared" si="121"/>
        <v>#DIV/0!</v>
      </c>
      <c r="E115" s="1020"/>
      <c r="F115" s="1023" t="e">
        <f t="shared" si="122"/>
        <v>#DIV/0!</v>
      </c>
      <c r="G115" s="1020"/>
      <c r="H115" s="1023" t="e">
        <f t="shared" si="123"/>
        <v>#DIV/0!</v>
      </c>
      <c r="I115" s="1026">
        <f t="shared" si="124"/>
        <v>0</v>
      </c>
      <c r="J115" s="1040" t="e">
        <f t="shared" si="125"/>
        <v>#DIV/0!</v>
      </c>
      <c r="K115" s="1020"/>
      <c r="L115" s="1023" t="e">
        <f t="shared" si="123"/>
        <v>#DIV/0!</v>
      </c>
      <c r="M115" s="1020"/>
      <c r="N115" s="1023" t="e">
        <f t="shared" si="126"/>
        <v>#DIV/0!</v>
      </c>
      <c r="O115" s="1020"/>
      <c r="P115" s="1023" t="e">
        <f t="shared" si="127"/>
        <v>#DIV/0!</v>
      </c>
      <c r="Q115" s="1046">
        <f t="shared" si="128"/>
        <v>0</v>
      </c>
      <c r="R115" s="1026">
        <f t="shared" si="129"/>
        <v>0</v>
      </c>
      <c r="S115" s="1040" t="e">
        <f>R115/($B115*3)</f>
        <v>#DIV/0!</v>
      </c>
    </row>
    <row r="116" spans="1:19" ht="15.75" hidden="1" thickBot="1" x14ac:dyDescent="0.3">
      <c r="A116" s="5" t="s">
        <v>7</v>
      </c>
      <c r="B116" s="202">
        <f>SUM(B112:B115)</f>
        <v>220</v>
      </c>
      <c r="C116" s="7">
        <f>SUM(C112:C115)</f>
        <v>197</v>
      </c>
      <c r="D116" s="21">
        <f>((C116/$B$28))-1</f>
        <v>4.0512820512820511</v>
      </c>
      <c r="E116" s="7" t="e">
        <f>SUM(E112:E115)</f>
        <v>#REF!</v>
      </c>
      <c r="F116" s="21" t="e">
        <f>((E116/$B$28))-1</f>
        <v>#REF!</v>
      </c>
      <c r="G116" s="7" t="e">
        <f>SUM(G112:G115)</f>
        <v>#REF!</v>
      </c>
      <c r="H116" s="21" t="e">
        <f>((G116/$B$28))-1</f>
        <v>#REF!</v>
      </c>
      <c r="I116" s="71" t="e">
        <f t="shared" si="124"/>
        <v>#REF!</v>
      </c>
      <c r="J116" s="72" t="e">
        <f t="shared" si="125"/>
        <v>#REF!</v>
      </c>
      <c r="K116" s="7" t="e">
        <f>SUM(K112:K115)</f>
        <v>#REF!</v>
      </c>
      <c r="L116" s="21" t="e">
        <f>((K116/$B$28))-1</f>
        <v>#REF!</v>
      </c>
      <c r="M116" s="7" t="e">
        <f t="shared" ref="M116" si="130">SUM(M112:M115)</f>
        <v>#REF!</v>
      </c>
      <c r="N116" s="21" t="e">
        <f t="shared" ref="N116" si="131">((M116/$B$28))-1</f>
        <v>#REF!</v>
      </c>
      <c r="O116" s="7" t="e">
        <f t="shared" ref="O116" si="132">SUM(O112:O115)</f>
        <v>#REF!</v>
      </c>
      <c r="P116" s="21" t="e">
        <f t="shared" ref="P116" si="133">((O116/$B$28))-1</f>
        <v>#REF!</v>
      </c>
      <c r="Q116" s="672">
        <f t="shared" si="128"/>
        <v>660</v>
      </c>
      <c r="R116" s="71" t="e">
        <f t="shared" si="129"/>
        <v>#REF!</v>
      </c>
      <c r="S116" s="72" t="e">
        <f>R116/($B116*3)</f>
        <v>#REF!</v>
      </c>
    </row>
    <row r="117" spans="1:19" hidden="1" x14ac:dyDescent="0.25"/>
    <row r="118" spans="1:19" ht="15.75" hidden="1" x14ac:dyDescent="0.25">
      <c r="A118" s="993" t="s">
        <v>276</v>
      </c>
      <c r="B118" s="994"/>
      <c r="C118" s="994"/>
      <c r="D118" s="994"/>
      <c r="E118" s="994"/>
      <c r="F118" s="994"/>
      <c r="G118" s="994"/>
      <c r="H118" s="994"/>
      <c r="I118" s="994"/>
      <c r="J118" s="994"/>
      <c r="K118" s="994"/>
      <c r="L118" s="994"/>
      <c r="M118" s="994"/>
      <c r="N118" s="994"/>
      <c r="O118" s="994"/>
      <c r="P118" s="994"/>
      <c r="Q118" s="994"/>
      <c r="R118" s="994"/>
      <c r="S118" s="994"/>
    </row>
    <row r="119" spans="1:19" ht="34.5" hidden="1" thickBot="1" x14ac:dyDescent="0.3">
      <c r="A119" s="74" t="s">
        <v>14</v>
      </c>
      <c r="B119" s="141" t="s">
        <v>15</v>
      </c>
      <c r="C119" s="207" t="s">
        <v>2</v>
      </c>
      <c r="D119" s="208" t="s">
        <v>1</v>
      </c>
      <c r="E119" s="207" t="s">
        <v>3</v>
      </c>
      <c r="F119" s="208" t="s">
        <v>1</v>
      </c>
      <c r="G119" s="207" t="s">
        <v>4</v>
      </c>
      <c r="H119" s="208" t="s">
        <v>1</v>
      </c>
      <c r="I119" s="86" t="s">
        <v>193</v>
      </c>
      <c r="J119" s="12" t="s">
        <v>192</v>
      </c>
      <c r="K119" s="207" t="s">
        <v>5</v>
      </c>
      <c r="L119" s="208" t="s">
        <v>1</v>
      </c>
      <c r="M119" s="209" t="s">
        <v>190</v>
      </c>
      <c r="N119" s="210" t="s">
        <v>1</v>
      </c>
      <c r="O119" s="209" t="s">
        <v>191</v>
      </c>
      <c r="P119" s="210" t="s">
        <v>1</v>
      </c>
      <c r="Q119" s="553" t="s">
        <v>355</v>
      </c>
      <c r="R119" s="86" t="s">
        <v>193</v>
      </c>
      <c r="S119" s="12" t="s">
        <v>192</v>
      </c>
    </row>
    <row r="120" spans="1:19" ht="15.75" hidden="1" thickTop="1" x14ac:dyDescent="0.25">
      <c r="A120" s="77" t="s">
        <v>8</v>
      </c>
      <c r="B120" s="76">
        <f>'UBS Vila Ede'!B9</f>
        <v>783</v>
      </c>
      <c r="C120" s="91">
        <f>'UBS Vila Ede'!C9</f>
        <v>835</v>
      </c>
      <c r="D120" s="18">
        <f t="shared" ref="D120:D126" si="134">C120/$B120</f>
        <v>1.066411238825032</v>
      </c>
      <c r="E120" s="91" t="e">
        <f>'UBS Vila Ede'!#REF!</f>
        <v>#REF!</v>
      </c>
      <c r="F120" s="18" t="e">
        <f t="shared" ref="F120:F126" si="135">E120/$B120</f>
        <v>#REF!</v>
      </c>
      <c r="G120" s="91" t="e">
        <f>'UBS Vila Ede'!#REF!</f>
        <v>#REF!</v>
      </c>
      <c r="H120" s="18" t="e">
        <f t="shared" ref="H120:L126" si="136">G120/$B120</f>
        <v>#REF!</v>
      </c>
      <c r="I120" s="68" t="e">
        <f t="shared" ref="I120:I126" si="137">SUM(C120,E120,G120)</f>
        <v>#REF!</v>
      </c>
      <c r="J120" s="102" t="e">
        <f t="shared" ref="J120:J126" si="138">((I120/Q120))</f>
        <v>#REF!</v>
      </c>
      <c r="K120" s="91" t="e">
        <f>'UBS Vila Ede'!#REF!</f>
        <v>#REF!</v>
      </c>
      <c r="L120" s="18" t="e">
        <f t="shared" si="136"/>
        <v>#REF!</v>
      </c>
      <c r="M120" s="91" t="e">
        <f>'UBS Vila Ede'!#REF!</f>
        <v>#REF!</v>
      </c>
      <c r="N120" s="18" t="e">
        <f t="shared" ref="N120:N126" si="139">M120/$B120</f>
        <v>#REF!</v>
      </c>
      <c r="O120" s="91" t="e">
        <f>'UBS Vila Ede'!#REF!</f>
        <v>#REF!</v>
      </c>
      <c r="P120" s="18" t="e">
        <f t="shared" ref="P120:P126" si="140">O120/$B120</f>
        <v>#REF!</v>
      </c>
      <c r="Q120" s="669">
        <f t="shared" ref="Q120:Q126" si="141">B120*3</f>
        <v>2349</v>
      </c>
      <c r="R120" s="68" t="e">
        <f t="shared" ref="R120:R126" si="142">SUM(K120,M120,O120)</f>
        <v>#REF!</v>
      </c>
      <c r="S120" s="102" t="e">
        <f t="shared" ref="S120:S126" si="143">R120/($B120*3)</f>
        <v>#REF!</v>
      </c>
    </row>
    <row r="121" spans="1:19" hidden="1" x14ac:dyDescent="0.25">
      <c r="A121" s="77" t="s">
        <v>9</v>
      </c>
      <c r="B121" s="78">
        <f>'UBS Vila Ede'!B10</f>
        <v>117</v>
      </c>
      <c r="C121" s="92">
        <f>'UBS Vila Ede'!C10</f>
        <v>199</v>
      </c>
      <c r="D121" s="103">
        <f t="shared" si="134"/>
        <v>1.7008547008547008</v>
      </c>
      <c r="E121" s="92" t="e">
        <f>'UBS Vila Ede'!#REF!</f>
        <v>#REF!</v>
      </c>
      <c r="F121" s="103" t="e">
        <f t="shared" si="135"/>
        <v>#REF!</v>
      </c>
      <c r="G121" s="92" t="e">
        <f>'UBS Vila Ede'!#REF!</f>
        <v>#REF!</v>
      </c>
      <c r="H121" s="103" t="e">
        <f t="shared" si="136"/>
        <v>#REF!</v>
      </c>
      <c r="I121" s="94" t="e">
        <f t="shared" si="137"/>
        <v>#REF!</v>
      </c>
      <c r="J121" s="104" t="e">
        <f t="shared" si="138"/>
        <v>#REF!</v>
      </c>
      <c r="K121" s="92" t="e">
        <f>'UBS Vila Ede'!#REF!</f>
        <v>#REF!</v>
      </c>
      <c r="L121" s="103" t="e">
        <f t="shared" si="136"/>
        <v>#REF!</v>
      </c>
      <c r="M121" s="92" t="e">
        <f>'UBS Vila Ede'!#REF!</f>
        <v>#REF!</v>
      </c>
      <c r="N121" s="103" t="e">
        <f t="shared" si="139"/>
        <v>#REF!</v>
      </c>
      <c r="O121" s="92" t="e">
        <f>'UBS Vila Ede'!#REF!</f>
        <v>#REF!</v>
      </c>
      <c r="P121" s="103" t="e">
        <f t="shared" si="140"/>
        <v>#REF!</v>
      </c>
      <c r="Q121" s="670">
        <f t="shared" si="141"/>
        <v>351</v>
      </c>
      <c r="R121" s="94" t="e">
        <f t="shared" si="142"/>
        <v>#REF!</v>
      </c>
      <c r="S121" s="104" t="e">
        <f t="shared" si="143"/>
        <v>#REF!</v>
      </c>
    </row>
    <row r="122" spans="1:19" hidden="1" x14ac:dyDescent="0.25">
      <c r="A122" s="77" t="s">
        <v>10</v>
      </c>
      <c r="B122" s="78">
        <f>'UBS Vila Ede'!B12</f>
        <v>792</v>
      </c>
      <c r="C122" s="92">
        <f>'UBS Vila Ede'!C12</f>
        <v>692</v>
      </c>
      <c r="D122" s="103">
        <f t="shared" si="134"/>
        <v>0.8737373737373737</v>
      </c>
      <c r="E122" s="92" t="e">
        <f>'UBS Vila Ede'!#REF!</f>
        <v>#REF!</v>
      </c>
      <c r="F122" s="103" t="e">
        <f t="shared" si="135"/>
        <v>#REF!</v>
      </c>
      <c r="G122" s="92" t="e">
        <f>'UBS Vila Ede'!#REF!</f>
        <v>#REF!</v>
      </c>
      <c r="H122" s="103" t="e">
        <f t="shared" si="136"/>
        <v>#REF!</v>
      </c>
      <c r="I122" s="94" t="e">
        <f t="shared" si="137"/>
        <v>#REF!</v>
      </c>
      <c r="J122" s="104" t="e">
        <f t="shared" si="138"/>
        <v>#REF!</v>
      </c>
      <c r="K122" s="92" t="e">
        <f>'UBS Vila Ede'!#REF!</f>
        <v>#REF!</v>
      </c>
      <c r="L122" s="103" t="e">
        <f t="shared" si="136"/>
        <v>#REF!</v>
      </c>
      <c r="M122" s="92" t="e">
        <f>'UBS Vila Ede'!#REF!</f>
        <v>#REF!</v>
      </c>
      <c r="N122" s="103" t="e">
        <f t="shared" si="139"/>
        <v>#REF!</v>
      </c>
      <c r="O122" s="92" t="e">
        <f>'UBS Vila Ede'!#REF!</f>
        <v>#REF!</v>
      </c>
      <c r="P122" s="103" t="e">
        <f t="shared" si="140"/>
        <v>#REF!</v>
      </c>
      <c r="Q122" s="670">
        <f t="shared" si="141"/>
        <v>2376</v>
      </c>
      <c r="R122" s="94" t="e">
        <f t="shared" si="142"/>
        <v>#REF!</v>
      </c>
      <c r="S122" s="104" t="e">
        <f t="shared" si="143"/>
        <v>#REF!</v>
      </c>
    </row>
    <row r="123" spans="1:19" hidden="1" x14ac:dyDescent="0.25">
      <c r="A123" s="77" t="s">
        <v>42</v>
      </c>
      <c r="B123" s="78">
        <f>'UBS Vila Ede'!B13</f>
        <v>528</v>
      </c>
      <c r="C123" s="92">
        <f>'UBS Vila Ede'!C13</f>
        <v>393</v>
      </c>
      <c r="D123" s="103">
        <f t="shared" si="134"/>
        <v>0.74431818181818177</v>
      </c>
      <c r="E123" s="92" t="e">
        <f>'UBS Vila Ede'!#REF!</f>
        <v>#REF!</v>
      </c>
      <c r="F123" s="103" t="e">
        <f t="shared" si="135"/>
        <v>#REF!</v>
      </c>
      <c r="G123" s="92" t="e">
        <f>'UBS Vila Ede'!#REF!</f>
        <v>#REF!</v>
      </c>
      <c r="H123" s="103" t="e">
        <f t="shared" si="136"/>
        <v>#REF!</v>
      </c>
      <c r="I123" s="94" t="e">
        <f t="shared" si="137"/>
        <v>#REF!</v>
      </c>
      <c r="J123" s="104" t="e">
        <f t="shared" si="138"/>
        <v>#REF!</v>
      </c>
      <c r="K123" s="92" t="e">
        <f>'UBS Vila Ede'!#REF!</f>
        <v>#REF!</v>
      </c>
      <c r="L123" s="103" t="e">
        <f t="shared" si="136"/>
        <v>#REF!</v>
      </c>
      <c r="M123" s="92" t="e">
        <f>'UBS Vila Ede'!#REF!</f>
        <v>#REF!</v>
      </c>
      <c r="N123" s="103" t="e">
        <f t="shared" si="139"/>
        <v>#REF!</v>
      </c>
      <c r="O123" s="92" t="e">
        <f>'UBS Vila Ede'!#REF!</f>
        <v>#REF!</v>
      </c>
      <c r="P123" s="103" t="e">
        <f t="shared" si="140"/>
        <v>#REF!</v>
      </c>
      <c r="Q123" s="670">
        <f t="shared" si="141"/>
        <v>1584</v>
      </c>
      <c r="R123" s="94" t="e">
        <f t="shared" si="142"/>
        <v>#REF!</v>
      </c>
      <c r="S123" s="104" t="e">
        <f t="shared" si="143"/>
        <v>#REF!</v>
      </c>
    </row>
    <row r="124" spans="1:19" hidden="1" x14ac:dyDescent="0.25">
      <c r="A124" s="138" t="s">
        <v>187</v>
      </c>
      <c r="B124" s="78">
        <f>'UBS Vila Ede'!B14</f>
        <v>160</v>
      </c>
      <c r="C124" s="92">
        <f>'UBS Vila Ede'!C14</f>
        <v>158</v>
      </c>
      <c r="D124" s="103">
        <f t="shared" si="134"/>
        <v>0.98750000000000004</v>
      </c>
      <c r="E124" s="92" t="e">
        <f>'UBS Vila Ede'!#REF!</f>
        <v>#REF!</v>
      </c>
      <c r="F124" s="103" t="e">
        <f t="shared" si="135"/>
        <v>#REF!</v>
      </c>
      <c r="G124" s="92" t="e">
        <f>'UBS Vila Ede'!#REF!</f>
        <v>#REF!</v>
      </c>
      <c r="H124" s="103" t="e">
        <f t="shared" si="136"/>
        <v>#REF!</v>
      </c>
      <c r="I124" s="94" t="e">
        <f t="shared" si="137"/>
        <v>#REF!</v>
      </c>
      <c r="J124" s="104" t="e">
        <f t="shared" si="138"/>
        <v>#REF!</v>
      </c>
      <c r="K124" s="92" t="e">
        <f>'UBS Vila Ede'!#REF!</f>
        <v>#REF!</v>
      </c>
      <c r="L124" s="103" t="e">
        <f t="shared" si="136"/>
        <v>#REF!</v>
      </c>
      <c r="M124" s="92" t="e">
        <f>'UBS Vila Ede'!#REF!</f>
        <v>#REF!</v>
      </c>
      <c r="N124" s="103" t="e">
        <f t="shared" si="139"/>
        <v>#REF!</v>
      </c>
      <c r="O124" s="92" t="e">
        <f>'UBS Vila Ede'!#REF!</f>
        <v>#REF!</v>
      </c>
      <c r="P124" s="103" t="e">
        <f t="shared" si="140"/>
        <v>#REF!</v>
      </c>
      <c r="Q124" s="670">
        <f t="shared" si="141"/>
        <v>480</v>
      </c>
      <c r="R124" s="94" t="e">
        <f t="shared" si="142"/>
        <v>#REF!</v>
      </c>
      <c r="S124" s="104" t="e">
        <f t="shared" si="143"/>
        <v>#REF!</v>
      </c>
    </row>
    <row r="125" spans="1:19" ht="15.75" hidden="1" thickBot="1" x14ac:dyDescent="0.3">
      <c r="A125" s="96" t="s">
        <v>13</v>
      </c>
      <c r="B125" s="145">
        <f>'UBS Vila Ede'!B15</f>
        <v>528</v>
      </c>
      <c r="C125" s="97">
        <f>'UBS Vila Ede'!C15</f>
        <v>39</v>
      </c>
      <c r="D125" s="107">
        <f t="shared" si="134"/>
        <v>7.3863636363636367E-2</v>
      </c>
      <c r="E125" s="97" t="e">
        <f>'UBS Vila Ede'!#REF!</f>
        <v>#REF!</v>
      </c>
      <c r="F125" s="107" t="e">
        <f t="shared" si="135"/>
        <v>#REF!</v>
      </c>
      <c r="G125" s="97" t="e">
        <f>'UBS Vila Ede'!#REF!</f>
        <v>#REF!</v>
      </c>
      <c r="H125" s="107" t="e">
        <f t="shared" si="136"/>
        <v>#REF!</v>
      </c>
      <c r="I125" s="99" t="e">
        <f t="shared" si="137"/>
        <v>#REF!</v>
      </c>
      <c r="J125" s="108" t="e">
        <f t="shared" si="138"/>
        <v>#REF!</v>
      </c>
      <c r="K125" s="97" t="e">
        <f>'UBS Vila Ede'!#REF!</f>
        <v>#REF!</v>
      </c>
      <c r="L125" s="107" t="e">
        <f t="shared" si="136"/>
        <v>#REF!</v>
      </c>
      <c r="M125" s="97" t="e">
        <f>'UBS Vila Ede'!#REF!</f>
        <v>#REF!</v>
      </c>
      <c r="N125" s="107" t="e">
        <f t="shared" si="139"/>
        <v>#REF!</v>
      </c>
      <c r="O125" s="97" t="e">
        <f>'UBS Vila Ede'!#REF!</f>
        <v>#REF!</v>
      </c>
      <c r="P125" s="107" t="e">
        <f t="shared" si="140"/>
        <v>#REF!</v>
      </c>
      <c r="Q125" s="671">
        <f t="shared" si="141"/>
        <v>1584</v>
      </c>
      <c r="R125" s="99" t="e">
        <f t="shared" si="142"/>
        <v>#REF!</v>
      </c>
      <c r="S125" s="108" t="e">
        <f t="shared" si="143"/>
        <v>#REF!</v>
      </c>
    </row>
    <row r="126" spans="1:19" ht="15.75" hidden="1" thickBot="1" x14ac:dyDescent="0.3">
      <c r="A126" s="5" t="s">
        <v>7</v>
      </c>
      <c r="B126" s="202">
        <f>SUM(B120:B125)</f>
        <v>2908</v>
      </c>
      <c r="C126" s="7">
        <f>SUM(C120:C125)</f>
        <v>2316</v>
      </c>
      <c r="D126" s="21">
        <f t="shared" si="134"/>
        <v>0.796423658872077</v>
      </c>
      <c r="E126" s="7" t="e">
        <f>SUM(E120:E125)</f>
        <v>#REF!</v>
      </c>
      <c r="F126" s="21" t="e">
        <f t="shared" si="135"/>
        <v>#REF!</v>
      </c>
      <c r="G126" s="7" t="e">
        <f>SUM(G120:G125)</f>
        <v>#REF!</v>
      </c>
      <c r="H126" s="21" t="e">
        <f t="shared" si="136"/>
        <v>#REF!</v>
      </c>
      <c r="I126" s="71" t="e">
        <f t="shared" si="137"/>
        <v>#REF!</v>
      </c>
      <c r="J126" s="72" t="e">
        <f t="shared" si="138"/>
        <v>#REF!</v>
      </c>
      <c r="K126" s="7" t="e">
        <f>SUM(K120:K125)</f>
        <v>#REF!</v>
      </c>
      <c r="L126" s="21" t="e">
        <f t="shared" si="136"/>
        <v>#REF!</v>
      </c>
      <c r="M126" s="7" t="e">
        <f t="shared" ref="M126" si="144">SUM(M120:M125)</f>
        <v>#REF!</v>
      </c>
      <c r="N126" s="21" t="e">
        <f t="shared" si="139"/>
        <v>#REF!</v>
      </c>
      <c r="O126" s="7" t="e">
        <f t="shared" ref="O126" si="145">SUM(O120:O125)</f>
        <v>#REF!</v>
      </c>
      <c r="P126" s="21" t="e">
        <f t="shared" si="140"/>
        <v>#REF!</v>
      </c>
      <c r="Q126" s="672">
        <f t="shared" si="141"/>
        <v>8724</v>
      </c>
      <c r="R126" s="71" t="e">
        <f t="shared" si="142"/>
        <v>#REF!</v>
      </c>
      <c r="S126" s="72" t="e">
        <f t="shared" si="143"/>
        <v>#REF!</v>
      </c>
    </row>
    <row r="127" spans="1:19" hidden="1" x14ac:dyDescent="0.25"/>
    <row r="128" spans="1:19" ht="15.75" hidden="1" x14ac:dyDescent="0.25">
      <c r="A128" s="993" t="s">
        <v>278</v>
      </c>
      <c r="B128" s="994"/>
      <c r="C128" s="994"/>
      <c r="D128" s="994"/>
      <c r="E128" s="994"/>
      <c r="F128" s="994"/>
      <c r="G128" s="994"/>
      <c r="H128" s="994"/>
      <c r="I128" s="994"/>
      <c r="J128" s="994"/>
      <c r="K128" s="994"/>
      <c r="L128" s="994"/>
      <c r="M128" s="994"/>
      <c r="N128" s="994"/>
      <c r="O128" s="994"/>
      <c r="P128" s="994"/>
      <c r="Q128" s="994"/>
      <c r="R128" s="994"/>
      <c r="S128" s="994"/>
    </row>
    <row r="129" spans="1:19" ht="34.5" hidden="1" thickBot="1" x14ac:dyDescent="0.3">
      <c r="A129" s="74" t="s">
        <v>14</v>
      </c>
      <c r="B129" s="141" t="s">
        <v>15</v>
      </c>
      <c r="C129" s="207" t="s">
        <v>2</v>
      </c>
      <c r="D129" s="208" t="s">
        <v>1</v>
      </c>
      <c r="E129" s="207" t="s">
        <v>3</v>
      </c>
      <c r="F129" s="208" t="s">
        <v>1</v>
      </c>
      <c r="G129" s="207" t="s">
        <v>4</v>
      </c>
      <c r="H129" s="208" t="s">
        <v>1</v>
      </c>
      <c r="I129" s="86" t="s">
        <v>193</v>
      </c>
      <c r="J129" s="12" t="s">
        <v>192</v>
      </c>
      <c r="K129" s="207" t="s">
        <v>5</v>
      </c>
      <c r="L129" s="208" t="s">
        <v>1</v>
      </c>
      <c r="M129" s="209" t="s">
        <v>190</v>
      </c>
      <c r="N129" s="210" t="s">
        <v>1</v>
      </c>
      <c r="O129" s="209" t="s">
        <v>191</v>
      </c>
      <c r="P129" s="210" t="s">
        <v>1</v>
      </c>
      <c r="Q129" s="553" t="s">
        <v>355</v>
      </c>
      <c r="R129" s="86" t="s">
        <v>193</v>
      </c>
      <c r="S129" s="12" t="s">
        <v>192</v>
      </c>
    </row>
    <row r="130" spans="1:19" ht="15.75" hidden="1" thickTop="1" x14ac:dyDescent="0.25">
      <c r="A130" s="77" t="s">
        <v>8</v>
      </c>
      <c r="B130" s="76">
        <f>'UBS Vila Leonor'!B9</f>
        <v>522</v>
      </c>
      <c r="C130" s="91">
        <f>'UBS Vila Leonor'!C9</f>
        <v>602</v>
      </c>
      <c r="D130" s="18">
        <f t="shared" ref="D130:D135" si="146">C130/$B130</f>
        <v>1.1532567049808429</v>
      </c>
      <c r="E130" s="91" t="e">
        <f>'UBS Vila Leonor'!#REF!</f>
        <v>#REF!</v>
      </c>
      <c r="F130" s="18" t="e">
        <f t="shared" ref="F130:F135" si="147">E130/$B130</f>
        <v>#REF!</v>
      </c>
      <c r="G130" s="91" t="e">
        <f>'UBS Vila Leonor'!#REF!</f>
        <v>#REF!</v>
      </c>
      <c r="H130" s="18" t="e">
        <f t="shared" ref="H130:L135" si="148">G130/$B130</f>
        <v>#REF!</v>
      </c>
      <c r="I130" s="68" t="e">
        <f t="shared" ref="I130:I135" si="149">SUM(C130,E130,G130)</f>
        <v>#REF!</v>
      </c>
      <c r="J130" s="102" t="e">
        <f t="shared" ref="J130:J135" si="150">((I130/Q130))</f>
        <v>#REF!</v>
      </c>
      <c r="K130" s="91" t="e">
        <f>'UBS Vila Leonor'!#REF!</f>
        <v>#REF!</v>
      </c>
      <c r="L130" s="18" t="e">
        <f t="shared" si="148"/>
        <v>#REF!</v>
      </c>
      <c r="M130" s="91" t="e">
        <f>'UBS Vila Leonor'!#REF!</f>
        <v>#REF!</v>
      </c>
      <c r="N130" s="18" t="e">
        <f t="shared" ref="N130:N135" si="151">M130/$B130</f>
        <v>#REF!</v>
      </c>
      <c r="O130" s="91" t="e">
        <f>'UBS Vila Leonor'!#REF!</f>
        <v>#REF!</v>
      </c>
      <c r="P130" s="18" t="e">
        <f t="shared" ref="P130:P135" si="152">O130/$B130</f>
        <v>#REF!</v>
      </c>
      <c r="Q130" s="669">
        <f t="shared" ref="Q130:Q135" si="153">B130*3</f>
        <v>1566</v>
      </c>
      <c r="R130" s="68" t="e">
        <f t="shared" ref="R130:R135" si="154">SUM(K130,M130,O130)</f>
        <v>#REF!</v>
      </c>
      <c r="S130" s="102" t="e">
        <f t="shared" ref="S130:S135" si="155">R130/($B130*3)</f>
        <v>#REF!</v>
      </c>
    </row>
    <row r="131" spans="1:19" hidden="1" x14ac:dyDescent="0.25">
      <c r="A131" s="77" t="s">
        <v>9</v>
      </c>
      <c r="B131" s="78">
        <f>'UBS Vila Leonor'!B10</f>
        <v>78</v>
      </c>
      <c r="C131" s="92">
        <f>'UBS Vila Leonor'!C10</f>
        <v>82</v>
      </c>
      <c r="D131" s="103">
        <f t="shared" si="146"/>
        <v>1.0512820512820513</v>
      </c>
      <c r="E131" s="92" t="e">
        <f>'UBS Vila Leonor'!#REF!</f>
        <v>#REF!</v>
      </c>
      <c r="F131" s="103" t="e">
        <f t="shared" si="147"/>
        <v>#REF!</v>
      </c>
      <c r="G131" s="92" t="e">
        <f>'UBS Vila Leonor'!#REF!</f>
        <v>#REF!</v>
      </c>
      <c r="H131" s="103" t="e">
        <f t="shared" si="148"/>
        <v>#REF!</v>
      </c>
      <c r="I131" s="94" t="e">
        <f t="shared" si="149"/>
        <v>#REF!</v>
      </c>
      <c r="J131" s="104" t="e">
        <f t="shared" si="150"/>
        <v>#REF!</v>
      </c>
      <c r="K131" s="92" t="e">
        <f>'UBS Vila Leonor'!#REF!</f>
        <v>#REF!</v>
      </c>
      <c r="L131" s="103" t="e">
        <f t="shared" si="148"/>
        <v>#REF!</v>
      </c>
      <c r="M131" s="92" t="e">
        <f>'UBS Vila Leonor'!#REF!</f>
        <v>#REF!</v>
      </c>
      <c r="N131" s="103" t="e">
        <f t="shared" si="151"/>
        <v>#REF!</v>
      </c>
      <c r="O131" s="92" t="e">
        <f>'UBS Vila Leonor'!#REF!</f>
        <v>#REF!</v>
      </c>
      <c r="P131" s="103" t="e">
        <f t="shared" si="152"/>
        <v>#REF!</v>
      </c>
      <c r="Q131" s="670">
        <f t="shared" si="153"/>
        <v>234</v>
      </c>
      <c r="R131" s="94" t="e">
        <f t="shared" si="154"/>
        <v>#REF!</v>
      </c>
      <c r="S131" s="104" t="e">
        <f t="shared" si="155"/>
        <v>#REF!</v>
      </c>
    </row>
    <row r="132" spans="1:19" hidden="1" x14ac:dyDescent="0.25">
      <c r="A132" s="77" t="s">
        <v>10</v>
      </c>
      <c r="B132" s="78">
        <f>'UBS Vila Leonor'!B12</f>
        <v>660</v>
      </c>
      <c r="C132" s="92">
        <f>'UBS Vila Leonor'!C12</f>
        <v>633</v>
      </c>
      <c r="D132" s="103">
        <f t="shared" si="146"/>
        <v>0.95909090909090911</v>
      </c>
      <c r="E132" s="92" t="e">
        <f>'UBS Vila Leonor'!#REF!</f>
        <v>#REF!</v>
      </c>
      <c r="F132" s="103" t="e">
        <f t="shared" si="147"/>
        <v>#REF!</v>
      </c>
      <c r="G132" s="92" t="e">
        <f>'UBS Vila Leonor'!#REF!</f>
        <v>#REF!</v>
      </c>
      <c r="H132" s="103" t="e">
        <f t="shared" si="148"/>
        <v>#REF!</v>
      </c>
      <c r="I132" s="94" t="e">
        <f t="shared" si="149"/>
        <v>#REF!</v>
      </c>
      <c r="J132" s="104" t="e">
        <f t="shared" si="150"/>
        <v>#REF!</v>
      </c>
      <c r="K132" s="92" t="e">
        <f>'UBS Vila Leonor'!#REF!</f>
        <v>#REF!</v>
      </c>
      <c r="L132" s="103" t="e">
        <f t="shared" si="148"/>
        <v>#REF!</v>
      </c>
      <c r="M132" s="92" t="e">
        <f>'UBS Vila Leonor'!#REF!</f>
        <v>#REF!</v>
      </c>
      <c r="N132" s="103" t="e">
        <f t="shared" si="151"/>
        <v>#REF!</v>
      </c>
      <c r="O132" s="92" t="e">
        <f>'UBS Vila Leonor'!#REF!</f>
        <v>#REF!</v>
      </c>
      <c r="P132" s="103" t="e">
        <f t="shared" si="152"/>
        <v>#REF!</v>
      </c>
      <c r="Q132" s="670">
        <f t="shared" si="153"/>
        <v>1980</v>
      </c>
      <c r="R132" s="94" t="e">
        <f t="shared" si="154"/>
        <v>#REF!</v>
      </c>
      <c r="S132" s="104" t="e">
        <f t="shared" si="155"/>
        <v>#REF!</v>
      </c>
    </row>
    <row r="133" spans="1:19" hidden="1" x14ac:dyDescent="0.25">
      <c r="A133" s="77" t="s">
        <v>42</v>
      </c>
      <c r="B133" s="78">
        <f>'UBS Vila Leonor'!B13</f>
        <v>396</v>
      </c>
      <c r="C133" s="92">
        <f>'UBS Vila Leonor'!C13</f>
        <v>206</v>
      </c>
      <c r="D133" s="103">
        <f t="shared" si="146"/>
        <v>0.52020202020202022</v>
      </c>
      <c r="E133" s="92" t="e">
        <f>'UBS Vila Leonor'!#REF!</f>
        <v>#REF!</v>
      </c>
      <c r="F133" s="103" t="e">
        <f t="shared" si="147"/>
        <v>#REF!</v>
      </c>
      <c r="G133" s="92" t="e">
        <f>'UBS Vila Leonor'!#REF!</f>
        <v>#REF!</v>
      </c>
      <c r="H133" s="103" t="e">
        <f t="shared" si="148"/>
        <v>#REF!</v>
      </c>
      <c r="I133" s="94" t="e">
        <f t="shared" si="149"/>
        <v>#REF!</v>
      </c>
      <c r="J133" s="104" t="e">
        <f t="shared" si="150"/>
        <v>#REF!</v>
      </c>
      <c r="K133" s="92" t="e">
        <f>'UBS Vila Leonor'!#REF!</f>
        <v>#REF!</v>
      </c>
      <c r="L133" s="103" t="e">
        <f t="shared" si="148"/>
        <v>#REF!</v>
      </c>
      <c r="M133" s="92" t="e">
        <f>'UBS Vila Leonor'!#REF!</f>
        <v>#REF!</v>
      </c>
      <c r="N133" s="103" t="e">
        <f t="shared" si="151"/>
        <v>#REF!</v>
      </c>
      <c r="O133" s="92" t="e">
        <f>'UBS Vila Leonor'!#REF!</f>
        <v>#REF!</v>
      </c>
      <c r="P133" s="103" t="e">
        <f t="shared" si="152"/>
        <v>#REF!</v>
      </c>
      <c r="Q133" s="670">
        <f t="shared" si="153"/>
        <v>1188</v>
      </c>
      <c r="R133" s="94" t="e">
        <f t="shared" si="154"/>
        <v>#REF!</v>
      </c>
      <c r="S133" s="104" t="e">
        <f t="shared" si="155"/>
        <v>#REF!</v>
      </c>
    </row>
    <row r="134" spans="1:19" ht="15.75" hidden="1" thickBot="1" x14ac:dyDescent="0.3">
      <c r="A134" s="96" t="s">
        <v>13</v>
      </c>
      <c r="B134" s="145">
        <f>'UBS Vila Leonor'!B15</f>
        <v>528</v>
      </c>
      <c r="C134" s="97">
        <f>'UBS Vila Leonor'!C15</f>
        <v>298</v>
      </c>
      <c r="D134" s="107">
        <f t="shared" si="146"/>
        <v>0.56439393939393945</v>
      </c>
      <c r="E134" s="97" t="e">
        <f>'UBS Vila Leonor'!#REF!</f>
        <v>#REF!</v>
      </c>
      <c r="F134" s="107" t="e">
        <f t="shared" si="147"/>
        <v>#REF!</v>
      </c>
      <c r="G134" s="97" t="e">
        <f>'UBS Vila Leonor'!#REF!</f>
        <v>#REF!</v>
      </c>
      <c r="H134" s="107" t="e">
        <f t="shared" si="148"/>
        <v>#REF!</v>
      </c>
      <c r="I134" s="99" t="e">
        <f t="shared" si="149"/>
        <v>#REF!</v>
      </c>
      <c r="J134" s="108" t="e">
        <f t="shared" si="150"/>
        <v>#REF!</v>
      </c>
      <c r="K134" s="97" t="e">
        <f>'UBS Vila Leonor'!#REF!</f>
        <v>#REF!</v>
      </c>
      <c r="L134" s="107" t="e">
        <f t="shared" si="148"/>
        <v>#REF!</v>
      </c>
      <c r="M134" s="97" t="e">
        <f>'UBS Vila Leonor'!#REF!</f>
        <v>#REF!</v>
      </c>
      <c r="N134" s="107" t="e">
        <f t="shared" si="151"/>
        <v>#REF!</v>
      </c>
      <c r="O134" s="97" t="e">
        <f>'UBS Vila Leonor'!#REF!</f>
        <v>#REF!</v>
      </c>
      <c r="P134" s="107" t="e">
        <f t="shared" si="152"/>
        <v>#REF!</v>
      </c>
      <c r="Q134" s="671">
        <f t="shared" si="153"/>
        <v>1584</v>
      </c>
      <c r="R134" s="99" t="e">
        <f t="shared" si="154"/>
        <v>#REF!</v>
      </c>
      <c r="S134" s="108" t="e">
        <f t="shared" si="155"/>
        <v>#REF!</v>
      </c>
    </row>
    <row r="135" spans="1:19" ht="15.75" hidden="1" thickBot="1" x14ac:dyDescent="0.3">
      <c r="A135" s="5" t="s">
        <v>7</v>
      </c>
      <c r="B135" s="202">
        <f>SUM(B130:B134)</f>
        <v>2184</v>
      </c>
      <c r="C135" s="7">
        <f>SUM(C130:C134)</f>
        <v>1821</v>
      </c>
      <c r="D135" s="21">
        <f t="shared" si="146"/>
        <v>0.83379120879120883</v>
      </c>
      <c r="E135" s="7" t="e">
        <f>SUM(E130:E134)</f>
        <v>#REF!</v>
      </c>
      <c r="F135" s="21" t="e">
        <f t="shared" si="147"/>
        <v>#REF!</v>
      </c>
      <c r="G135" s="7" t="e">
        <f>SUM(G130:G134)</f>
        <v>#REF!</v>
      </c>
      <c r="H135" s="21" t="e">
        <f t="shared" si="148"/>
        <v>#REF!</v>
      </c>
      <c r="I135" s="71" t="e">
        <f t="shared" si="149"/>
        <v>#REF!</v>
      </c>
      <c r="J135" s="72" t="e">
        <f t="shared" si="150"/>
        <v>#REF!</v>
      </c>
      <c r="K135" s="7" t="e">
        <f>SUM(K130:K134)</f>
        <v>#REF!</v>
      </c>
      <c r="L135" s="21" t="e">
        <f t="shared" si="148"/>
        <v>#REF!</v>
      </c>
      <c r="M135" s="7" t="e">
        <f t="shared" ref="M135" si="156">SUM(M130:M134)</f>
        <v>#REF!</v>
      </c>
      <c r="N135" s="21" t="e">
        <f t="shared" si="151"/>
        <v>#REF!</v>
      </c>
      <c r="O135" s="7" t="e">
        <f t="shared" ref="O135" si="157">SUM(O130:O134)</f>
        <v>#REF!</v>
      </c>
      <c r="P135" s="21" t="e">
        <f t="shared" si="152"/>
        <v>#REF!</v>
      </c>
      <c r="Q135" s="672">
        <f t="shared" si="153"/>
        <v>6552</v>
      </c>
      <c r="R135" s="71" t="e">
        <f t="shared" si="154"/>
        <v>#REF!</v>
      </c>
      <c r="S135" s="72" t="e">
        <f t="shared" si="155"/>
        <v>#REF!</v>
      </c>
    </row>
    <row r="136" spans="1:19" hidden="1" x14ac:dyDescent="0.25"/>
    <row r="137" spans="1:19" ht="15.75" hidden="1" x14ac:dyDescent="0.25">
      <c r="A137" s="993" t="s">
        <v>280</v>
      </c>
      <c r="B137" s="994"/>
      <c r="C137" s="994"/>
      <c r="D137" s="994"/>
      <c r="E137" s="994"/>
      <c r="F137" s="994"/>
      <c r="G137" s="994"/>
      <c r="H137" s="994"/>
      <c r="I137" s="994"/>
      <c r="J137" s="994"/>
      <c r="K137" s="994"/>
      <c r="L137" s="994"/>
      <c r="M137" s="994"/>
      <c r="N137" s="994"/>
      <c r="O137" s="994"/>
      <c r="P137" s="994"/>
      <c r="Q137" s="994"/>
      <c r="R137" s="994"/>
      <c r="S137" s="994"/>
    </row>
    <row r="138" spans="1:19" ht="34.5" hidden="1" thickBot="1" x14ac:dyDescent="0.3">
      <c r="A138" s="74" t="s">
        <v>14</v>
      </c>
      <c r="B138" s="141" t="s">
        <v>15</v>
      </c>
      <c r="C138" s="207" t="s">
        <v>2</v>
      </c>
      <c r="D138" s="208" t="s">
        <v>1</v>
      </c>
      <c r="E138" s="207" t="s">
        <v>3</v>
      </c>
      <c r="F138" s="208" t="s">
        <v>1</v>
      </c>
      <c r="G138" s="207" t="s">
        <v>4</v>
      </c>
      <c r="H138" s="208" t="s">
        <v>1</v>
      </c>
      <c r="I138" s="86" t="s">
        <v>193</v>
      </c>
      <c r="J138" s="12" t="s">
        <v>192</v>
      </c>
      <c r="K138" s="207" t="s">
        <v>5</v>
      </c>
      <c r="L138" s="208" t="s">
        <v>1</v>
      </c>
      <c r="M138" s="209" t="s">
        <v>190</v>
      </c>
      <c r="N138" s="210" t="s">
        <v>1</v>
      </c>
      <c r="O138" s="209" t="s">
        <v>191</v>
      </c>
      <c r="P138" s="210" t="s">
        <v>1</v>
      </c>
      <c r="Q138" s="553" t="s">
        <v>355</v>
      </c>
      <c r="R138" s="86" t="s">
        <v>193</v>
      </c>
      <c r="S138" s="12" t="s">
        <v>192</v>
      </c>
    </row>
    <row r="139" spans="1:19" ht="15.75" hidden="1" thickTop="1" x14ac:dyDescent="0.25">
      <c r="A139" s="77" t="s">
        <v>8</v>
      </c>
      <c r="B139" s="76">
        <f>'UBS Vila Sabrina'!B9</f>
        <v>522</v>
      </c>
      <c r="C139" s="91">
        <f>'UBS Vila Sabrina'!C9</f>
        <v>636</v>
      </c>
      <c r="D139" s="18">
        <f t="shared" ref="D139:D144" si="158">C139/$B139</f>
        <v>1.2183908045977012</v>
      </c>
      <c r="E139" s="91" t="e">
        <f>'UBS Vila Sabrina'!#REF!</f>
        <v>#REF!</v>
      </c>
      <c r="F139" s="18" t="e">
        <f t="shared" ref="F139:F144" si="159">E139/$B139</f>
        <v>#REF!</v>
      </c>
      <c r="G139" s="91" t="e">
        <f>'UBS Vila Sabrina'!#REF!</f>
        <v>#REF!</v>
      </c>
      <c r="H139" s="18" t="e">
        <f t="shared" ref="H139:L144" si="160">G139/$B139</f>
        <v>#REF!</v>
      </c>
      <c r="I139" s="68" t="e">
        <f t="shared" ref="I139:I144" si="161">SUM(C139,E139,G139)</f>
        <v>#REF!</v>
      </c>
      <c r="J139" s="102" t="e">
        <f t="shared" ref="J139:J144" si="162">((I139/Q139))</f>
        <v>#REF!</v>
      </c>
      <c r="K139" s="91" t="e">
        <f>'UBS Vila Sabrina'!#REF!</f>
        <v>#REF!</v>
      </c>
      <c r="L139" s="18" t="e">
        <f t="shared" si="160"/>
        <v>#REF!</v>
      </c>
      <c r="M139" s="91" t="e">
        <f>'UBS Vila Sabrina'!#REF!</f>
        <v>#REF!</v>
      </c>
      <c r="N139" s="18" t="e">
        <f t="shared" ref="N139:N144" si="163">M139/$B139</f>
        <v>#REF!</v>
      </c>
      <c r="O139" s="91" t="e">
        <f>'UBS Vila Sabrina'!#REF!</f>
        <v>#REF!</v>
      </c>
      <c r="P139" s="18" t="e">
        <f t="shared" ref="P139:P144" si="164">O139/$B139</f>
        <v>#REF!</v>
      </c>
      <c r="Q139" s="669">
        <f t="shared" ref="Q139:Q144" si="165">B139*3</f>
        <v>1566</v>
      </c>
      <c r="R139" s="68" t="e">
        <f t="shared" ref="R139:R144" si="166">SUM(K139,M139,O139)</f>
        <v>#REF!</v>
      </c>
      <c r="S139" s="102" t="e">
        <f t="shared" ref="S139:S144" si="167">R139/($B139*3)</f>
        <v>#REF!</v>
      </c>
    </row>
    <row r="140" spans="1:19" hidden="1" x14ac:dyDescent="0.25">
      <c r="A140" s="77" t="s">
        <v>9</v>
      </c>
      <c r="B140" s="78">
        <f>'UBS Vila Sabrina'!B10</f>
        <v>78</v>
      </c>
      <c r="C140" s="92">
        <f>'UBS Vila Sabrina'!C10</f>
        <v>104</v>
      </c>
      <c r="D140" s="103">
        <f t="shared" si="158"/>
        <v>1.3333333333333333</v>
      </c>
      <c r="E140" s="92" t="e">
        <f>'UBS Vila Sabrina'!#REF!</f>
        <v>#REF!</v>
      </c>
      <c r="F140" s="103" t="e">
        <f t="shared" si="159"/>
        <v>#REF!</v>
      </c>
      <c r="G140" s="92" t="e">
        <f>'UBS Vila Sabrina'!#REF!</f>
        <v>#REF!</v>
      </c>
      <c r="H140" s="103" t="e">
        <f t="shared" si="160"/>
        <v>#REF!</v>
      </c>
      <c r="I140" s="94" t="e">
        <f t="shared" si="161"/>
        <v>#REF!</v>
      </c>
      <c r="J140" s="104" t="e">
        <f t="shared" si="162"/>
        <v>#REF!</v>
      </c>
      <c r="K140" s="92" t="e">
        <f>'UBS Vila Sabrina'!#REF!</f>
        <v>#REF!</v>
      </c>
      <c r="L140" s="103" t="e">
        <f t="shared" si="160"/>
        <v>#REF!</v>
      </c>
      <c r="M140" s="92" t="e">
        <f>'UBS Vila Sabrina'!#REF!</f>
        <v>#REF!</v>
      </c>
      <c r="N140" s="103" t="e">
        <f t="shared" si="163"/>
        <v>#REF!</v>
      </c>
      <c r="O140" s="92" t="e">
        <f>'UBS Vila Sabrina'!#REF!</f>
        <v>#REF!</v>
      </c>
      <c r="P140" s="103" t="e">
        <f t="shared" si="164"/>
        <v>#REF!</v>
      </c>
      <c r="Q140" s="670">
        <f t="shared" si="165"/>
        <v>234</v>
      </c>
      <c r="R140" s="94" t="e">
        <f t="shared" si="166"/>
        <v>#REF!</v>
      </c>
      <c r="S140" s="104" t="e">
        <f t="shared" si="167"/>
        <v>#REF!</v>
      </c>
    </row>
    <row r="141" spans="1:19" hidden="1" x14ac:dyDescent="0.25">
      <c r="A141" s="77" t="s">
        <v>10</v>
      </c>
      <c r="B141" s="78">
        <f>'UBS Vila Sabrina'!B12</f>
        <v>792</v>
      </c>
      <c r="C141" s="92">
        <f>'UBS Vila Sabrina'!C12</f>
        <v>633</v>
      </c>
      <c r="D141" s="103">
        <f t="shared" si="158"/>
        <v>0.7992424242424242</v>
      </c>
      <c r="E141" s="92" t="e">
        <f>'UBS Vila Sabrina'!#REF!</f>
        <v>#REF!</v>
      </c>
      <c r="F141" s="103" t="e">
        <f t="shared" si="159"/>
        <v>#REF!</v>
      </c>
      <c r="G141" s="92" t="e">
        <f>'UBS Vila Sabrina'!#REF!</f>
        <v>#REF!</v>
      </c>
      <c r="H141" s="103" t="e">
        <f t="shared" si="160"/>
        <v>#REF!</v>
      </c>
      <c r="I141" s="94" t="e">
        <f t="shared" si="161"/>
        <v>#REF!</v>
      </c>
      <c r="J141" s="104" t="e">
        <f t="shared" si="162"/>
        <v>#REF!</v>
      </c>
      <c r="K141" s="92" t="e">
        <f>'UBS Vila Sabrina'!#REF!</f>
        <v>#REF!</v>
      </c>
      <c r="L141" s="103" t="e">
        <f t="shared" si="160"/>
        <v>#REF!</v>
      </c>
      <c r="M141" s="92" t="e">
        <f>'UBS Vila Sabrina'!#REF!</f>
        <v>#REF!</v>
      </c>
      <c r="N141" s="103" t="e">
        <f t="shared" si="163"/>
        <v>#REF!</v>
      </c>
      <c r="O141" s="92" t="e">
        <f>'UBS Vila Sabrina'!#REF!</f>
        <v>#REF!</v>
      </c>
      <c r="P141" s="103" t="e">
        <f t="shared" si="164"/>
        <v>#REF!</v>
      </c>
      <c r="Q141" s="670">
        <f t="shared" si="165"/>
        <v>2376</v>
      </c>
      <c r="R141" s="94" t="e">
        <f t="shared" si="166"/>
        <v>#REF!</v>
      </c>
      <c r="S141" s="104" t="e">
        <f t="shared" si="167"/>
        <v>#REF!</v>
      </c>
    </row>
    <row r="142" spans="1:19" hidden="1" x14ac:dyDescent="0.25">
      <c r="A142" s="77" t="s">
        <v>42</v>
      </c>
      <c r="B142" s="78">
        <f>'UBS Vila Sabrina'!B13</f>
        <v>396</v>
      </c>
      <c r="C142" s="92">
        <f>'UBS Vila Sabrina'!C13</f>
        <v>206</v>
      </c>
      <c r="D142" s="103">
        <f t="shared" si="158"/>
        <v>0.52020202020202022</v>
      </c>
      <c r="E142" s="92" t="e">
        <f>'UBS Vila Sabrina'!#REF!</f>
        <v>#REF!</v>
      </c>
      <c r="F142" s="103" t="e">
        <f t="shared" si="159"/>
        <v>#REF!</v>
      </c>
      <c r="G142" s="92" t="e">
        <f>'UBS Vila Sabrina'!#REF!</f>
        <v>#REF!</v>
      </c>
      <c r="H142" s="103" t="e">
        <f t="shared" si="160"/>
        <v>#REF!</v>
      </c>
      <c r="I142" s="94" t="e">
        <f t="shared" si="161"/>
        <v>#REF!</v>
      </c>
      <c r="J142" s="104" t="e">
        <f t="shared" si="162"/>
        <v>#REF!</v>
      </c>
      <c r="K142" s="92" t="e">
        <f>'UBS Vila Sabrina'!#REF!</f>
        <v>#REF!</v>
      </c>
      <c r="L142" s="103" t="e">
        <f t="shared" si="160"/>
        <v>#REF!</v>
      </c>
      <c r="M142" s="92" t="e">
        <f>'UBS Vila Sabrina'!#REF!</f>
        <v>#REF!</v>
      </c>
      <c r="N142" s="103" t="e">
        <f t="shared" si="163"/>
        <v>#REF!</v>
      </c>
      <c r="O142" s="92" t="e">
        <f>'UBS Vila Sabrina'!#REF!</f>
        <v>#REF!</v>
      </c>
      <c r="P142" s="103" t="e">
        <f t="shared" si="164"/>
        <v>#REF!</v>
      </c>
      <c r="Q142" s="670">
        <f t="shared" si="165"/>
        <v>1188</v>
      </c>
      <c r="R142" s="94" t="e">
        <f t="shared" si="166"/>
        <v>#REF!</v>
      </c>
      <c r="S142" s="104" t="e">
        <f t="shared" si="167"/>
        <v>#REF!</v>
      </c>
    </row>
    <row r="143" spans="1:19" ht="15.75" hidden="1" thickBot="1" x14ac:dyDescent="0.3">
      <c r="A143" s="96" t="s">
        <v>13</v>
      </c>
      <c r="B143" s="145">
        <f>'UBS Vila Sabrina'!B14</f>
        <v>528</v>
      </c>
      <c r="C143" s="97">
        <f>'UBS Vila Sabrina'!C14</f>
        <v>262</v>
      </c>
      <c r="D143" s="107">
        <f t="shared" si="158"/>
        <v>0.49621212121212122</v>
      </c>
      <c r="E143" s="97" t="e">
        <f>'UBS Vila Sabrina'!#REF!</f>
        <v>#REF!</v>
      </c>
      <c r="F143" s="107" t="e">
        <f t="shared" si="159"/>
        <v>#REF!</v>
      </c>
      <c r="G143" s="97" t="e">
        <f>'UBS Vila Sabrina'!#REF!</f>
        <v>#REF!</v>
      </c>
      <c r="H143" s="107" t="e">
        <f t="shared" si="160"/>
        <v>#REF!</v>
      </c>
      <c r="I143" s="99" t="e">
        <f t="shared" si="161"/>
        <v>#REF!</v>
      </c>
      <c r="J143" s="108" t="e">
        <f t="shared" si="162"/>
        <v>#REF!</v>
      </c>
      <c r="K143" s="97" t="e">
        <f>'UBS Vila Sabrina'!#REF!</f>
        <v>#REF!</v>
      </c>
      <c r="L143" s="107" t="e">
        <f t="shared" si="160"/>
        <v>#REF!</v>
      </c>
      <c r="M143" s="97" t="e">
        <f>'UBS Vila Sabrina'!#REF!</f>
        <v>#REF!</v>
      </c>
      <c r="N143" s="107" t="e">
        <f t="shared" si="163"/>
        <v>#REF!</v>
      </c>
      <c r="O143" s="97" t="e">
        <f>'UBS Vila Sabrina'!#REF!</f>
        <v>#REF!</v>
      </c>
      <c r="P143" s="107" t="e">
        <f t="shared" si="164"/>
        <v>#REF!</v>
      </c>
      <c r="Q143" s="671">
        <f t="shared" si="165"/>
        <v>1584</v>
      </c>
      <c r="R143" s="99" t="e">
        <f t="shared" si="166"/>
        <v>#REF!</v>
      </c>
      <c r="S143" s="108" t="e">
        <f t="shared" si="167"/>
        <v>#REF!</v>
      </c>
    </row>
    <row r="144" spans="1:19" ht="15.75" hidden="1" thickBot="1" x14ac:dyDescent="0.3">
      <c r="A144" s="5" t="s">
        <v>7</v>
      </c>
      <c r="B144" s="202">
        <f>SUM(B139:B143)</f>
        <v>2316</v>
      </c>
      <c r="C144" s="7">
        <f>SUM(C139:C143)</f>
        <v>1841</v>
      </c>
      <c r="D144" s="21">
        <f t="shared" si="158"/>
        <v>0.79490500863557856</v>
      </c>
      <c r="E144" s="7" t="e">
        <f>SUM(E139:E143)</f>
        <v>#REF!</v>
      </c>
      <c r="F144" s="21" t="e">
        <f t="shared" si="159"/>
        <v>#REF!</v>
      </c>
      <c r="G144" s="7" t="e">
        <f>SUM(G139:G143)</f>
        <v>#REF!</v>
      </c>
      <c r="H144" s="21" t="e">
        <f t="shared" si="160"/>
        <v>#REF!</v>
      </c>
      <c r="I144" s="71" t="e">
        <f t="shared" si="161"/>
        <v>#REF!</v>
      </c>
      <c r="J144" s="72" t="e">
        <f t="shared" si="162"/>
        <v>#REF!</v>
      </c>
      <c r="K144" s="7" t="e">
        <f>SUM(K139:K143)</f>
        <v>#REF!</v>
      </c>
      <c r="L144" s="21" t="e">
        <f t="shared" si="160"/>
        <v>#REF!</v>
      </c>
      <c r="M144" s="7" t="e">
        <f t="shared" ref="M144" si="168">SUM(M139:M143)</f>
        <v>#REF!</v>
      </c>
      <c r="N144" s="21" t="e">
        <f t="shared" si="163"/>
        <v>#REF!</v>
      </c>
      <c r="O144" s="7" t="e">
        <f t="shared" ref="O144" si="169">SUM(O139:O143)</f>
        <v>#REF!</v>
      </c>
      <c r="P144" s="21" t="e">
        <f t="shared" si="164"/>
        <v>#REF!</v>
      </c>
      <c r="Q144" s="672">
        <f t="shared" si="165"/>
        <v>6948</v>
      </c>
      <c r="R144" s="71" t="e">
        <f t="shared" si="166"/>
        <v>#REF!</v>
      </c>
      <c r="S144" s="72" t="e">
        <f t="shared" si="167"/>
        <v>#REF!</v>
      </c>
    </row>
    <row r="145" spans="1:19" hidden="1" x14ac:dyDescent="0.25"/>
    <row r="146" spans="1:19" ht="15.75" hidden="1" x14ac:dyDescent="0.25">
      <c r="A146" s="993" t="s">
        <v>282</v>
      </c>
      <c r="B146" s="994"/>
      <c r="C146" s="994"/>
      <c r="D146" s="994"/>
      <c r="E146" s="994"/>
      <c r="F146" s="994"/>
      <c r="G146" s="994"/>
      <c r="H146" s="994"/>
      <c r="I146" s="994"/>
      <c r="J146" s="994"/>
      <c r="K146" s="994"/>
      <c r="L146" s="994"/>
      <c r="M146" s="994"/>
      <c r="N146" s="994"/>
      <c r="O146" s="994"/>
      <c r="P146" s="994"/>
      <c r="Q146" s="994"/>
      <c r="R146" s="994"/>
      <c r="S146" s="994"/>
    </row>
    <row r="147" spans="1:19" ht="34.5" hidden="1" thickBot="1" x14ac:dyDescent="0.3">
      <c r="A147" s="74" t="s">
        <v>14</v>
      </c>
      <c r="B147" s="141" t="s">
        <v>15</v>
      </c>
      <c r="C147" s="207" t="s">
        <v>2</v>
      </c>
      <c r="D147" s="208" t="s">
        <v>1</v>
      </c>
      <c r="E147" s="207" t="s">
        <v>3</v>
      </c>
      <c r="F147" s="208" t="s">
        <v>1</v>
      </c>
      <c r="G147" s="207" t="s">
        <v>4</v>
      </c>
      <c r="H147" s="208" t="s">
        <v>1</v>
      </c>
      <c r="I147" s="86" t="s">
        <v>193</v>
      </c>
      <c r="J147" s="12" t="s">
        <v>192</v>
      </c>
      <c r="K147" s="207" t="s">
        <v>5</v>
      </c>
      <c r="L147" s="208" t="s">
        <v>1</v>
      </c>
      <c r="M147" s="209" t="s">
        <v>190</v>
      </c>
      <c r="N147" s="210" t="s">
        <v>1</v>
      </c>
      <c r="O147" s="209" t="s">
        <v>191</v>
      </c>
      <c r="P147" s="210" t="s">
        <v>1</v>
      </c>
      <c r="Q147" s="553" t="s">
        <v>355</v>
      </c>
      <c r="R147" s="86" t="s">
        <v>193</v>
      </c>
      <c r="S147" s="12" t="s">
        <v>192</v>
      </c>
    </row>
    <row r="148" spans="1:19" ht="15.75" hidden="1" thickTop="1" x14ac:dyDescent="0.25">
      <c r="A148" s="77" t="s">
        <v>8</v>
      </c>
      <c r="B148" s="76">
        <f>'UBS Carandiru'!B9</f>
        <v>783</v>
      </c>
      <c r="C148" s="91">
        <f>'UBS Carandiru'!C9</f>
        <v>712</v>
      </c>
      <c r="D148" s="18">
        <f t="shared" ref="D148:D156" si="170">C148/$B148</f>
        <v>0.90932311621966799</v>
      </c>
      <c r="E148" s="91" t="e">
        <f>'UBS Carandiru'!#REF!</f>
        <v>#REF!</v>
      </c>
      <c r="F148" s="18" t="e">
        <f t="shared" ref="F148:F156" si="171">E148/$B148</f>
        <v>#REF!</v>
      </c>
      <c r="G148" s="91" t="e">
        <f>'UBS Carandiru'!#REF!</f>
        <v>#REF!</v>
      </c>
      <c r="H148" s="18" t="e">
        <f t="shared" ref="H148:L156" si="172">G148/$B148</f>
        <v>#REF!</v>
      </c>
      <c r="I148" s="68" t="e">
        <f t="shared" ref="I148:I156" si="173">SUM(C148,E148,G148)</f>
        <v>#REF!</v>
      </c>
      <c r="J148" s="102" t="e">
        <f t="shared" ref="J148:J156" si="174">((I148/Q148))</f>
        <v>#REF!</v>
      </c>
      <c r="K148" s="91" t="e">
        <f>'UBS Carandiru'!#REF!</f>
        <v>#REF!</v>
      </c>
      <c r="L148" s="18" t="e">
        <f t="shared" si="172"/>
        <v>#REF!</v>
      </c>
      <c r="M148" s="91" t="e">
        <f>'UBS Carandiru'!#REF!</f>
        <v>#REF!</v>
      </c>
      <c r="N148" s="18" t="e">
        <f t="shared" ref="N148:N156" si="175">M148/$B148</f>
        <v>#REF!</v>
      </c>
      <c r="O148" s="91" t="e">
        <f>'UBS Carandiru'!#REF!</f>
        <v>#REF!</v>
      </c>
      <c r="P148" s="18" t="e">
        <f t="shared" ref="P148:P156" si="176">O148/$B148</f>
        <v>#REF!</v>
      </c>
      <c r="Q148" s="669">
        <f t="shared" ref="Q148:Q156" si="177">B148*3</f>
        <v>2349</v>
      </c>
      <c r="R148" s="68" t="e">
        <f t="shared" ref="R148:R156" si="178">SUM(K148,M148,O148)</f>
        <v>#REF!</v>
      </c>
      <c r="S148" s="102" t="e">
        <f t="shared" ref="S148:S156" si="179">R148/($B148*3)</f>
        <v>#REF!</v>
      </c>
    </row>
    <row r="149" spans="1:19" hidden="1" x14ac:dyDescent="0.25">
      <c r="A149" s="77" t="s">
        <v>9</v>
      </c>
      <c r="B149" s="78">
        <f>'UBS Carandiru'!B10</f>
        <v>117</v>
      </c>
      <c r="C149" s="92">
        <f>'UBS Carandiru'!C10</f>
        <v>271</v>
      </c>
      <c r="D149" s="103">
        <f t="shared" si="170"/>
        <v>2.3162393162393164</v>
      </c>
      <c r="E149" s="92" t="e">
        <f>'UBS Carandiru'!#REF!</f>
        <v>#REF!</v>
      </c>
      <c r="F149" s="103" t="e">
        <f t="shared" si="171"/>
        <v>#REF!</v>
      </c>
      <c r="G149" s="92" t="e">
        <f>'UBS Carandiru'!#REF!</f>
        <v>#REF!</v>
      </c>
      <c r="H149" s="103" t="e">
        <f t="shared" si="172"/>
        <v>#REF!</v>
      </c>
      <c r="I149" s="94" t="e">
        <f t="shared" si="173"/>
        <v>#REF!</v>
      </c>
      <c r="J149" s="104" t="e">
        <f t="shared" si="174"/>
        <v>#REF!</v>
      </c>
      <c r="K149" s="92" t="e">
        <f>'UBS Carandiru'!#REF!</f>
        <v>#REF!</v>
      </c>
      <c r="L149" s="103" t="e">
        <f t="shared" si="172"/>
        <v>#REF!</v>
      </c>
      <c r="M149" s="92" t="e">
        <f>'UBS Carandiru'!#REF!</f>
        <v>#REF!</v>
      </c>
      <c r="N149" s="103" t="e">
        <f t="shared" si="175"/>
        <v>#REF!</v>
      </c>
      <c r="O149" s="92" t="e">
        <f>'UBS Carandiru'!#REF!</f>
        <v>#REF!</v>
      </c>
      <c r="P149" s="103" t="e">
        <f t="shared" si="176"/>
        <v>#REF!</v>
      </c>
      <c r="Q149" s="670">
        <f t="shared" si="177"/>
        <v>351</v>
      </c>
      <c r="R149" s="94" t="e">
        <f t="shared" si="178"/>
        <v>#REF!</v>
      </c>
      <c r="S149" s="104" t="e">
        <f t="shared" si="179"/>
        <v>#REF!</v>
      </c>
    </row>
    <row r="150" spans="1:19" hidden="1" x14ac:dyDescent="0.25">
      <c r="A150" s="77" t="s">
        <v>10</v>
      </c>
      <c r="B150" s="78">
        <f>'UBS Carandiru'!B12</f>
        <v>792</v>
      </c>
      <c r="C150" s="92">
        <f>'UBS Carandiru'!C12</f>
        <v>570</v>
      </c>
      <c r="D150" s="103">
        <f t="shared" si="170"/>
        <v>0.71969696969696972</v>
      </c>
      <c r="E150" s="92" t="e">
        <f>'UBS Carandiru'!#REF!</f>
        <v>#REF!</v>
      </c>
      <c r="F150" s="103" t="e">
        <f t="shared" si="171"/>
        <v>#REF!</v>
      </c>
      <c r="G150" s="92" t="e">
        <f>'UBS Carandiru'!#REF!</f>
        <v>#REF!</v>
      </c>
      <c r="H150" s="103" t="e">
        <f t="shared" si="172"/>
        <v>#REF!</v>
      </c>
      <c r="I150" s="94" t="e">
        <f t="shared" si="173"/>
        <v>#REF!</v>
      </c>
      <c r="J150" s="104" t="e">
        <f t="shared" si="174"/>
        <v>#REF!</v>
      </c>
      <c r="K150" s="92" t="e">
        <f>'UBS Carandiru'!#REF!</f>
        <v>#REF!</v>
      </c>
      <c r="L150" s="103" t="e">
        <f t="shared" si="172"/>
        <v>#REF!</v>
      </c>
      <c r="M150" s="92" t="e">
        <f>'UBS Carandiru'!#REF!</f>
        <v>#REF!</v>
      </c>
      <c r="N150" s="103" t="e">
        <f t="shared" si="175"/>
        <v>#REF!</v>
      </c>
      <c r="O150" s="92" t="e">
        <f>'UBS Carandiru'!#REF!</f>
        <v>#REF!</v>
      </c>
      <c r="P150" s="103" t="e">
        <f t="shared" si="176"/>
        <v>#REF!</v>
      </c>
      <c r="Q150" s="670">
        <f t="shared" si="177"/>
        <v>2376</v>
      </c>
      <c r="R150" s="94" t="e">
        <f t="shared" si="178"/>
        <v>#REF!</v>
      </c>
      <c r="S150" s="104" t="e">
        <f t="shared" si="179"/>
        <v>#REF!</v>
      </c>
    </row>
    <row r="151" spans="1:19" hidden="1" x14ac:dyDescent="0.25">
      <c r="A151" s="77" t="s">
        <v>42</v>
      </c>
      <c r="B151" s="78">
        <f>'UBS Carandiru'!B13</f>
        <v>396</v>
      </c>
      <c r="C151" s="92">
        <f>'UBS Carandiru'!C13</f>
        <v>222</v>
      </c>
      <c r="D151" s="103">
        <f t="shared" si="170"/>
        <v>0.56060606060606055</v>
      </c>
      <c r="E151" s="92" t="e">
        <f>'UBS Carandiru'!#REF!</f>
        <v>#REF!</v>
      </c>
      <c r="F151" s="103" t="e">
        <f t="shared" si="171"/>
        <v>#REF!</v>
      </c>
      <c r="G151" s="92" t="e">
        <f>'UBS Carandiru'!#REF!</f>
        <v>#REF!</v>
      </c>
      <c r="H151" s="103" t="e">
        <f t="shared" si="172"/>
        <v>#REF!</v>
      </c>
      <c r="I151" s="94" t="e">
        <f t="shared" si="173"/>
        <v>#REF!</v>
      </c>
      <c r="J151" s="104" t="e">
        <f t="shared" si="174"/>
        <v>#REF!</v>
      </c>
      <c r="K151" s="92" t="e">
        <f>'UBS Carandiru'!#REF!</f>
        <v>#REF!</v>
      </c>
      <c r="L151" s="103" t="e">
        <f t="shared" si="172"/>
        <v>#REF!</v>
      </c>
      <c r="M151" s="92" t="e">
        <f>'UBS Carandiru'!#REF!</f>
        <v>#REF!</v>
      </c>
      <c r="N151" s="103" t="e">
        <f t="shared" si="175"/>
        <v>#REF!</v>
      </c>
      <c r="O151" s="92" t="e">
        <f>'UBS Carandiru'!#REF!</f>
        <v>#REF!</v>
      </c>
      <c r="P151" s="103" t="e">
        <f t="shared" si="176"/>
        <v>#REF!</v>
      </c>
      <c r="Q151" s="670">
        <f t="shared" si="177"/>
        <v>1188</v>
      </c>
      <c r="R151" s="94" t="e">
        <f t="shared" si="178"/>
        <v>#REF!</v>
      </c>
      <c r="S151" s="104" t="e">
        <f t="shared" si="179"/>
        <v>#REF!</v>
      </c>
    </row>
    <row r="152" spans="1:19" hidden="1" x14ac:dyDescent="0.25">
      <c r="A152" s="77" t="s">
        <v>12</v>
      </c>
      <c r="B152" s="78">
        <f>'UBS Carandiru'!B14</f>
        <v>160</v>
      </c>
      <c r="C152" s="92">
        <f>'UBS Carandiru'!C14</f>
        <v>146</v>
      </c>
      <c r="D152" s="103">
        <f t="shared" si="170"/>
        <v>0.91249999999999998</v>
      </c>
      <c r="E152" s="92" t="e">
        <f>'UBS Carandiru'!#REF!</f>
        <v>#REF!</v>
      </c>
      <c r="F152" s="103" t="e">
        <f t="shared" si="171"/>
        <v>#REF!</v>
      </c>
      <c r="G152" s="92" t="e">
        <f>'UBS Carandiru'!#REF!</f>
        <v>#REF!</v>
      </c>
      <c r="H152" s="103" t="e">
        <f t="shared" si="172"/>
        <v>#REF!</v>
      </c>
      <c r="I152" s="94" t="e">
        <f t="shared" si="173"/>
        <v>#REF!</v>
      </c>
      <c r="J152" s="104" t="e">
        <f t="shared" si="174"/>
        <v>#REF!</v>
      </c>
      <c r="K152" s="92" t="e">
        <f>'UBS Carandiru'!#REF!</f>
        <v>#REF!</v>
      </c>
      <c r="L152" s="103" t="e">
        <f t="shared" si="172"/>
        <v>#REF!</v>
      </c>
      <c r="M152" s="92" t="e">
        <f>'UBS Carandiru'!#REF!</f>
        <v>#REF!</v>
      </c>
      <c r="N152" s="103" t="e">
        <f t="shared" si="175"/>
        <v>#REF!</v>
      </c>
      <c r="O152" s="92" t="e">
        <f>'UBS Carandiru'!#REF!</f>
        <v>#REF!</v>
      </c>
      <c r="P152" s="103" t="e">
        <f t="shared" si="176"/>
        <v>#REF!</v>
      </c>
      <c r="Q152" s="670">
        <f t="shared" si="177"/>
        <v>480</v>
      </c>
      <c r="R152" s="94" t="e">
        <f t="shared" si="178"/>
        <v>#REF!</v>
      </c>
      <c r="S152" s="104" t="e">
        <f t="shared" si="179"/>
        <v>#REF!</v>
      </c>
    </row>
    <row r="153" spans="1:19" hidden="1" x14ac:dyDescent="0.25">
      <c r="A153" s="77" t="s">
        <v>48</v>
      </c>
      <c r="B153" s="78" t="e">
        <f>'UBS Carandiru'!#REF!</f>
        <v>#REF!</v>
      </c>
      <c r="C153" s="92" t="e">
        <f>'UBS Carandiru'!#REF!</f>
        <v>#REF!</v>
      </c>
      <c r="D153" s="103" t="e">
        <f t="shared" si="170"/>
        <v>#REF!</v>
      </c>
      <c r="E153" s="92" t="e">
        <f>'UBS Carandiru'!#REF!</f>
        <v>#REF!</v>
      </c>
      <c r="F153" s="103" t="e">
        <f t="shared" si="171"/>
        <v>#REF!</v>
      </c>
      <c r="G153" s="92" t="e">
        <f>'UBS Carandiru'!#REF!</f>
        <v>#REF!</v>
      </c>
      <c r="H153" s="103" t="e">
        <f t="shared" si="172"/>
        <v>#REF!</v>
      </c>
      <c r="I153" s="94" t="e">
        <f t="shared" si="173"/>
        <v>#REF!</v>
      </c>
      <c r="J153" s="104" t="e">
        <f t="shared" si="174"/>
        <v>#REF!</v>
      </c>
      <c r="K153" s="92" t="e">
        <f>'UBS Carandiru'!#REF!</f>
        <v>#REF!</v>
      </c>
      <c r="L153" s="103" t="e">
        <f t="shared" si="172"/>
        <v>#REF!</v>
      </c>
      <c r="M153" s="92" t="e">
        <f>'UBS Carandiru'!#REF!</f>
        <v>#REF!</v>
      </c>
      <c r="N153" s="103" t="e">
        <f t="shared" si="175"/>
        <v>#REF!</v>
      </c>
      <c r="O153" s="92" t="e">
        <f>'UBS Carandiru'!#REF!</f>
        <v>#REF!</v>
      </c>
      <c r="P153" s="103" t="e">
        <f t="shared" si="176"/>
        <v>#REF!</v>
      </c>
      <c r="Q153" s="670" t="e">
        <f t="shared" si="177"/>
        <v>#REF!</v>
      </c>
      <c r="R153" s="94" t="e">
        <f t="shared" si="178"/>
        <v>#REF!</v>
      </c>
      <c r="S153" s="104" t="e">
        <f t="shared" si="179"/>
        <v>#REF!</v>
      </c>
    </row>
    <row r="154" spans="1:19" hidden="1" x14ac:dyDescent="0.25">
      <c r="A154" s="77" t="s">
        <v>13</v>
      </c>
      <c r="B154" s="78">
        <f>'UBS Carandiru'!B15</f>
        <v>528</v>
      </c>
      <c r="C154" s="92">
        <f>'UBS Carandiru'!C15</f>
        <v>326</v>
      </c>
      <c r="D154" s="103">
        <f t="shared" si="170"/>
        <v>0.61742424242424243</v>
      </c>
      <c r="E154" s="92" t="e">
        <f>'UBS Carandiru'!#REF!</f>
        <v>#REF!</v>
      </c>
      <c r="F154" s="103" t="e">
        <f t="shared" si="171"/>
        <v>#REF!</v>
      </c>
      <c r="G154" s="92" t="e">
        <f>'UBS Carandiru'!#REF!</f>
        <v>#REF!</v>
      </c>
      <c r="H154" s="103" t="e">
        <f t="shared" si="172"/>
        <v>#REF!</v>
      </c>
      <c r="I154" s="94" t="e">
        <f t="shared" si="173"/>
        <v>#REF!</v>
      </c>
      <c r="J154" s="104" t="e">
        <f t="shared" si="174"/>
        <v>#REF!</v>
      </c>
      <c r="K154" s="92" t="e">
        <f>'UBS Carandiru'!#REF!</f>
        <v>#REF!</v>
      </c>
      <c r="L154" s="103" t="e">
        <f t="shared" si="172"/>
        <v>#REF!</v>
      </c>
      <c r="M154" s="92" t="e">
        <f>'UBS Carandiru'!#REF!</f>
        <v>#REF!</v>
      </c>
      <c r="N154" s="103" t="e">
        <f t="shared" si="175"/>
        <v>#REF!</v>
      </c>
      <c r="O154" s="92" t="e">
        <f>'UBS Carandiru'!#REF!</f>
        <v>#REF!</v>
      </c>
      <c r="P154" s="103" t="e">
        <f t="shared" si="176"/>
        <v>#REF!</v>
      </c>
      <c r="Q154" s="670">
        <f t="shared" si="177"/>
        <v>1584</v>
      </c>
      <c r="R154" s="94" t="e">
        <f t="shared" si="178"/>
        <v>#REF!</v>
      </c>
      <c r="S154" s="104" t="e">
        <f t="shared" si="179"/>
        <v>#REF!</v>
      </c>
    </row>
    <row r="155" spans="1:19" ht="15.75" hidden="1" thickBot="1" x14ac:dyDescent="0.3">
      <c r="A155" s="96" t="s">
        <v>49</v>
      </c>
      <c r="B155" s="145">
        <f>'UBS Carandiru'!B16</f>
        <v>120</v>
      </c>
      <c r="C155" s="97">
        <f>'UBS Carandiru'!C16</f>
        <v>130</v>
      </c>
      <c r="D155" s="107">
        <f t="shared" si="170"/>
        <v>1.0833333333333333</v>
      </c>
      <c r="E155" s="97" t="e">
        <f>'UBS Carandiru'!#REF!</f>
        <v>#REF!</v>
      </c>
      <c r="F155" s="107" t="e">
        <f t="shared" si="171"/>
        <v>#REF!</v>
      </c>
      <c r="G155" s="97" t="e">
        <f>'UBS Carandiru'!#REF!</f>
        <v>#REF!</v>
      </c>
      <c r="H155" s="107" t="e">
        <f t="shared" si="172"/>
        <v>#REF!</v>
      </c>
      <c r="I155" s="99" t="e">
        <f t="shared" si="173"/>
        <v>#REF!</v>
      </c>
      <c r="J155" s="108" t="e">
        <f t="shared" si="174"/>
        <v>#REF!</v>
      </c>
      <c r="K155" s="97" t="e">
        <f>'UBS Carandiru'!#REF!</f>
        <v>#REF!</v>
      </c>
      <c r="L155" s="107" t="e">
        <f t="shared" si="172"/>
        <v>#REF!</v>
      </c>
      <c r="M155" s="97" t="e">
        <f>'UBS Carandiru'!#REF!</f>
        <v>#REF!</v>
      </c>
      <c r="N155" s="107" t="e">
        <f t="shared" si="175"/>
        <v>#REF!</v>
      </c>
      <c r="O155" s="97" t="e">
        <f>'UBS Carandiru'!#REF!</f>
        <v>#REF!</v>
      </c>
      <c r="P155" s="107" t="e">
        <f t="shared" si="176"/>
        <v>#REF!</v>
      </c>
      <c r="Q155" s="671">
        <f t="shared" si="177"/>
        <v>360</v>
      </c>
      <c r="R155" s="99" t="e">
        <f t="shared" si="178"/>
        <v>#REF!</v>
      </c>
      <c r="S155" s="108" t="e">
        <f t="shared" si="179"/>
        <v>#REF!</v>
      </c>
    </row>
    <row r="156" spans="1:19" ht="15.75" hidden="1" thickBot="1" x14ac:dyDescent="0.3">
      <c r="A156" s="5" t="s">
        <v>7</v>
      </c>
      <c r="B156" s="202" t="e">
        <f>SUM(B148:B155)</f>
        <v>#REF!</v>
      </c>
      <c r="C156" s="7" t="e">
        <f>SUM(C148:C155)</f>
        <v>#REF!</v>
      </c>
      <c r="D156" s="21" t="e">
        <f t="shared" si="170"/>
        <v>#REF!</v>
      </c>
      <c r="E156" s="7" t="e">
        <f>SUM(E148:E155)</f>
        <v>#REF!</v>
      </c>
      <c r="F156" s="21" t="e">
        <f t="shared" si="171"/>
        <v>#REF!</v>
      </c>
      <c r="G156" s="7" t="e">
        <f>SUM(G148:G155)</f>
        <v>#REF!</v>
      </c>
      <c r="H156" s="21" t="e">
        <f t="shared" si="172"/>
        <v>#REF!</v>
      </c>
      <c r="I156" s="71" t="e">
        <f t="shared" si="173"/>
        <v>#REF!</v>
      </c>
      <c r="J156" s="72" t="e">
        <f t="shared" si="174"/>
        <v>#REF!</v>
      </c>
      <c r="K156" s="7" t="e">
        <f>SUM(K148:K155)</f>
        <v>#REF!</v>
      </c>
      <c r="L156" s="21" t="e">
        <f t="shared" si="172"/>
        <v>#REF!</v>
      </c>
      <c r="M156" s="7" t="e">
        <f t="shared" ref="M156" si="180">SUM(M148:M155)</f>
        <v>#REF!</v>
      </c>
      <c r="N156" s="21" t="e">
        <f t="shared" si="175"/>
        <v>#REF!</v>
      </c>
      <c r="O156" s="7" t="e">
        <f t="shared" ref="O156" si="181">SUM(O148:O155)</f>
        <v>#REF!</v>
      </c>
      <c r="P156" s="21" t="e">
        <f t="shared" si="176"/>
        <v>#REF!</v>
      </c>
      <c r="Q156" s="672" t="e">
        <f t="shared" si="177"/>
        <v>#REF!</v>
      </c>
      <c r="R156" s="71" t="e">
        <f t="shared" si="178"/>
        <v>#REF!</v>
      </c>
      <c r="S156" s="72" t="e">
        <f t="shared" si="179"/>
        <v>#REF!</v>
      </c>
    </row>
    <row r="157" spans="1:19" hidden="1" x14ac:dyDescent="0.25"/>
    <row r="158" spans="1:19" ht="15.75" hidden="1" x14ac:dyDescent="0.25">
      <c r="A158" s="993" t="s">
        <v>286</v>
      </c>
      <c r="B158" s="994"/>
      <c r="C158" s="994"/>
      <c r="D158" s="994"/>
      <c r="E158" s="994"/>
      <c r="F158" s="994"/>
      <c r="G158" s="994"/>
      <c r="H158" s="994"/>
      <c r="I158" s="994"/>
      <c r="J158" s="994"/>
      <c r="K158" s="994"/>
      <c r="L158" s="994"/>
      <c r="M158" s="994"/>
      <c r="N158" s="994"/>
      <c r="O158" s="994"/>
      <c r="P158" s="994"/>
      <c r="Q158" s="994"/>
      <c r="R158" s="994"/>
      <c r="S158" s="994"/>
    </row>
    <row r="159" spans="1:19" ht="34.5" hidden="1" thickBot="1" x14ac:dyDescent="0.3">
      <c r="A159" s="148" t="s">
        <v>97</v>
      </c>
      <c r="B159" s="141" t="s">
        <v>15</v>
      </c>
      <c r="C159" s="207" t="s">
        <v>2</v>
      </c>
      <c r="D159" s="208" t="s">
        <v>1</v>
      </c>
      <c r="E159" s="207" t="s">
        <v>3</v>
      </c>
      <c r="F159" s="208" t="s">
        <v>1</v>
      </c>
      <c r="G159" s="207" t="s">
        <v>4</v>
      </c>
      <c r="H159" s="208" t="s">
        <v>1</v>
      </c>
      <c r="I159" s="86" t="s">
        <v>193</v>
      </c>
      <c r="J159" s="12" t="s">
        <v>192</v>
      </c>
      <c r="K159" s="207" t="s">
        <v>5</v>
      </c>
      <c r="L159" s="208" t="s">
        <v>1</v>
      </c>
      <c r="M159" s="209" t="s">
        <v>190</v>
      </c>
      <c r="N159" s="210" t="s">
        <v>1</v>
      </c>
      <c r="O159" s="209" t="s">
        <v>191</v>
      </c>
      <c r="P159" s="210" t="s">
        <v>1</v>
      </c>
      <c r="Q159" s="553" t="s">
        <v>355</v>
      </c>
      <c r="R159" s="86" t="s">
        <v>193</v>
      </c>
      <c r="S159" s="12" t="s">
        <v>192</v>
      </c>
    </row>
    <row r="160" spans="1:19" ht="24.75" hidden="1" thickTop="1" x14ac:dyDescent="0.25">
      <c r="A160" s="32" t="s">
        <v>136</v>
      </c>
      <c r="B160" s="150">
        <f>'CER Carandiru'!B9</f>
        <v>40</v>
      </c>
      <c r="C160" s="46">
        <f>'CER Carandiru'!C9</f>
        <v>38</v>
      </c>
      <c r="D160" s="151">
        <f t="shared" ref="D160:D161" si="182">C160/$B160</f>
        <v>0.95</v>
      </c>
      <c r="E160" s="46" t="e">
        <f>'CER Carandiru'!#REF!</f>
        <v>#REF!</v>
      </c>
      <c r="F160" s="151" t="e">
        <f t="shared" ref="F160:F161" si="183">E160/$B160</f>
        <v>#REF!</v>
      </c>
      <c r="G160" s="46" t="e">
        <f>'CER Carandiru'!#REF!</f>
        <v>#REF!</v>
      </c>
      <c r="H160" s="151" t="e">
        <f t="shared" ref="H160:L161" si="184">G160/$B160</f>
        <v>#REF!</v>
      </c>
      <c r="I160" s="110" t="e">
        <f t="shared" ref="I160:I162" si="185">SUM(C160,E160,G160)</f>
        <v>#REF!</v>
      </c>
      <c r="J160" s="152" t="e">
        <f t="shared" ref="J160:J162" si="186">((I160/Q160))</f>
        <v>#REF!</v>
      </c>
      <c r="K160" s="46" t="e">
        <f>'CER Carandiru'!#REF!</f>
        <v>#REF!</v>
      </c>
      <c r="L160" s="151" t="e">
        <f t="shared" si="184"/>
        <v>#REF!</v>
      </c>
      <c r="M160" s="46" t="e">
        <f>'CER Carandiru'!#REF!</f>
        <v>#REF!</v>
      </c>
      <c r="N160" s="151" t="e">
        <f t="shared" ref="N160:N161" si="187">M160/$B160</f>
        <v>#REF!</v>
      </c>
      <c r="O160" s="46" t="e">
        <f>'CER Carandiru'!#REF!</f>
        <v>#REF!</v>
      </c>
      <c r="P160" s="151" t="e">
        <f t="shared" ref="P160:P161" si="188">O160/$B160</f>
        <v>#REF!</v>
      </c>
      <c r="Q160" s="676">
        <f t="shared" ref="Q160:Q162" si="189">B160*3</f>
        <v>120</v>
      </c>
      <c r="R160" s="110" t="e">
        <f t="shared" ref="R160:R162" si="190">SUM(K160,M160,O160)</f>
        <v>#REF!</v>
      </c>
      <c r="S160" s="152" t="e">
        <f>R160/($B160*3)</f>
        <v>#REF!</v>
      </c>
    </row>
    <row r="161" spans="1:19" ht="15.75" hidden="1" thickBot="1" x14ac:dyDescent="0.3">
      <c r="A161" s="153" t="s">
        <v>137</v>
      </c>
      <c r="B161" s="154">
        <f>'CER Carandiru'!B10</f>
        <v>30</v>
      </c>
      <c r="C161" s="155">
        <f>'CER Carandiru'!C10</f>
        <v>25</v>
      </c>
      <c r="D161" s="156">
        <f t="shared" si="182"/>
        <v>0.83333333333333337</v>
      </c>
      <c r="E161" s="155" t="e">
        <f>'CER Carandiru'!#REF!</f>
        <v>#REF!</v>
      </c>
      <c r="F161" s="156" t="e">
        <f t="shared" si="183"/>
        <v>#REF!</v>
      </c>
      <c r="G161" s="155" t="e">
        <f>'CER Carandiru'!#REF!</f>
        <v>#REF!</v>
      </c>
      <c r="H161" s="156" t="e">
        <f t="shared" si="184"/>
        <v>#REF!</v>
      </c>
      <c r="I161" s="157" t="e">
        <f t="shared" si="185"/>
        <v>#REF!</v>
      </c>
      <c r="J161" s="158" t="e">
        <f t="shared" si="186"/>
        <v>#REF!</v>
      </c>
      <c r="K161" s="155" t="e">
        <f>'CER Carandiru'!#REF!</f>
        <v>#REF!</v>
      </c>
      <c r="L161" s="156" t="e">
        <f t="shared" si="184"/>
        <v>#REF!</v>
      </c>
      <c r="M161" s="155" t="e">
        <f>'CER Carandiru'!#REF!</f>
        <v>#REF!</v>
      </c>
      <c r="N161" s="156" t="e">
        <f t="shared" si="187"/>
        <v>#REF!</v>
      </c>
      <c r="O161" s="155" t="e">
        <f>'CER Carandiru'!#REF!</f>
        <v>#REF!</v>
      </c>
      <c r="P161" s="156" t="e">
        <f t="shared" si="188"/>
        <v>#REF!</v>
      </c>
      <c r="Q161" s="677">
        <f t="shared" si="189"/>
        <v>90</v>
      </c>
      <c r="R161" s="157" t="e">
        <f t="shared" si="190"/>
        <v>#REF!</v>
      </c>
      <c r="S161" s="158" t="e">
        <f>R161/($B161*3)</f>
        <v>#REF!</v>
      </c>
    </row>
    <row r="162" spans="1:19" ht="15.75" hidden="1" thickBot="1" x14ac:dyDescent="0.3">
      <c r="A162" s="5" t="s">
        <v>7</v>
      </c>
      <c r="B162" s="202">
        <f>SUM(B160:B161)</f>
        <v>70</v>
      </c>
      <c r="C162" s="22">
        <f>SUM(C160:C161)</f>
        <v>63</v>
      </c>
      <c r="D162" s="156">
        <f>((C162/$B$26))-1</f>
        <v>-0.94166666666666665</v>
      </c>
      <c r="E162" s="22" t="e">
        <f>SUM(E160:E161)</f>
        <v>#REF!</v>
      </c>
      <c r="F162" s="156" t="e">
        <f>((E162/$B$26))-1</f>
        <v>#REF!</v>
      </c>
      <c r="G162" s="22" t="e">
        <f>SUM(G160:G161)</f>
        <v>#REF!</v>
      </c>
      <c r="H162" s="156" t="e">
        <f>((G162/$B$26))-1</f>
        <v>#REF!</v>
      </c>
      <c r="I162" s="31" t="e">
        <f t="shared" si="185"/>
        <v>#REF!</v>
      </c>
      <c r="J162" s="158" t="e">
        <f t="shared" si="186"/>
        <v>#REF!</v>
      </c>
      <c r="K162" s="22" t="e">
        <f>SUM(K160:K161)</f>
        <v>#REF!</v>
      </c>
      <c r="L162" s="156" t="e">
        <f>((K162/$B$26))-1</f>
        <v>#REF!</v>
      </c>
      <c r="M162" s="22" t="e">
        <f t="shared" ref="M162" si="191">SUM(M160:M161)</f>
        <v>#REF!</v>
      </c>
      <c r="N162" s="156" t="e">
        <f t="shared" ref="N162" si="192">((M162/$B$26))-1</f>
        <v>#REF!</v>
      </c>
      <c r="O162" s="22" t="e">
        <f t="shared" ref="O162" si="193">SUM(O160:O161)</f>
        <v>#REF!</v>
      </c>
      <c r="P162" s="156" t="e">
        <f t="shared" ref="P162" si="194">((O162/$B$26))-1</f>
        <v>#REF!</v>
      </c>
      <c r="Q162" s="678">
        <f t="shared" si="189"/>
        <v>210</v>
      </c>
      <c r="R162" s="31" t="e">
        <f t="shared" si="190"/>
        <v>#REF!</v>
      </c>
      <c r="S162" s="158" t="e">
        <f>R162/($B162*3)</f>
        <v>#REF!</v>
      </c>
    </row>
    <row r="163" spans="1:19" hidden="1" x14ac:dyDescent="0.25"/>
    <row r="164" spans="1:19" ht="15.75" hidden="1" x14ac:dyDescent="0.25">
      <c r="A164" s="993" t="s">
        <v>288</v>
      </c>
      <c r="B164" s="994"/>
      <c r="C164" s="994"/>
      <c r="D164" s="994"/>
      <c r="E164" s="994"/>
      <c r="F164" s="994"/>
      <c r="G164" s="994"/>
      <c r="H164" s="994"/>
      <c r="I164" s="994"/>
      <c r="J164" s="994"/>
      <c r="K164" s="994"/>
      <c r="L164" s="994"/>
      <c r="M164" s="994"/>
      <c r="N164" s="994"/>
      <c r="O164" s="994"/>
      <c r="P164" s="994"/>
      <c r="Q164" s="994"/>
      <c r="R164" s="994"/>
      <c r="S164" s="994"/>
    </row>
    <row r="165" spans="1:19" ht="34.5" hidden="1" thickBot="1" x14ac:dyDescent="0.3">
      <c r="A165" s="74" t="s">
        <v>96</v>
      </c>
      <c r="B165" s="141" t="s">
        <v>15</v>
      </c>
      <c r="C165" s="207" t="s">
        <v>2</v>
      </c>
      <c r="D165" s="208" t="s">
        <v>1</v>
      </c>
      <c r="E165" s="207" t="s">
        <v>3</v>
      </c>
      <c r="F165" s="208" t="s">
        <v>1</v>
      </c>
      <c r="G165" s="207" t="s">
        <v>4</v>
      </c>
      <c r="H165" s="208" t="s">
        <v>1</v>
      </c>
      <c r="I165" s="86" t="s">
        <v>193</v>
      </c>
      <c r="J165" s="12" t="s">
        <v>192</v>
      </c>
      <c r="K165" s="207" t="s">
        <v>5</v>
      </c>
      <c r="L165" s="208" t="s">
        <v>1</v>
      </c>
      <c r="M165" s="209" t="s">
        <v>190</v>
      </c>
      <c r="N165" s="210" t="s">
        <v>1</v>
      </c>
      <c r="O165" s="209" t="s">
        <v>191</v>
      </c>
      <c r="P165" s="210" t="s">
        <v>1</v>
      </c>
      <c r="Q165" s="553" t="s">
        <v>355</v>
      </c>
      <c r="R165" s="86" t="s">
        <v>193</v>
      </c>
      <c r="S165" s="12" t="s">
        <v>192</v>
      </c>
    </row>
    <row r="166" spans="1:19" ht="16.5" hidden="1" thickTop="1" thickBot="1" x14ac:dyDescent="0.3">
      <c r="A166" s="30" t="s">
        <v>134</v>
      </c>
      <c r="B166" s="202">
        <f>'APD no CER III Carandiru'!B9</f>
        <v>80</v>
      </c>
      <c r="C166" s="186">
        <f>'APD no CER III Carandiru'!C9</f>
        <v>142</v>
      </c>
      <c r="D166" s="160">
        <f t="shared" ref="D166" si="195">C166/$B166</f>
        <v>1.7749999999999999</v>
      </c>
      <c r="E166" s="159" t="e">
        <f>'APD no CER III Carandiru'!#REF!</f>
        <v>#REF!</v>
      </c>
      <c r="F166" s="160" t="e">
        <f t="shared" ref="F166" si="196">E166/$B166</f>
        <v>#REF!</v>
      </c>
      <c r="G166" s="159" t="e">
        <f>'APD no CER III Carandiru'!#REF!</f>
        <v>#REF!</v>
      </c>
      <c r="H166" s="160" t="e">
        <f t="shared" ref="H166:L166" si="197">G166/$B166</f>
        <v>#REF!</v>
      </c>
      <c r="I166" s="161" t="e">
        <f t="shared" ref="I166:I167" si="198">SUM(C166,E166,G166)</f>
        <v>#REF!</v>
      </c>
      <c r="J166" s="162" t="e">
        <f t="shared" ref="J166:J167" si="199">((I166/Q166))</f>
        <v>#REF!</v>
      </c>
      <c r="K166" s="159" t="e">
        <f>'APD no CER III Carandiru'!#REF!</f>
        <v>#REF!</v>
      </c>
      <c r="L166" s="160" t="e">
        <f t="shared" si="197"/>
        <v>#REF!</v>
      </c>
      <c r="M166" s="159" t="e">
        <f>'APD no CER III Carandiru'!#REF!</f>
        <v>#REF!</v>
      </c>
      <c r="N166" s="160" t="e">
        <f t="shared" ref="N166" si="200">M166/$B166</f>
        <v>#REF!</v>
      </c>
      <c r="O166" s="159" t="e">
        <f>'APD no CER III Carandiru'!#REF!</f>
        <v>#REF!</v>
      </c>
      <c r="P166" s="160" t="e">
        <f t="shared" ref="P166" si="201">O166/$B166</f>
        <v>#REF!</v>
      </c>
      <c r="Q166" s="679">
        <f t="shared" ref="Q166:Q167" si="202">B166*3</f>
        <v>240</v>
      </c>
      <c r="R166" s="161" t="e">
        <f>SUM(K166,M166,O166)</f>
        <v>#REF!</v>
      </c>
      <c r="S166" s="162" t="e">
        <f>R166/($B166*3)</f>
        <v>#REF!</v>
      </c>
    </row>
    <row r="167" spans="1:19" ht="15.75" hidden="1" thickBot="1" x14ac:dyDescent="0.3">
      <c r="A167" s="5" t="s">
        <v>7</v>
      </c>
      <c r="B167" s="202">
        <f>SUM(B166)</f>
        <v>80</v>
      </c>
      <c r="C167" s="22">
        <f>SUM(C166)</f>
        <v>142</v>
      </c>
      <c r="D167" s="21">
        <f>((C167/$B$25))-1</f>
        <v>-0.94310897435897434</v>
      </c>
      <c r="E167" s="22" t="e">
        <f>SUM(E166)</f>
        <v>#REF!</v>
      </c>
      <c r="F167" s="21" t="e">
        <f>((E167/$B$25))-1</f>
        <v>#REF!</v>
      </c>
      <c r="G167" s="22" t="e">
        <f>SUM(G166)</f>
        <v>#REF!</v>
      </c>
      <c r="H167" s="21" t="e">
        <f>((G167/$B$25))-1</f>
        <v>#REF!</v>
      </c>
      <c r="I167" s="31" t="e">
        <f t="shared" si="198"/>
        <v>#REF!</v>
      </c>
      <c r="J167" s="72" t="e">
        <f t="shared" si="199"/>
        <v>#REF!</v>
      </c>
      <c r="K167" s="22" t="e">
        <f>SUM(K166)</f>
        <v>#REF!</v>
      </c>
      <c r="L167" s="21" t="e">
        <f>((K167/$B$25))-1</f>
        <v>#REF!</v>
      </c>
      <c r="M167" s="22" t="e">
        <f t="shared" ref="M167" si="203">SUM(M166)</f>
        <v>#REF!</v>
      </c>
      <c r="N167" s="21" t="e">
        <f t="shared" ref="N167" si="204">((M167/$B$25))-1</f>
        <v>#REF!</v>
      </c>
      <c r="O167" s="22" t="e">
        <f t="shared" ref="O167" si="205">SUM(O166)</f>
        <v>#REF!</v>
      </c>
      <c r="P167" s="21" t="e">
        <f t="shared" ref="P167" si="206">((O167/$B$25))-1</f>
        <v>#REF!</v>
      </c>
      <c r="Q167" s="678">
        <f t="shared" si="202"/>
        <v>240</v>
      </c>
      <c r="R167" s="31" t="e">
        <f>SUM(K167,M167,O167)</f>
        <v>#REF!</v>
      </c>
      <c r="S167" s="72" t="e">
        <f>R167/($B167*3)</f>
        <v>#REF!</v>
      </c>
    </row>
    <row r="168" spans="1:19" hidden="1" x14ac:dyDescent="0.25"/>
    <row r="169" spans="1:19" ht="15.75" hidden="1" x14ac:dyDescent="0.25">
      <c r="A169" s="993" t="s">
        <v>284</v>
      </c>
      <c r="B169" s="994"/>
      <c r="C169" s="994"/>
      <c r="D169" s="994"/>
      <c r="E169" s="994"/>
      <c r="F169" s="994"/>
      <c r="G169" s="994"/>
      <c r="H169" s="994"/>
      <c r="I169" s="994"/>
      <c r="J169" s="994"/>
      <c r="K169" s="994"/>
      <c r="L169" s="994"/>
      <c r="M169" s="994"/>
      <c r="N169" s="994"/>
      <c r="O169" s="994"/>
      <c r="P169" s="994"/>
      <c r="Q169" s="994"/>
      <c r="R169" s="994"/>
      <c r="S169" s="994"/>
    </row>
    <row r="170" spans="1:19" ht="34.5" hidden="1" thickBot="1" x14ac:dyDescent="0.3">
      <c r="A170" s="74" t="s">
        <v>14</v>
      </c>
      <c r="B170" s="141" t="s">
        <v>15</v>
      </c>
      <c r="C170" s="207" t="s">
        <v>2</v>
      </c>
      <c r="D170" s="208" t="s">
        <v>1</v>
      </c>
      <c r="E170" s="207" t="s">
        <v>3</v>
      </c>
      <c r="F170" s="208" t="s">
        <v>1</v>
      </c>
      <c r="G170" s="207" t="s">
        <v>4</v>
      </c>
      <c r="H170" s="208" t="s">
        <v>1</v>
      </c>
      <c r="I170" s="86" t="s">
        <v>193</v>
      </c>
      <c r="J170" s="12" t="s">
        <v>192</v>
      </c>
      <c r="K170" s="207" t="s">
        <v>5</v>
      </c>
      <c r="L170" s="208" t="s">
        <v>1</v>
      </c>
      <c r="M170" s="209" t="s">
        <v>190</v>
      </c>
      <c r="N170" s="210" t="s">
        <v>1</v>
      </c>
      <c r="O170" s="209" t="s">
        <v>191</v>
      </c>
      <c r="P170" s="210" t="s">
        <v>1</v>
      </c>
      <c r="Q170" s="553" t="s">
        <v>355</v>
      </c>
      <c r="R170" s="86" t="s">
        <v>193</v>
      </c>
      <c r="S170" s="12" t="s">
        <v>192</v>
      </c>
    </row>
    <row r="171" spans="1:19" ht="15.75" hidden="1" thickTop="1" x14ac:dyDescent="0.25">
      <c r="A171" s="77" t="s">
        <v>83</v>
      </c>
      <c r="B171" s="78" t="e">
        <f>#REF!</f>
        <v>#REF!</v>
      </c>
      <c r="C171" s="92" t="e">
        <f>#REF!</f>
        <v>#REF!</v>
      </c>
      <c r="D171" s="103" t="e">
        <f t="shared" ref="D171:D178" si="207">C171/$B171</f>
        <v>#REF!</v>
      </c>
      <c r="E171" s="92" t="e">
        <f>#REF!</f>
        <v>#REF!</v>
      </c>
      <c r="F171" s="103" t="e">
        <f t="shared" ref="F171:F178" si="208">E171/$B171</f>
        <v>#REF!</v>
      </c>
      <c r="G171" s="92" t="e">
        <f>#REF!</f>
        <v>#REF!</v>
      </c>
      <c r="H171" s="103" t="e">
        <f t="shared" ref="H171:L178" si="209">G171/$B171</f>
        <v>#REF!</v>
      </c>
      <c r="I171" s="94" t="e">
        <f t="shared" ref="I171:I178" si="210">SUM(C171,E171,G171)</f>
        <v>#REF!</v>
      </c>
      <c r="J171" s="104" t="e">
        <f t="shared" ref="J171:J178" si="211">((I171/Q171))</f>
        <v>#REF!</v>
      </c>
      <c r="K171" s="92" t="e">
        <f>#REF!</f>
        <v>#REF!</v>
      </c>
      <c r="L171" s="103" t="e">
        <f t="shared" si="209"/>
        <v>#REF!</v>
      </c>
      <c r="M171" s="92" t="e">
        <f>#REF!</f>
        <v>#REF!</v>
      </c>
      <c r="N171" s="103" t="e">
        <f t="shared" ref="N171:N178" si="212">M171/$B171</f>
        <v>#REF!</v>
      </c>
      <c r="O171" s="92" t="e">
        <f>#REF!</f>
        <v>#REF!</v>
      </c>
      <c r="P171" s="103" t="e">
        <f t="shared" ref="P171:P178" si="213">O171/$B171</f>
        <v>#REF!</v>
      </c>
      <c r="Q171" s="670" t="e">
        <f t="shared" ref="Q171:Q178" si="214">B171*3</f>
        <v>#REF!</v>
      </c>
      <c r="R171" s="94" t="e">
        <f t="shared" ref="R171:R178" si="215">SUM(K171,M171,O171)</f>
        <v>#REF!</v>
      </c>
      <c r="S171" s="104" t="e">
        <f t="shared" ref="S171:S178" si="216">R171/($B171*3)</f>
        <v>#REF!</v>
      </c>
    </row>
    <row r="172" spans="1:19" hidden="1" x14ac:dyDescent="0.25">
      <c r="A172" s="77" t="s">
        <v>77</v>
      </c>
      <c r="B172" s="78" t="e">
        <f>#REF!</f>
        <v>#REF!</v>
      </c>
      <c r="C172" s="92" t="e">
        <f>#REF!</f>
        <v>#REF!</v>
      </c>
      <c r="D172" s="103" t="e">
        <f t="shared" si="207"/>
        <v>#REF!</v>
      </c>
      <c r="E172" s="92" t="e">
        <f>#REF!</f>
        <v>#REF!</v>
      </c>
      <c r="F172" s="103" t="e">
        <f t="shared" si="208"/>
        <v>#REF!</v>
      </c>
      <c r="G172" s="92" t="e">
        <f>#REF!</f>
        <v>#REF!</v>
      </c>
      <c r="H172" s="103" t="e">
        <f t="shared" si="209"/>
        <v>#REF!</v>
      </c>
      <c r="I172" s="94" t="e">
        <f t="shared" si="210"/>
        <v>#REF!</v>
      </c>
      <c r="J172" s="104" t="e">
        <f t="shared" si="211"/>
        <v>#REF!</v>
      </c>
      <c r="K172" s="92" t="e">
        <f>#REF!</f>
        <v>#REF!</v>
      </c>
      <c r="L172" s="103" t="e">
        <f t="shared" si="209"/>
        <v>#REF!</v>
      </c>
      <c r="M172" s="92" t="e">
        <f>#REF!</f>
        <v>#REF!</v>
      </c>
      <c r="N172" s="103" t="e">
        <f t="shared" si="212"/>
        <v>#REF!</v>
      </c>
      <c r="O172" s="92" t="e">
        <f>#REF!</f>
        <v>#REF!</v>
      </c>
      <c r="P172" s="103" t="e">
        <f t="shared" si="213"/>
        <v>#REF!</v>
      </c>
      <c r="Q172" s="670" t="e">
        <f t="shared" si="214"/>
        <v>#REF!</v>
      </c>
      <c r="R172" s="94" t="e">
        <f t="shared" si="215"/>
        <v>#REF!</v>
      </c>
      <c r="S172" s="104" t="e">
        <f t="shared" si="216"/>
        <v>#REF!</v>
      </c>
    </row>
    <row r="173" spans="1:19" hidden="1" x14ac:dyDescent="0.25">
      <c r="A173" s="77" t="s">
        <v>78</v>
      </c>
      <c r="B173" s="78" t="e">
        <f>#REF!</f>
        <v>#REF!</v>
      </c>
      <c r="C173" s="92" t="e">
        <f>#REF!</f>
        <v>#REF!</v>
      </c>
      <c r="D173" s="103" t="e">
        <f t="shared" si="207"/>
        <v>#REF!</v>
      </c>
      <c r="E173" s="92" t="e">
        <f>#REF!</f>
        <v>#REF!</v>
      </c>
      <c r="F173" s="103" t="e">
        <f t="shared" si="208"/>
        <v>#REF!</v>
      </c>
      <c r="G173" s="92" t="e">
        <f>#REF!</f>
        <v>#REF!</v>
      </c>
      <c r="H173" s="103" t="e">
        <f t="shared" si="209"/>
        <v>#REF!</v>
      </c>
      <c r="I173" s="94" t="e">
        <f t="shared" si="210"/>
        <v>#REF!</v>
      </c>
      <c r="J173" s="104" t="e">
        <f t="shared" si="211"/>
        <v>#REF!</v>
      </c>
      <c r="K173" s="92" t="e">
        <f>#REF!</f>
        <v>#REF!</v>
      </c>
      <c r="L173" s="103" t="e">
        <f t="shared" si="209"/>
        <v>#REF!</v>
      </c>
      <c r="M173" s="92" t="e">
        <f>#REF!</f>
        <v>#REF!</v>
      </c>
      <c r="N173" s="103" t="e">
        <f t="shared" si="212"/>
        <v>#REF!</v>
      </c>
      <c r="O173" s="92" t="e">
        <f>#REF!</f>
        <v>#REF!</v>
      </c>
      <c r="P173" s="103" t="e">
        <f t="shared" si="213"/>
        <v>#REF!</v>
      </c>
      <c r="Q173" s="670" t="e">
        <f t="shared" si="214"/>
        <v>#REF!</v>
      </c>
      <c r="R173" s="94" t="e">
        <f t="shared" si="215"/>
        <v>#REF!</v>
      </c>
      <c r="S173" s="104" t="e">
        <f t="shared" si="216"/>
        <v>#REF!</v>
      </c>
    </row>
    <row r="174" spans="1:19" hidden="1" x14ac:dyDescent="0.25">
      <c r="A174" s="77" t="s">
        <v>79</v>
      </c>
      <c r="B174" s="78" t="e">
        <f>#REF!</f>
        <v>#REF!</v>
      </c>
      <c r="C174" s="92" t="e">
        <f>#REF!</f>
        <v>#REF!</v>
      </c>
      <c r="D174" s="103" t="e">
        <f t="shared" si="207"/>
        <v>#REF!</v>
      </c>
      <c r="E174" s="92" t="e">
        <f>#REF!</f>
        <v>#REF!</v>
      </c>
      <c r="F174" s="103" t="e">
        <f t="shared" si="208"/>
        <v>#REF!</v>
      </c>
      <c r="G174" s="92" t="e">
        <f>#REF!</f>
        <v>#REF!</v>
      </c>
      <c r="H174" s="103" t="e">
        <f t="shared" si="209"/>
        <v>#REF!</v>
      </c>
      <c r="I174" s="94" t="e">
        <f t="shared" si="210"/>
        <v>#REF!</v>
      </c>
      <c r="J174" s="104" t="e">
        <f t="shared" si="211"/>
        <v>#REF!</v>
      </c>
      <c r="K174" s="92" t="e">
        <f>#REF!</f>
        <v>#REF!</v>
      </c>
      <c r="L174" s="103" t="e">
        <f t="shared" si="209"/>
        <v>#REF!</v>
      </c>
      <c r="M174" s="92" t="e">
        <f>#REF!</f>
        <v>#REF!</v>
      </c>
      <c r="N174" s="103" t="e">
        <f t="shared" si="212"/>
        <v>#REF!</v>
      </c>
      <c r="O174" s="92" t="e">
        <f>#REF!</f>
        <v>#REF!</v>
      </c>
      <c r="P174" s="103" t="e">
        <f t="shared" si="213"/>
        <v>#REF!</v>
      </c>
      <c r="Q174" s="670" t="e">
        <f t="shared" si="214"/>
        <v>#REF!</v>
      </c>
      <c r="R174" s="94" t="e">
        <f t="shared" si="215"/>
        <v>#REF!</v>
      </c>
      <c r="S174" s="104" t="e">
        <f t="shared" si="216"/>
        <v>#REF!</v>
      </c>
    </row>
    <row r="175" spans="1:19" hidden="1" x14ac:dyDescent="0.25">
      <c r="A175" s="77" t="s">
        <v>80</v>
      </c>
      <c r="B175" s="78" t="e">
        <f>#REF!</f>
        <v>#REF!</v>
      </c>
      <c r="C175" s="92" t="e">
        <f>#REF!</f>
        <v>#REF!</v>
      </c>
      <c r="D175" s="103" t="e">
        <f t="shared" si="207"/>
        <v>#REF!</v>
      </c>
      <c r="E175" s="92" t="e">
        <f>#REF!</f>
        <v>#REF!</v>
      </c>
      <c r="F175" s="103" t="e">
        <f t="shared" si="208"/>
        <v>#REF!</v>
      </c>
      <c r="G175" s="92" t="e">
        <f>#REF!</f>
        <v>#REF!</v>
      </c>
      <c r="H175" s="103" t="e">
        <f t="shared" si="209"/>
        <v>#REF!</v>
      </c>
      <c r="I175" s="94" t="e">
        <f t="shared" si="210"/>
        <v>#REF!</v>
      </c>
      <c r="J175" s="104" t="e">
        <f t="shared" si="211"/>
        <v>#REF!</v>
      </c>
      <c r="K175" s="92" t="e">
        <f>#REF!</f>
        <v>#REF!</v>
      </c>
      <c r="L175" s="103" t="e">
        <f t="shared" si="209"/>
        <v>#REF!</v>
      </c>
      <c r="M175" s="92" t="e">
        <f>#REF!</f>
        <v>#REF!</v>
      </c>
      <c r="N175" s="103" t="e">
        <f t="shared" si="212"/>
        <v>#REF!</v>
      </c>
      <c r="O175" s="92" t="e">
        <f>#REF!</f>
        <v>#REF!</v>
      </c>
      <c r="P175" s="103" t="e">
        <f t="shared" si="213"/>
        <v>#REF!</v>
      </c>
      <c r="Q175" s="670" t="e">
        <f t="shared" si="214"/>
        <v>#REF!</v>
      </c>
      <c r="R175" s="94" t="e">
        <f t="shared" si="215"/>
        <v>#REF!</v>
      </c>
      <c r="S175" s="104" t="e">
        <f t="shared" si="216"/>
        <v>#REF!</v>
      </c>
    </row>
    <row r="176" spans="1:19" hidden="1" x14ac:dyDescent="0.25">
      <c r="A176" s="77" t="s">
        <v>81</v>
      </c>
      <c r="B176" s="78" t="e">
        <f>#REF!</f>
        <v>#REF!</v>
      </c>
      <c r="C176" s="92" t="e">
        <f>#REF!</f>
        <v>#REF!</v>
      </c>
      <c r="D176" s="103" t="e">
        <f t="shared" si="207"/>
        <v>#REF!</v>
      </c>
      <c r="E176" s="92" t="e">
        <f>#REF!</f>
        <v>#REF!</v>
      </c>
      <c r="F176" s="103" t="e">
        <f t="shared" si="208"/>
        <v>#REF!</v>
      </c>
      <c r="G176" s="92" t="e">
        <f>#REF!</f>
        <v>#REF!</v>
      </c>
      <c r="H176" s="103" t="e">
        <f t="shared" si="209"/>
        <v>#REF!</v>
      </c>
      <c r="I176" s="94" t="e">
        <f t="shared" si="210"/>
        <v>#REF!</v>
      </c>
      <c r="J176" s="104" t="e">
        <f t="shared" si="211"/>
        <v>#REF!</v>
      </c>
      <c r="K176" s="92" t="e">
        <f>#REF!</f>
        <v>#REF!</v>
      </c>
      <c r="L176" s="103" t="e">
        <f t="shared" si="209"/>
        <v>#REF!</v>
      </c>
      <c r="M176" s="92" t="e">
        <f>#REF!</f>
        <v>#REF!</v>
      </c>
      <c r="N176" s="103" t="e">
        <f t="shared" si="212"/>
        <v>#REF!</v>
      </c>
      <c r="O176" s="92" t="e">
        <f>#REF!</f>
        <v>#REF!</v>
      </c>
      <c r="P176" s="103" t="e">
        <f t="shared" si="213"/>
        <v>#REF!</v>
      </c>
      <c r="Q176" s="670" t="e">
        <f t="shared" si="214"/>
        <v>#REF!</v>
      </c>
      <c r="R176" s="94" t="e">
        <f t="shared" si="215"/>
        <v>#REF!</v>
      </c>
      <c r="S176" s="104" t="e">
        <f t="shared" si="216"/>
        <v>#REF!</v>
      </c>
    </row>
    <row r="177" spans="1:19" ht="15.75" hidden="1" thickBot="1" x14ac:dyDescent="0.3">
      <c r="A177" s="55" t="s">
        <v>82</v>
      </c>
      <c r="B177" s="79" t="e">
        <f>#REF!</f>
        <v>#REF!</v>
      </c>
      <c r="C177" s="101" t="e">
        <f>#REF!</f>
        <v>#REF!</v>
      </c>
      <c r="D177" s="57" t="e">
        <f t="shared" si="207"/>
        <v>#REF!</v>
      </c>
      <c r="E177" s="101" t="e">
        <f>#REF!</f>
        <v>#REF!</v>
      </c>
      <c r="F177" s="57" t="e">
        <f t="shared" si="208"/>
        <v>#REF!</v>
      </c>
      <c r="G177" s="101" t="e">
        <f>#REF!</f>
        <v>#REF!</v>
      </c>
      <c r="H177" s="57" t="e">
        <f t="shared" si="209"/>
        <v>#REF!</v>
      </c>
      <c r="I177" s="116" t="e">
        <f t="shared" si="210"/>
        <v>#REF!</v>
      </c>
      <c r="J177" s="163" t="e">
        <f t="shared" si="211"/>
        <v>#REF!</v>
      </c>
      <c r="K177" s="101" t="e">
        <f>#REF!</f>
        <v>#REF!</v>
      </c>
      <c r="L177" s="57" t="e">
        <f t="shared" si="209"/>
        <v>#REF!</v>
      </c>
      <c r="M177" s="101" t="e">
        <f>#REF!</f>
        <v>#REF!</v>
      </c>
      <c r="N177" s="57" t="e">
        <f t="shared" si="212"/>
        <v>#REF!</v>
      </c>
      <c r="O177" s="101" t="e">
        <f>#REF!</f>
        <v>#REF!</v>
      </c>
      <c r="P177" s="57" t="e">
        <f t="shared" si="213"/>
        <v>#REF!</v>
      </c>
      <c r="Q177" s="673" t="e">
        <f t="shared" si="214"/>
        <v>#REF!</v>
      </c>
      <c r="R177" s="116" t="e">
        <f t="shared" si="215"/>
        <v>#REF!</v>
      </c>
      <c r="S177" s="163" t="e">
        <f t="shared" si="216"/>
        <v>#REF!</v>
      </c>
    </row>
    <row r="178" spans="1:19" ht="15.75" hidden="1" thickBot="1" x14ac:dyDescent="0.3">
      <c r="A178" s="58" t="s">
        <v>7</v>
      </c>
      <c r="B178" s="164" t="e">
        <f>SUM(B171:B177)</f>
        <v>#REF!</v>
      </c>
      <c r="C178" s="59" t="e">
        <f>SUM(C171:C177)</f>
        <v>#REF!</v>
      </c>
      <c r="D178" s="60" t="e">
        <f t="shared" si="207"/>
        <v>#REF!</v>
      </c>
      <c r="E178" s="59" t="e">
        <f>SUM(E171:E177)</f>
        <v>#REF!</v>
      </c>
      <c r="F178" s="60" t="e">
        <f t="shared" si="208"/>
        <v>#REF!</v>
      </c>
      <c r="G178" s="59" t="e">
        <f>SUM(G171:G177)</f>
        <v>#REF!</v>
      </c>
      <c r="H178" s="60" t="e">
        <f t="shared" si="209"/>
        <v>#REF!</v>
      </c>
      <c r="I178" s="165" t="e">
        <f t="shared" si="210"/>
        <v>#REF!</v>
      </c>
      <c r="J178" s="166" t="e">
        <f t="shared" si="211"/>
        <v>#REF!</v>
      </c>
      <c r="K178" s="59" t="e">
        <f>SUM(K171:K177)</f>
        <v>#REF!</v>
      </c>
      <c r="L178" s="60" t="e">
        <f t="shared" si="209"/>
        <v>#REF!</v>
      </c>
      <c r="M178" s="59" t="e">
        <f t="shared" ref="M178" si="217">SUM(M171:M177)</f>
        <v>#REF!</v>
      </c>
      <c r="N178" s="60" t="e">
        <f t="shared" si="212"/>
        <v>#REF!</v>
      </c>
      <c r="O178" s="59" t="e">
        <f t="shared" ref="O178" si="218">SUM(O171:O177)</f>
        <v>#REF!</v>
      </c>
      <c r="P178" s="60" t="e">
        <f t="shared" si="213"/>
        <v>#REF!</v>
      </c>
      <c r="Q178" s="680" t="e">
        <f t="shared" si="214"/>
        <v>#REF!</v>
      </c>
      <c r="R178" s="165" t="e">
        <f t="shared" si="215"/>
        <v>#REF!</v>
      </c>
      <c r="S178" s="166" t="e">
        <f t="shared" si="216"/>
        <v>#REF!</v>
      </c>
    </row>
    <row r="179" spans="1:19" hidden="1" x14ac:dyDescent="0.25"/>
    <row r="180" spans="1:19" ht="15.75" hidden="1" x14ac:dyDescent="0.25">
      <c r="A180" s="993" t="s">
        <v>290</v>
      </c>
      <c r="B180" s="994"/>
      <c r="C180" s="994"/>
      <c r="D180" s="994"/>
      <c r="E180" s="994"/>
      <c r="F180" s="994"/>
      <c r="G180" s="994"/>
      <c r="H180" s="994"/>
      <c r="I180" s="994"/>
      <c r="J180" s="994"/>
      <c r="K180" s="994"/>
      <c r="L180" s="994"/>
      <c r="M180" s="994"/>
      <c r="N180" s="994"/>
      <c r="O180" s="994"/>
      <c r="P180" s="994"/>
      <c r="Q180" s="994"/>
      <c r="R180" s="994"/>
      <c r="S180" s="994"/>
    </row>
    <row r="181" spans="1:19" ht="34.5" hidden="1" thickBot="1" x14ac:dyDescent="0.3">
      <c r="A181" s="74" t="s">
        <v>14</v>
      </c>
      <c r="B181" s="141" t="s">
        <v>15</v>
      </c>
      <c r="C181" s="207" t="s">
        <v>2</v>
      </c>
      <c r="D181" s="208" t="s">
        <v>1</v>
      </c>
      <c r="E181" s="207" t="s">
        <v>3</v>
      </c>
      <c r="F181" s="208" t="s">
        <v>1</v>
      </c>
      <c r="G181" s="207" t="s">
        <v>4</v>
      </c>
      <c r="H181" s="208" t="s">
        <v>1</v>
      </c>
      <c r="I181" s="86" t="s">
        <v>193</v>
      </c>
      <c r="J181" s="12" t="s">
        <v>192</v>
      </c>
      <c r="K181" s="207" t="s">
        <v>5</v>
      </c>
      <c r="L181" s="208" t="s">
        <v>1</v>
      </c>
      <c r="M181" s="209" t="s">
        <v>190</v>
      </c>
      <c r="N181" s="210" t="s">
        <v>1</v>
      </c>
      <c r="O181" s="209" t="s">
        <v>191</v>
      </c>
      <c r="P181" s="210" t="s">
        <v>1</v>
      </c>
      <c r="Q181" s="553" t="s">
        <v>355</v>
      </c>
      <c r="R181" s="86" t="s">
        <v>193</v>
      </c>
      <c r="S181" s="12" t="s">
        <v>192</v>
      </c>
    </row>
    <row r="182" spans="1:19" ht="15.75" hidden="1" thickTop="1" x14ac:dyDescent="0.25">
      <c r="A182" s="77" t="s">
        <v>8</v>
      </c>
      <c r="B182" s="76">
        <f>'UBS Vila Maria P Gnecco'!B9</f>
        <v>522</v>
      </c>
      <c r="C182" s="91">
        <f>'UBS Vila Maria P Gnecco'!C9</f>
        <v>573</v>
      </c>
      <c r="D182" s="18">
        <f t="shared" ref="D182:D187" si="219">C182/$B182</f>
        <v>1.0977011494252873</v>
      </c>
      <c r="E182" s="91" t="e">
        <f>'UBS Vila Maria P Gnecco'!#REF!</f>
        <v>#REF!</v>
      </c>
      <c r="F182" s="18" t="e">
        <f t="shared" ref="F182:F187" si="220">E182/$B182</f>
        <v>#REF!</v>
      </c>
      <c r="G182" s="91" t="e">
        <f>'UBS Vila Maria P Gnecco'!#REF!</f>
        <v>#REF!</v>
      </c>
      <c r="H182" s="18" t="e">
        <f t="shared" ref="H182:L187" si="221">G182/$B182</f>
        <v>#REF!</v>
      </c>
      <c r="I182" s="68" t="e">
        <f t="shared" ref="I182:I187" si="222">SUM(C182,E182,G182)</f>
        <v>#REF!</v>
      </c>
      <c r="J182" s="102" t="e">
        <f t="shared" ref="J182:J187" si="223">((I182/Q182))</f>
        <v>#REF!</v>
      </c>
      <c r="K182" s="91" t="e">
        <f>'UBS Vila Maria P Gnecco'!#REF!</f>
        <v>#REF!</v>
      </c>
      <c r="L182" s="18" t="e">
        <f t="shared" si="221"/>
        <v>#REF!</v>
      </c>
      <c r="M182" s="91" t="e">
        <f>'UBS Vila Maria P Gnecco'!#REF!</f>
        <v>#REF!</v>
      </c>
      <c r="N182" s="18" t="e">
        <f t="shared" ref="N182:N187" si="224">M182/$B182</f>
        <v>#REF!</v>
      </c>
      <c r="O182" s="91" t="e">
        <f>'UBS Vila Maria P Gnecco'!#REF!</f>
        <v>#REF!</v>
      </c>
      <c r="P182" s="18" t="e">
        <f t="shared" ref="P182:P187" si="225">O182/$B182</f>
        <v>#REF!</v>
      </c>
      <c r="Q182" s="669">
        <f t="shared" ref="Q182:Q187" si="226">B182*3</f>
        <v>1566</v>
      </c>
      <c r="R182" s="68" t="e">
        <f t="shared" ref="R182:R187" si="227">SUM(K182,M182,O182)</f>
        <v>#REF!</v>
      </c>
      <c r="S182" s="102" t="e">
        <f t="shared" ref="S182:S187" si="228">R182/($B182*3)</f>
        <v>#REF!</v>
      </c>
    </row>
    <row r="183" spans="1:19" hidden="1" x14ac:dyDescent="0.25">
      <c r="A183" s="77" t="s">
        <v>9</v>
      </c>
      <c r="B183" s="78">
        <f>'UBS Vila Maria P Gnecco'!B11</f>
        <v>24</v>
      </c>
      <c r="C183" s="92">
        <f>'UBS Vila Maria P Gnecco'!C11</f>
        <v>12</v>
      </c>
      <c r="D183" s="103">
        <f t="shared" si="219"/>
        <v>0.5</v>
      </c>
      <c r="E183" s="92" t="e">
        <f>'UBS Vila Maria P Gnecco'!#REF!</f>
        <v>#REF!</v>
      </c>
      <c r="F183" s="103" t="e">
        <f t="shared" si="220"/>
        <v>#REF!</v>
      </c>
      <c r="G183" s="92" t="e">
        <f>'UBS Vila Maria P Gnecco'!#REF!</f>
        <v>#REF!</v>
      </c>
      <c r="H183" s="103" t="e">
        <f t="shared" si="221"/>
        <v>#REF!</v>
      </c>
      <c r="I183" s="94" t="e">
        <f t="shared" si="222"/>
        <v>#REF!</v>
      </c>
      <c r="J183" s="104" t="e">
        <f t="shared" si="223"/>
        <v>#REF!</v>
      </c>
      <c r="K183" s="92" t="e">
        <f>'UBS Vila Maria P Gnecco'!#REF!</f>
        <v>#REF!</v>
      </c>
      <c r="L183" s="103" t="e">
        <f t="shared" si="221"/>
        <v>#REF!</v>
      </c>
      <c r="M183" s="92" t="e">
        <f>'UBS Vila Maria P Gnecco'!#REF!</f>
        <v>#REF!</v>
      </c>
      <c r="N183" s="103" t="e">
        <f t="shared" si="224"/>
        <v>#REF!</v>
      </c>
      <c r="O183" s="92" t="e">
        <f>'UBS Vila Maria P Gnecco'!#REF!</f>
        <v>#REF!</v>
      </c>
      <c r="P183" s="103" t="e">
        <f t="shared" si="225"/>
        <v>#REF!</v>
      </c>
      <c r="Q183" s="670">
        <f t="shared" si="226"/>
        <v>72</v>
      </c>
      <c r="R183" s="94" t="e">
        <f t="shared" si="227"/>
        <v>#REF!</v>
      </c>
      <c r="S183" s="104" t="e">
        <f t="shared" si="228"/>
        <v>#REF!</v>
      </c>
    </row>
    <row r="184" spans="1:19" hidden="1" x14ac:dyDescent="0.25">
      <c r="A184" s="77" t="s">
        <v>10</v>
      </c>
      <c r="B184" s="78">
        <f>'UBS Vila Maria P Gnecco'!B12</f>
        <v>792</v>
      </c>
      <c r="C184" s="92">
        <f>'UBS Vila Maria P Gnecco'!C12</f>
        <v>744</v>
      </c>
      <c r="D184" s="103">
        <f t="shared" si="219"/>
        <v>0.93939393939393945</v>
      </c>
      <c r="E184" s="92" t="e">
        <f>'UBS Vila Maria P Gnecco'!#REF!</f>
        <v>#REF!</v>
      </c>
      <c r="F184" s="103" t="e">
        <f t="shared" si="220"/>
        <v>#REF!</v>
      </c>
      <c r="G184" s="92" t="e">
        <f>'UBS Vila Maria P Gnecco'!#REF!</f>
        <v>#REF!</v>
      </c>
      <c r="H184" s="103" t="e">
        <f t="shared" si="221"/>
        <v>#REF!</v>
      </c>
      <c r="I184" s="94" t="e">
        <f t="shared" si="222"/>
        <v>#REF!</v>
      </c>
      <c r="J184" s="104" t="e">
        <f t="shared" si="223"/>
        <v>#REF!</v>
      </c>
      <c r="K184" s="92" t="e">
        <f>'UBS Vila Maria P Gnecco'!#REF!</f>
        <v>#REF!</v>
      </c>
      <c r="L184" s="103" t="e">
        <f t="shared" si="221"/>
        <v>#REF!</v>
      </c>
      <c r="M184" s="92" t="e">
        <f>'UBS Vila Maria P Gnecco'!#REF!</f>
        <v>#REF!</v>
      </c>
      <c r="N184" s="103" t="e">
        <f t="shared" si="224"/>
        <v>#REF!</v>
      </c>
      <c r="O184" s="92" t="e">
        <f>'UBS Vila Maria P Gnecco'!#REF!</f>
        <v>#REF!</v>
      </c>
      <c r="P184" s="103" t="e">
        <f t="shared" si="225"/>
        <v>#REF!</v>
      </c>
      <c r="Q184" s="670">
        <f t="shared" si="226"/>
        <v>2376</v>
      </c>
      <c r="R184" s="94" t="e">
        <f t="shared" si="227"/>
        <v>#REF!</v>
      </c>
      <c r="S184" s="104" t="e">
        <f t="shared" si="228"/>
        <v>#REF!</v>
      </c>
    </row>
    <row r="185" spans="1:19" hidden="1" x14ac:dyDescent="0.25">
      <c r="A185" s="77" t="s">
        <v>42</v>
      </c>
      <c r="B185" s="78">
        <f>'UBS Vila Maria P Gnecco'!B13</f>
        <v>396</v>
      </c>
      <c r="C185" s="92">
        <f>'UBS Vila Maria P Gnecco'!C13</f>
        <v>308</v>
      </c>
      <c r="D185" s="103">
        <f t="shared" si="219"/>
        <v>0.77777777777777779</v>
      </c>
      <c r="E185" s="92" t="e">
        <f>'UBS Vila Maria P Gnecco'!#REF!</f>
        <v>#REF!</v>
      </c>
      <c r="F185" s="103" t="e">
        <f t="shared" si="220"/>
        <v>#REF!</v>
      </c>
      <c r="G185" s="92" t="e">
        <f>'UBS Vila Maria P Gnecco'!#REF!</f>
        <v>#REF!</v>
      </c>
      <c r="H185" s="103" t="e">
        <f t="shared" si="221"/>
        <v>#REF!</v>
      </c>
      <c r="I185" s="94" t="e">
        <f t="shared" si="222"/>
        <v>#REF!</v>
      </c>
      <c r="J185" s="104" t="e">
        <f t="shared" si="223"/>
        <v>#REF!</v>
      </c>
      <c r="K185" s="92" t="e">
        <f>'UBS Vila Maria P Gnecco'!#REF!</f>
        <v>#REF!</v>
      </c>
      <c r="L185" s="103" t="e">
        <f t="shared" si="221"/>
        <v>#REF!</v>
      </c>
      <c r="M185" s="92" t="e">
        <f>'UBS Vila Maria P Gnecco'!#REF!</f>
        <v>#REF!</v>
      </c>
      <c r="N185" s="103" t="e">
        <f t="shared" si="224"/>
        <v>#REF!</v>
      </c>
      <c r="O185" s="92" t="e">
        <f>'UBS Vila Maria P Gnecco'!#REF!</f>
        <v>#REF!</v>
      </c>
      <c r="P185" s="103" t="e">
        <f t="shared" si="225"/>
        <v>#REF!</v>
      </c>
      <c r="Q185" s="670">
        <f t="shared" si="226"/>
        <v>1188</v>
      </c>
      <c r="R185" s="94" t="e">
        <f t="shared" si="227"/>
        <v>#REF!</v>
      </c>
      <c r="S185" s="104" t="e">
        <f t="shared" si="228"/>
        <v>#REF!</v>
      </c>
    </row>
    <row r="186" spans="1:19" hidden="1" x14ac:dyDescent="0.25">
      <c r="A186" s="77" t="s">
        <v>13</v>
      </c>
      <c r="B186" s="78">
        <f>'UBS Vila Maria P Gnecco'!B15</f>
        <v>396</v>
      </c>
      <c r="C186" s="92">
        <f>'UBS Vila Maria P Gnecco'!C15</f>
        <v>272</v>
      </c>
      <c r="D186" s="103">
        <f t="shared" si="219"/>
        <v>0.68686868686868685</v>
      </c>
      <c r="E186" s="92" t="e">
        <f>'UBS Vila Maria P Gnecco'!#REF!</f>
        <v>#REF!</v>
      </c>
      <c r="F186" s="103" t="e">
        <f t="shared" si="220"/>
        <v>#REF!</v>
      </c>
      <c r="G186" s="92" t="e">
        <f>'UBS Vila Maria P Gnecco'!#REF!</f>
        <v>#REF!</v>
      </c>
      <c r="H186" s="103" t="e">
        <f t="shared" si="221"/>
        <v>#REF!</v>
      </c>
      <c r="I186" s="94" t="e">
        <f t="shared" si="222"/>
        <v>#REF!</v>
      </c>
      <c r="J186" s="104" t="e">
        <f t="shared" si="223"/>
        <v>#REF!</v>
      </c>
      <c r="K186" s="92" t="e">
        <f>'UBS Vila Maria P Gnecco'!#REF!</f>
        <v>#REF!</v>
      </c>
      <c r="L186" s="103" t="e">
        <f t="shared" si="221"/>
        <v>#REF!</v>
      </c>
      <c r="M186" s="92" t="e">
        <f>'UBS Vila Maria P Gnecco'!#REF!</f>
        <v>#REF!</v>
      </c>
      <c r="N186" s="103" t="e">
        <f t="shared" si="224"/>
        <v>#REF!</v>
      </c>
      <c r="O186" s="92" t="e">
        <f>'UBS Vila Maria P Gnecco'!#REF!</f>
        <v>#REF!</v>
      </c>
      <c r="P186" s="103" t="e">
        <f t="shared" si="225"/>
        <v>#REF!</v>
      </c>
      <c r="Q186" s="670">
        <f t="shared" si="226"/>
        <v>1188</v>
      </c>
      <c r="R186" s="94" t="e">
        <f t="shared" si="227"/>
        <v>#REF!</v>
      </c>
      <c r="S186" s="104" t="e">
        <f t="shared" si="228"/>
        <v>#REF!</v>
      </c>
    </row>
    <row r="187" spans="1:19" ht="15.75" hidden="1" thickBot="1" x14ac:dyDescent="0.3">
      <c r="A187" s="5" t="s">
        <v>7</v>
      </c>
      <c r="B187" s="202">
        <f>SUM(B182:B186)</f>
        <v>2130</v>
      </c>
      <c r="C187" s="7">
        <f>SUM(C182:C186)</f>
        <v>1909</v>
      </c>
      <c r="D187" s="21">
        <f t="shared" si="219"/>
        <v>0.89624413145539905</v>
      </c>
      <c r="E187" s="7" t="e">
        <f>SUM(E182:E186)</f>
        <v>#REF!</v>
      </c>
      <c r="F187" s="21" t="e">
        <f t="shared" si="220"/>
        <v>#REF!</v>
      </c>
      <c r="G187" s="7" t="e">
        <f>SUM(G182:G186)</f>
        <v>#REF!</v>
      </c>
      <c r="H187" s="21" t="e">
        <f t="shared" si="221"/>
        <v>#REF!</v>
      </c>
      <c r="I187" s="71" t="e">
        <f t="shared" si="222"/>
        <v>#REF!</v>
      </c>
      <c r="J187" s="72" t="e">
        <f t="shared" si="223"/>
        <v>#REF!</v>
      </c>
      <c r="K187" s="7" t="e">
        <f>SUM(K182:K186)</f>
        <v>#REF!</v>
      </c>
      <c r="L187" s="21" t="e">
        <f t="shared" si="221"/>
        <v>#REF!</v>
      </c>
      <c r="M187" s="7" t="e">
        <f t="shared" ref="M187" si="229">SUM(M182:M186)</f>
        <v>#REF!</v>
      </c>
      <c r="N187" s="21" t="e">
        <f t="shared" si="224"/>
        <v>#REF!</v>
      </c>
      <c r="O187" s="7" t="e">
        <f t="shared" ref="O187" si="230">SUM(O182:O186)</f>
        <v>#REF!</v>
      </c>
      <c r="P187" s="21" t="e">
        <f t="shared" si="225"/>
        <v>#REF!</v>
      </c>
      <c r="Q187" s="672">
        <f t="shared" si="226"/>
        <v>6390</v>
      </c>
      <c r="R187" s="71" t="e">
        <f t="shared" si="227"/>
        <v>#REF!</v>
      </c>
      <c r="S187" s="72" t="e">
        <f t="shared" si="228"/>
        <v>#REF!</v>
      </c>
    </row>
    <row r="188" spans="1:19" hidden="1" x14ac:dyDescent="0.25"/>
    <row r="189" spans="1:19" ht="15.75" hidden="1" x14ac:dyDescent="0.25">
      <c r="A189" s="993" t="s">
        <v>292</v>
      </c>
      <c r="B189" s="994"/>
      <c r="C189" s="994"/>
      <c r="D189" s="994"/>
      <c r="E189" s="994"/>
      <c r="F189" s="994"/>
      <c r="G189" s="994"/>
      <c r="H189" s="994"/>
      <c r="I189" s="994"/>
      <c r="J189" s="994"/>
      <c r="K189" s="994"/>
      <c r="L189" s="994"/>
      <c r="M189" s="994"/>
      <c r="N189" s="994"/>
      <c r="O189" s="994"/>
      <c r="P189" s="994"/>
      <c r="Q189" s="994"/>
      <c r="R189" s="994"/>
      <c r="S189" s="994"/>
    </row>
    <row r="190" spans="1:19" ht="34.5" hidden="1" thickBot="1" x14ac:dyDescent="0.3">
      <c r="A190" s="74" t="s">
        <v>14</v>
      </c>
      <c r="B190" s="141" t="s">
        <v>15</v>
      </c>
      <c r="C190" s="207" t="s">
        <v>2</v>
      </c>
      <c r="D190" s="208" t="s">
        <v>1</v>
      </c>
      <c r="E190" s="207" t="s">
        <v>3</v>
      </c>
      <c r="F190" s="208" t="s">
        <v>1</v>
      </c>
      <c r="G190" s="207" t="s">
        <v>4</v>
      </c>
      <c r="H190" s="208" t="s">
        <v>1</v>
      </c>
      <c r="I190" s="86" t="s">
        <v>193</v>
      </c>
      <c r="J190" s="12" t="s">
        <v>192</v>
      </c>
      <c r="K190" s="207" t="s">
        <v>5</v>
      </c>
      <c r="L190" s="208" t="s">
        <v>1</v>
      </c>
      <c r="M190" s="209" t="s">
        <v>190</v>
      </c>
      <c r="N190" s="210" t="s">
        <v>1</v>
      </c>
      <c r="O190" s="209" t="s">
        <v>191</v>
      </c>
      <c r="P190" s="210" t="s">
        <v>1</v>
      </c>
      <c r="Q190" s="553" t="s">
        <v>355</v>
      </c>
      <c r="R190" s="86" t="s">
        <v>193</v>
      </c>
      <c r="S190" s="12" t="s">
        <v>192</v>
      </c>
    </row>
    <row r="191" spans="1:19" ht="15.75" hidden="1" thickTop="1" x14ac:dyDescent="0.25">
      <c r="A191" s="77" t="s">
        <v>10</v>
      </c>
      <c r="B191" s="78">
        <f>'UBS Jardim Julieta'!B14</f>
        <v>660</v>
      </c>
      <c r="C191" s="92">
        <f>'UBS Jardim Julieta'!C14</f>
        <v>432</v>
      </c>
      <c r="D191" s="103">
        <f t="shared" ref="D191:D194" si="231">C191/$B191</f>
        <v>0.65454545454545454</v>
      </c>
      <c r="E191" s="92" t="e">
        <f>'UBS Jardim Julieta'!#REF!</f>
        <v>#REF!</v>
      </c>
      <c r="F191" s="103" t="e">
        <f t="shared" ref="F191:F194" si="232">E191/$B191</f>
        <v>#REF!</v>
      </c>
      <c r="G191" s="92" t="e">
        <f>'UBS Jardim Julieta'!#REF!</f>
        <v>#REF!</v>
      </c>
      <c r="H191" s="103" t="e">
        <f t="shared" ref="H191:L194" si="233">G191/$B191</f>
        <v>#REF!</v>
      </c>
      <c r="I191" s="94" t="e">
        <f t="shared" ref="I191:I194" si="234">SUM(C191,E191,G191)</f>
        <v>#REF!</v>
      </c>
      <c r="J191" s="104" t="e">
        <f t="shared" ref="J191:J194" si="235">((I191/Q191))</f>
        <v>#REF!</v>
      </c>
      <c r="K191" s="92" t="e">
        <f>'UBS Jardim Julieta'!#REF!</f>
        <v>#REF!</v>
      </c>
      <c r="L191" s="103" t="e">
        <f t="shared" si="233"/>
        <v>#REF!</v>
      </c>
      <c r="M191" s="92" t="e">
        <f>'UBS Jardim Julieta'!#REF!</f>
        <v>#REF!</v>
      </c>
      <c r="N191" s="103" t="e">
        <f t="shared" ref="N191:N194" si="236">M191/$B191</f>
        <v>#REF!</v>
      </c>
      <c r="O191" s="92" t="e">
        <f>'UBS Jardim Julieta'!#REF!</f>
        <v>#REF!</v>
      </c>
      <c r="P191" s="103" t="e">
        <f t="shared" ref="P191:P194" si="237">O191/$B191</f>
        <v>#REF!</v>
      </c>
      <c r="Q191" s="670">
        <f t="shared" ref="Q191:Q194" si="238">B191*3</f>
        <v>1980</v>
      </c>
      <c r="R191" s="94" t="e">
        <f t="shared" ref="R191:R194" si="239">SUM(K191,M191,O191)</f>
        <v>#REF!</v>
      </c>
      <c r="S191" s="104" t="e">
        <f>R191/($B191*3)</f>
        <v>#REF!</v>
      </c>
    </row>
    <row r="192" spans="1:19" hidden="1" x14ac:dyDescent="0.25">
      <c r="A192" s="77" t="s">
        <v>42</v>
      </c>
      <c r="B192" s="78">
        <f>'UBS Jardim Julieta'!B15</f>
        <v>396</v>
      </c>
      <c r="C192" s="92">
        <f>'UBS Jardim Julieta'!C15</f>
        <v>220</v>
      </c>
      <c r="D192" s="103">
        <f t="shared" si="231"/>
        <v>0.55555555555555558</v>
      </c>
      <c r="E192" s="92" t="e">
        <f>'UBS Jardim Julieta'!#REF!</f>
        <v>#REF!</v>
      </c>
      <c r="F192" s="103" t="e">
        <f t="shared" si="232"/>
        <v>#REF!</v>
      </c>
      <c r="G192" s="92" t="e">
        <f>'UBS Jardim Julieta'!#REF!</f>
        <v>#REF!</v>
      </c>
      <c r="H192" s="103" t="e">
        <f t="shared" si="233"/>
        <v>#REF!</v>
      </c>
      <c r="I192" s="94" t="e">
        <f t="shared" si="234"/>
        <v>#REF!</v>
      </c>
      <c r="J192" s="104" t="e">
        <f t="shared" si="235"/>
        <v>#REF!</v>
      </c>
      <c r="K192" s="92" t="e">
        <f>'UBS Jardim Julieta'!#REF!</f>
        <v>#REF!</v>
      </c>
      <c r="L192" s="103" t="e">
        <f t="shared" si="233"/>
        <v>#REF!</v>
      </c>
      <c r="M192" s="92" t="e">
        <f>'UBS Jardim Julieta'!#REF!</f>
        <v>#REF!</v>
      </c>
      <c r="N192" s="103" t="e">
        <f t="shared" si="236"/>
        <v>#REF!</v>
      </c>
      <c r="O192" s="92" t="e">
        <f>'UBS Jardim Julieta'!#REF!</f>
        <v>#REF!</v>
      </c>
      <c r="P192" s="103" t="e">
        <f t="shared" si="237"/>
        <v>#REF!</v>
      </c>
      <c r="Q192" s="670">
        <f t="shared" si="238"/>
        <v>1188</v>
      </c>
      <c r="R192" s="94" t="e">
        <f t="shared" si="239"/>
        <v>#REF!</v>
      </c>
      <c r="S192" s="104" t="e">
        <f>R192/($B192*3)</f>
        <v>#REF!</v>
      </c>
    </row>
    <row r="193" spans="1:19" ht="15.75" hidden="1" thickBot="1" x14ac:dyDescent="0.3">
      <c r="A193" s="96" t="s">
        <v>13</v>
      </c>
      <c r="B193" s="78">
        <f>'UBS Jardim Julieta'!B16</f>
        <v>396</v>
      </c>
      <c r="C193" s="97">
        <f>'UBS Jardim Julieta'!C16</f>
        <v>150</v>
      </c>
      <c r="D193" s="107">
        <f t="shared" si="231"/>
        <v>0.37878787878787878</v>
      </c>
      <c r="E193" s="97" t="e">
        <f>'UBS Jardim Julieta'!#REF!</f>
        <v>#REF!</v>
      </c>
      <c r="F193" s="107" t="e">
        <f t="shared" si="232"/>
        <v>#REF!</v>
      </c>
      <c r="G193" s="97" t="e">
        <f>'UBS Jardim Julieta'!#REF!</f>
        <v>#REF!</v>
      </c>
      <c r="H193" s="107" t="e">
        <f t="shared" si="233"/>
        <v>#REF!</v>
      </c>
      <c r="I193" s="99" t="e">
        <f t="shared" si="234"/>
        <v>#REF!</v>
      </c>
      <c r="J193" s="108" t="e">
        <f t="shared" si="235"/>
        <v>#REF!</v>
      </c>
      <c r="K193" s="97" t="e">
        <f>'UBS Jardim Julieta'!#REF!</f>
        <v>#REF!</v>
      </c>
      <c r="L193" s="107" t="e">
        <f t="shared" si="233"/>
        <v>#REF!</v>
      </c>
      <c r="M193" s="97" t="e">
        <f>'UBS Jardim Julieta'!#REF!</f>
        <v>#REF!</v>
      </c>
      <c r="N193" s="107" t="e">
        <f t="shared" si="236"/>
        <v>#REF!</v>
      </c>
      <c r="O193" s="97" t="e">
        <f>'UBS Jardim Julieta'!#REF!</f>
        <v>#REF!</v>
      </c>
      <c r="P193" s="107" t="e">
        <f t="shared" si="237"/>
        <v>#REF!</v>
      </c>
      <c r="Q193" s="671">
        <f t="shared" si="238"/>
        <v>1188</v>
      </c>
      <c r="R193" s="99" t="e">
        <f t="shared" si="239"/>
        <v>#REF!</v>
      </c>
      <c r="S193" s="108" t="e">
        <f>R193/($B193*3)</f>
        <v>#REF!</v>
      </c>
    </row>
    <row r="194" spans="1:19" ht="15.75" hidden="1" thickBot="1" x14ac:dyDescent="0.3">
      <c r="A194" s="5" t="s">
        <v>7</v>
      </c>
      <c r="B194" s="202">
        <f>SUM(B191:B193)</f>
        <v>1452</v>
      </c>
      <c r="C194" s="7">
        <f>SUM(C191:C193)</f>
        <v>802</v>
      </c>
      <c r="D194" s="21">
        <f t="shared" si="231"/>
        <v>0.55234159779614322</v>
      </c>
      <c r="E194" s="7" t="e">
        <f>SUM(E191:E193)</f>
        <v>#REF!</v>
      </c>
      <c r="F194" s="21" t="e">
        <f t="shared" si="232"/>
        <v>#REF!</v>
      </c>
      <c r="G194" s="7" t="e">
        <f>SUM(G191:G193)</f>
        <v>#REF!</v>
      </c>
      <c r="H194" s="21" t="e">
        <f t="shared" si="233"/>
        <v>#REF!</v>
      </c>
      <c r="I194" s="71" t="e">
        <f t="shared" si="234"/>
        <v>#REF!</v>
      </c>
      <c r="J194" s="72" t="e">
        <f t="shared" si="235"/>
        <v>#REF!</v>
      </c>
      <c r="K194" s="7" t="e">
        <f>SUM(K191:K193)</f>
        <v>#REF!</v>
      </c>
      <c r="L194" s="21" t="e">
        <f t="shared" si="233"/>
        <v>#REF!</v>
      </c>
      <c r="M194" s="7" t="e">
        <f t="shared" ref="M194" si="240">SUM(M191:M193)</f>
        <v>#REF!</v>
      </c>
      <c r="N194" s="21" t="e">
        <f t="shared" si="236"/>
        <v>#REF!</v>
      </c>
      <c r="O194" s="7" t="e">
        <f t="shared" ref="O194" si="241">SUM(O191:O193)</f>
        <v>#REF!</v>
      </c>
      <c r="P194" s="21" t="e">
        <f t="shared" si="237"/>
        <v>#REF!</v>
      </c>
      <c r="Q194" s="672">
        <f t="shared" si="238"/>
        <v>4356</v>
      </c>
      <c r="R194" s="71" t="e">
        <f t="shared" si="239"/>
        <v>#REF!</v>
      </c>
      <c r="S194" s="72" t="e">
        <f>R194/($B194*3)</f>
        <v>#REF!</v>
      </c>
    </row>
    <row r="195" spans="1:19" hidden="1" x14ac:dyDescent="0.25"/>
    <row r="196" spans="1:19" ht="15.75" hidden="1" x14ac:dyDescent="0.25">
      <c r="A196" s="993" t="s">
        <v>294</v>
      </c>
      <c r="B196" s="994"/>
      <c r="C196" s="994"/>
      <c r="D196" s="994"/>
      <c r="E196" s="994"/>
      <c r="F196" s="994"/>
      <c r="G196" s="994"/>
      <c r="H196" s="994"/>
      <c r="I196" s="994"/>
      <c r="J196" s="994"/>
      <c r="K196" s="994"/>
      <c r="L196" s="994"/>
      <c r="M196" s="994"/>
      <c r="N196" s="994"/>
      <c r="O196" s="994"/>
      <c r="P196" s="994"/>
      <c r="Q196" s="994"/>
      <c r="R196" s="994"/>
      <c r="S196" s="994"/>
    </row>
    <row r="197" spans="1:19" ht="34.5" hidden="1" thickBot="1" x14ac:dyDescent="0.3">
      <c r="A197" s="74" t="s">
        <v>96</v>
      </c>
      <c r="B197" s="141" t="s">
        <v>15</v>
      </c>
      <c r="C197" s="207" t="s">
        <v>2</v>
      </c>
      <c r="D197" s="208" t="s">
        <v>1</v>
      </c>
      <c r="E197" s="207" t="s">
        <v>3</v>
      </c>
      <c r="F197" s="208" t="s">
        <v>1</v>
      </c>
      <c r="G197" s="207" t="s">
        <v>4</v>
      </c>
      <c r="H197" s="208" t="s">
        <v>1</v>
      </c>
      <c r="I197" s="86" t="s">
        <v>193</v>
      </c>
      <c r="J197" s="12" t="s">
        <v>192</v>
      </c>
      <c r="K197" s="207" t="s">
        <v>5</v>
      </c>
      <c r="L197" s="208" t="s">
        <v>1</v>
      </c>
      <c r="M197" s="209" t="s">
        <v>190</v>
      </c>
      <c r="N197" s="210" t="s">
        <v>1</v>
      </c>
      <c r="O197" s="209" t="s">
        <v>191</v>
      </c>
      <c r="P197" s="210" t="s">
        <v>1</v>
      </c>
      <c r="Q197" s="553" t="s">
        <v>355</v>
      </c>
      <c r="R197" s="86" t="s">
        <v>193</v>
      </c>
      <c r="S197" s="12" t="s">
        <v>192</v>
      </c>
    </row>
    <row r="198" spans="1:19" ht="16.5" hidden="1" thickTop="1" thickBot="1" x14ac:dyDescent="0.3">
      <c r="A198" s="167" t="s">
        <v>135</v>
      </c>
      <c r="B198" s="168">
        <f>'CAPS INF II VM-VG'!B9</f>
        <v>155</v>
      </c>
      <c r="C198" s="169">
        <f>'CAPS INF II VM-VG'!C9</f>
        <v>270</v>
      </c>
      <c r="D198" s="160">
        <f t="shared" ref="D198" si="242">C198/$B198</f>
        <v>1.7419354838709677</v>
      </c>
      <c r="E198" s="169" t="e">
        <f>'CAPS INF II VM-VG'!#REF!</f>
        <v>#REF!</v>
      </c>
      <c r="F198" s="160" t="e">
        <f t="shared" ref="F198" si="243">E198/$B198</f>
        <v>#REF!</v>
      </c>
      <c r="G198" s="169" t="e">
        <f>'CAPS INF II VM-VG'!#REF!</f>
        <v>#REF!</v>
      </c>
      <c r="H198" s="160" t="e">
        <f t="shared" ref="H198:L198" si="244">G198/$B198</f>
        <v>#REF!</v>
      </c>
      <c r="I198" s="170" t="e">
        <f t="shared" ref="I198:I199" si="245">SUM(C198,E198,G198)</f>
        <v>#REF!</v>
      </c>
      <c r="J198" s="162" t="e">
        <f t="shared" ref="J198:J199" si="246">((I198/Q198))</f>
        <v>#REF!</v>
      </c>
      <c r="K198" s="169" t="e">
        <f>'CAPS INF II VM-VG'!#REF!</f>
        <v>#REF!</v>
      </c>
      <c r="L198" s="160" t="e">
        <f t="shared" si="244"/>
        <v>#REF!</v>
      </c>
      <c r="M198" s="169" t="e">
        <f>'CAPS INF II VM-VG'!#REF!</f>
        <v>#REF!</v>
      </c>
      <c r="N198" s="160" t="e">
        <f t="shared" ref="N198" si="247">M198/$B198</f>
        <v>#REF!</v>
      </c>
      <c r="O198" s="169" t="e">
        <f>'CAPS INF II VM-VG'!#REF!</f>
        <v>#REF!</v>
      </c>
      <c r="P198" s="160" t="e">
        <f t="shared" ref="P198" si="248">O198/$B198</f>
        <v>#REF!</v>
      </c>
      <c r="Q198" s="681">
        <f t="shared" ref="Q198:Q199" si="249">B198*3</f>
        <v>465</v>
      </c>
      <c r="R198" s="170" t="e">
        <f>SUM(K198,M198,O198)</f>
        <v>#REF!</v>
      </c>
      <c r="S198" s="162" t="e">
        <f>R198/($B198*3)</f>
        <v>#REF!</v>
      </c>
    </row>
    <row r="199" spans="1:19" ht="15.75" hidden="1" thickBot="1" x14ac:dyDescent="0.3">
      <c r="A199" s="5" t="s">
        <v>7</v>
      </c>
      <c r="B199" s="202">
        <f>SUM(B198:B198)</f>
        <v>155</v>
      </c>
      <c r="C199" s="7">
        <f>SUM(C198:C198)</f>
        <v>270</v>
      </c>
      <c r="D199" s="21">
        <f>((C199/$B$25))-1</f>
        <v>-0.89182692307692313</v>
      </c>
      <c r="E199" s="7" t="e">
        <f>SUM(E198:E198)</f>
        <v>#REF!</v>
      </c>
      <c r="F199" s="21" t="e">
        <f>((E199/$B$25))-1</f>
        <v>#REF!</v>
      </c>
      <c r="G199" s="7" t="e">
        <f>SUM(G198:G198)</f>
        <v>#REF!</v>
      </c>
      <c r="H199" s="21" t="e">
        <f>((G199/$B$25))-1</f>
        <v>#REF!</v>
      </c>
      <c r="I199" s="71" t="e">
        <f t="shared" si="245"/>
        <v>#REF!</v>
      </c>
      <c r="J199" s="72" t="e">
        <f t="shared" si="246"/>
        <v>#REF!</v>
      </c>
      <c r="K199" s="7" t="e">
        <f>SUM(K198:K198)</f>
        <v>#REF!</v>
      </c>
      <c r="L199" s="21" t="e">
        <f>((K199/$B$25))-1</f>
        <v>#REF!</v>
      </c>
      <c r="M199" s="7" t="e">
        <f t="shared" ref="M199" si="250">SUM(M198:M198)</f>
        <v>#REF!</v>
      </c>
      <c r="N199" s="21" t="e">
        <f t="shared" ref="N199" si="251">((M199/$B$25))-1</f>
        <v>#REF!</v>
      </c>
      <c r="O199" s="7" t="e">
        <f t="shared" ref="O199" si="252">SUM(O198:O198)</f>
        <v>#REF!</v>
      </c>
      <c r="P199" s="21" t="e">
        <f t="shared" ref="P199" si="253">((O199/$B$25))-1</f>
        <v>#REF!</v>
      </c>
      <c r="Q199" s="672">
        <f t="shared" si="249"/>
        <v>465</v>
      </c>
      <c r="R199" s="71" t="e">
        <f>SUM(K199,M199,O199)</f>
        <v>#REF!</v>
      </c>
      <c r="S199" s="72" t="e">
        <f>R199/($B199*3)</f>
        <v>#REF!</v>
      </c>
    </row>
    <row r="200" spans="1:19" hidden="1" x14ac:dyDescent="0.25"/>
    <row r="201" spans="1:19" ht="15.75" hidden="1" x14ac:dyDescent="0.25">
      <c r="A201" s="993" t="s">
        <v>296</v>
      </c>
      <c r="B201" s="994"/>
      <c r="C201" s="994"/>
      <c r="D201" s="994"/>
      <c r="E201" s="994"/>
      <c r="F201" s="994"/>
      <c r="G201" s="994"/>
      <c r="H201" s="994"/>
      <c r="I201" s="994"/>
      <c r="J201" s="994"/>
      <c r="K201" s="994"/>
      <c r="L201" s="994"/>
      <c r="M201" s="994"/>
      <c r="N201" s="994"/>
      <c r="O201" s="994"/>
      <c r="P201" s="994"/>
      <c r="Q201" s="994"/>
      <c r="R201" s="994"/>
      <c r="S201" s="994"/>
    </row>
    <row r="202" spans="1:19" ht="34.5" hidden="1" thickBot="1" x14ac:dyDescent="0.3">
      <c r="A202" s="74" t="s">
        <v>14</v>
      </c>
      <c r="B202" s="141" t="s">
        <v>15</v>
      </c>
      <c r="C202" s="207" t="s">
        <v>2</v>
      </c>
      <c r="D202" s="208" t="s">
        <v>1</v>
      </c>
      <c r="E202" s="207" t="s">
        <v>3</v>
      </c>
      <c r="F202" s="208" t="s">
        <v>1</v>
      </c>
      <c r="G202" s="207" t="s">
        <v>4</v>
      </c>
      <c r="H202" s="208" t="s">
        <v>1</v>
      </c>
      <c r="I202" s="86" t="s">
        <v>193</v>
      </c>
      <c r="J202" s="12" t="s">
        <v>192</v>
      </c>
      <c r="K202" s="207" t="s">
        <v>5</v>
      </c>
      <c r="L202" s="208" t="s">
        <v>1</v>
      </c>
      <c r="M202" s="209" t="s">
        <v>190</v>
      </c>
      <c r="N202" s="210" t="s">
        <v>1</v>
      </c>
      <c r="O202" s="209" t="s">
        <v>191</v>
      </c>
      <c r="P202" s="210" t="s">
        <v>1</v>
      </c>
      <c r="Q202" s="553" t="s">
        <v>355</v>
      </c>
      <c r="R202" s="86" t="s">
        <v>193</v>
      </c>
      <c r="S202" s="12" t="s">
        <v>192</v>
      </c>
    </row>
    <row r="203" spans="1:19" ht="15.75" hidden="1" thickTop="1" x14ac:dyDescent="0.25">
      <c r="A203" s="77" t="s">
        <v>98</v>
      </c>
      <c r="B203" s="78">
        <f>'HORA CERTA'!B9</f>
        <v>396</v>
      </c>
      <c r="C203" s="92">
        <f>'HORA CERTA'!C9</f>
        <v>321</v>
      </c>
      <c r="D203" s="103">
        <f t="shared" ref="D203:D213" si="254">C203/$B203</f>
        <v>0.81060606060606055</v>
      </c>
      <c r="E203" s="92" t="e">
        <f>'HORA CERTA'!#REF!</f>
        <v>#REF!</v>
      </c>
      <c r="F203" s="103" t="e">
        <f t="shared" ref="F203:F213" si="255">E203/$B203</f>
        <v>#REF!</v>
      </c>
      <c r="G203" s="92" t="e">
        <f>'HORA CERTA'!#REF!</f>
        <v>#REF!</v>
      </c>
      <c r="H203" s="103" t="e">
        <f t="shared" ref="H203:L213" si="256">G203/$B203</f>
        <v>#REF!</v>
      </c>
      <c r="I203" s="94" t="e">
        <f t="shared" ref="I203:I213" si="257">SUM(C203,E203,G203)</f>
        <v>#REF!</v>
      </c>
      <c r="J203" s="104" t="e">
        <f t="shared" ref="J203:J213" si="258">((I203/Q203))</f>
        <v>#REF!</v>
      </c>
      <c r="K203" s="92" t="e">
        <f>'HORA CERTA'!#REF!</f>
        <v>#REF!</v>
      </c>
      <c r="L203" s="103" t="e">
        <f t="shared" si="256"/>
        <v>#REF!</v>
      </c>
      <c r="M203" s="92" t="e">
        <f>'HORA CERTA'!#REF!</f>
        <v>#REF!</v>
      </c>
      <c r="N203" s="103" t="e">
        <f t="shared" ref="N203:N213" si="259">M203/$B203</f>
        <v>#REF!</v>
      </c>
      <c r="O203" s="92" t="e">
        <f>'HORA CERTA'!#REF!</f>
        <v>#REF!</v>
      </c>
      <c r="P203" s="103" t="e">
        <f t="shared" ref="P203:P213" si="260">O203/$B203</f>
        <v>#REF!</v>
      </c>
      <c r="Q203" s="670">
        <f t="shared" ref="Q203:Q213" si="261">B203*3</f>
        <v>1188</v>
      </c>
      <c r="R203" s="94" t="e">
        <f t="shared" ref="R203:R213" si="262">SUM(K203,M203,O203)</f>
        <v>#REF!</v>
      </c>
      <c r="S203" s="104" t="e">
        <f t="shared" ref="S203:S213" si="263">R203/($B203*3)</f>
        <v>#REF!</v>
      </c>
    </row>
    <row r="204" spans="1:19" hidden="1" x14ac:dyDescent="0.25">
      <c r="A204" s="77" t="s">
        <v>99</v>
      </c>
      <c r="B204" s="78">
        <f>'HORA CERTA'!B10</f>
        <v>792</v>
      </c>
      <c r="C204" s="92">
        <f>'HORA CERTA'!C10</f>
        <v>478</v>
      </c>
      <c r="D204" s="103">
        <f t="shared" si="254"/>
        <v>0.60353535353535348</v>
      </c>
      <c r="E204" s="92" t="e">
        <f>'HORA CERTA'!#REF!</f>
        <v>#REF!</v>
      </c>
      <c r="F204" s="103" t="e">
        <f t="shared" si="255"/>
        <v>#REF!</v>
      </c>
      <c r="G204" s="92" t="e">
        <f>'HORA CERTA'!#REF!</f>
        <v>#REF!</v>
      </c>
      <c r="H204" s="103" t="e">
        <f t="shared" si="256"/>
        <v>#REF!</v>
      </c>
      <c r="I204" s="94" t="e">
        <f t="shared" si="257"/>
        <v>#REF!</v>
      </c>
      <c r="J204" s="104" t="e">
        <f t="shared" si="258"/>
        <v>#REF!</v>
      </c>
      <c r="K204" s="92" t="e">
        <f>'HORA CERTA'!#REF!</f>
        <v>#REF!</v>
      </c>
      <c r="L204" s="103" t="e">
        <f t="shared" si="256"/>
        <v>#REF!</v>
      </c>
      <c r="M204" s="92" t="e">
        <f>'HORA CERTA'!#REF!</f>
        <v>#REF!</v>
      </c>
      <c r="N204" s="103" t="e">
        <f t="shared" si="259"/>
        <v>#REF!</v>
      </c>
      <c r="O204" s="92" t="e">
        <f>'HORA CERTA'!#REF!</f>
        <v>#REF!</v>
      </c>
      <c r="P204" s="103" t="e">
        <f t="shared" si="260"/>
        <v>#REF!</v>
      </c>
      <c r="Q204" s="670">
        <f t="shared" si="261"/>
        <v>2376</v>
      </c>
      <c r="R204" s="94" t="e">
        <f t="shared" si="262"/>
        <v>#REF!</v>
      </c>
      <c r="S204" s="104" t="e">
        <f t="shared" si="263"/>
        <v>#REF!</v>
      </c>
    </row>
    <row r="205" spans="1:19" hidden="1" x14ac:dyDescent="0.25">
      <c r="A205" s="77" t="s">
        <v>100</v>
      </c>
      <c r="B205" s="78">
        <f>'HORA CERTA'!B11</f>
        <v>660</v>
      </c>
      <c r="C205" s="92">
        <f>'HORA CERTA'!C11</f>
        <v>596</v>
      </c>
      <c r="D205" s="103">
        <f t="shared" si="254"/>
        <v>0.90303030303030307</v>
      </c>
      <c r="E205" s="92" t="e">
        <f>'HORA CERTA'!#REF!</f>
        <v>#REF!</v>
      </c>
      <c r="F205" s="103" t="e">
        <f t="shared" si="255"/>
        <v>#REF!</v>
      </c>
      <c r="G205" s="92" t="e">
        <f>'HORA CERTA'!#REF!</f>
        <v>#REF!</v>
      </c>
      <c r="H205" s="103" t="e">
        <f t="shared" si="256"/>
        <v>#REF!</v>
      </c>
      <c r="I205" s="94" t="e">
        <f t="shared" si="257"/>
        <v>#REF!</v>
      </c>
      <c r="J205" s="104" t="e">
        <f t="shared" si="258"/>
        <v>#REF!</v>
      </c>
      <c r="K205" s="92" t="e">
        <f>'HORA CERTA'!#REF!</f>
        <v>#REF!</v>
      </c>
      <c r="L205" s="103" t="e">
        <f t="shared" si="256"/>
        <v>#REF!</v>
      </c>
      <c r="M205" s="92" t="e">
        <f>'HORA CERTA'!#REF!</f>
        <v>#REF!</v>
      </c>
      <c r="N205" s="103" t="e">
        <f t="shared" si="259"/>
        <v>#REF!</v>
      </c>
      <c r="O205" s="92" t="e">
        <f>'HORA CERTA'!#REF!</f>
        <v>#REF!</v>
      </c>
      <c r="P205" s="103" t="e">
        <f t="shared" si="260"/>
        <v>#REF!</v>
      </c>
      <c r="Q205" s="670">
        <f t="shared" si="261"/>
        <v>1980</v>
      </c>
      <c r="R205" s="94" t="e">
        <f t="shared" si="262"/>
        <v>#REF!</v>
      </c>
      <c r="S205" s="104" t="e">
        <f t="shared" si="263"/>
        <v>#REF!</v>
      </c>
    </row>
    <row r="206" spans="1:19" hidden="1" x14ac:dyDescent="0.25">
      <c r="A206" s="77" t="s">
        <v>101</v>
      </c>
      <c r="B206" s="78" t="e">
        <f>'HORA CERTA'!#REF!</f>
        <v>#REF!</v>
      </c>
      <c r="C206" s="92" t="e">
        <f>'HORA CERTA'!#REF!</f>
        <v>#REF!</v>
      </c>
      <c r="D206" s="103" t="e">
        <f t="shared" si="254"/>
        <v>#REF!</v>
      </c>
      <c r="E206" s="92" t="e">
        <f>'HORA CERTA'!#REF!</f>
        <v>#REF!</v>
      </c>
      <c r="F206" s="103" t="e">
        <f t="shared" si="255"/>
        <v>#REF!</v>
      </c>
      <c r="G206" s="92" t="e">
        <f>'HORA CERTA'!#REF!</f>
        <v>#REF!</v>
      </c>
      <c r="H206" s="103" t="e">
        <f t="shared" si="256"/>
        <v>#REF!</v>
      </c>
      <c r="I206" s="94" t="e">
        <f t="shared" si="257"/>
        <v>#REF!</v>
      </c>
      <c r="J206" s="104" t="e">
        <f t="shared" si="258"/>
        <v>#REF!</v>
      </c>
      <c r="K206" s="92" t="e">
        <f>'HORA CERTA'!#REF!</f>
        <v>#REF!</v>
      </c>
      <c r="L206" s="103" t="e">
        <f t="shared" si="256"/>
        <v>#REF!</v>
      </c>
      <c r="M206" s="92" t="e">
        <f>'HORA CERTA'!#REF!</f>
        <v>#REF!</v>
      </c>
      <c r="N206" s="103" t="e">
        <f t="shared" si="259"/>
        <v>#REF!</v>
      </c>
      <c r="O206" s="92" t="e">
        <f>'HORA CERTA'!#REF!</f>
        <v>#REF!</v>
      </c>
      <c r="P206" s="103" t="e">
        <f t="shared" si="260"/>
        <v>#REF!</v>
      </c>
      <c r="Q206" s="670" t="e">
        <f t="shared" si="261"/>
        <v>#REF!</v>
      </c>
      <c r="R206" s="94" t="e">
        <f t="shared" si="262"/>
        <v>#REF!</v>
      </c>
      <c r="S206" s="104" t="e">
        <f t="shared" si="263"/>
        <v>#REF!</v>
      </c>
    </row>
    <row r="207" spans="1:19" hidden="1" x14ac:dyDescent="0.25">
      <c r="A207" s="77" t="s">
        <v>102</v>
      </c>
      <c r="B207" s="78">
        <f>'HORA CERTA'!B23</f>
        <v>132</v>
      </c>
      <c r="C207" s="92">
        <f>'HORA CERTA'!C23</f>
        <v>139</v>
      </c>
      <c r="D207" s="103">
        <f t="shared" si="254"/>
        <v>1.053030303030303</v>
      </c>
      <c r="E207" s="92" t="e">
        <f>'HORA CERTA'!#REF!</f>
        <v>#REF!</v>
      </c>
      <c r="F207" s="103" t="e">
        <f t="shared" si="255"/>
        <v>#REF!</v>
      </c>
      <c r="G207" s="92" t="e">
        <f>'HORA CERTA'!#REF!</f>
        <v>#REF!</v>
      </c>
      <c r="H207" s="103" t="e">
        <f t="shared" si="256"/>
        <v>#REF!</v>
      </c>
      <c r="I207" s="94" t="e">
        <f t="shared" si="257"/>
        <v>#REF!</v>
      </c>
      <c r="J207" s="104" t="e">
        <f t="shared" si="258"/>
        <v>#REF!</v>
      </c>
      <c r="K207" s="92" t="e">
        <f>'HORA CERTA'!#REF!</f>
        <v>#REF!</v>
      </c>
      <c r="L207" s="103" t="e">
        <f t="shared" si="256"/>
        <v>#REF!</v>
      </c>
      <c r="M207" s="92" t="e">
        <f>'HORA CERTA'!#REF!</f>
        <v>#REF!</v>
      </c>
      <c r="N207" s="103" t="e">
        <f t="shared" si="259"/>
        <v>#REF!</v>
      </c>
      <c r="O207" s="92" t="e">
        <f>'HORA CERTA'!#REF!</f>
        <v>#REF!</v>
      </c>
      <c r="P207" s="103" t="e">
        <f t="shared" si="260"/>
        <v>#REF!</v>
      </c>
      <c r="Q207" s="670">
        <f t="shared" si="261"/>
        <v>396</v>
      </c>
      <c r="R207" s="94" t="e">
        <f t="shared" si="262"/>
        <v>#REF!</v>
      </c>
      <c r="S207" s="104" t="e">
        <f t="shared" si="263"/>
        <v>#REF!</v>
      </c>
    </row>
    <row r="208" spans="1:19" hidden="1" x14ac:dyDescent="0.25">
      <c r="A208" s="77" t="s">
        <v>103</v>
      </c>
      <c r="B208" s="78">
        <f>'HORA CERTA'!B14</f>
        <v>264</v>
      </c>
      <c r="C208" s="92">
        <f>'HORA CERTA'!C14</f>
        <v>83</v>
      </c>
      <c r="D208" s="103">
        <f t="shared" si="254"/>
        <v>0.31439393939393939</v>
      </c>
      <c r="E208" s="92" t="e">
        <f>'HORA CERTA'!#REF!</f>
        <v>#REF!</v>
      </c>
      <c r="F208" s="103" t="e">
        <f t="shared" si="255"/>
        <v>#REF!</v>
      </c>
      <c r="G208" s="92" t="e">
        <f>'HORA CERTA'!#REF!</f>
        <v>#REF!</v>
      </c>
      <c r="H208" s="103" t="e">
        <f t="shared" si="256"/>
        <v>#REF!</v>
      </c>
      <c r="I208" s="94" t="e">
        <f t="shared" si="257"/>
        <v>#REF!</v>
      </c>
      <c r="J208" s="104" t="e">
        <f t="shared" si="258"/>
        <v>#REF!</v>
      </c>
      <c r="K208" s="92" t="e">
        <f>'HORA CERTA'!#REF!</f>
        <v>#REF!</v>
      </c>
      <c r="L208" s="103" t="e">
        <f t="shared" si="256"/>
        <v>#REF!</v>
      </c>
      <c r="M208" s="92" t="e">
        <f>'HORA CERTA'!#REF!</f>
        <v>#REF!</v>
      </c>
      <c r="N208" s="103" t="e">
        <f t="shared" si="259"/>
        <v>#REF!</v>
      </c>
      <c r="O208" s="92" t="e">
        <f>'HORA CERTA'!#REF!</f>
        <v>#REF!</v>
      </c>
      <c r="P208" s="103" t="e">
        <f t="shared" si="260"/>
        <v>#REF!</v>
      </c>
      <c r="Q208" s="670">
        <f t="shared" si="261"/>
        <v>792</v>
      </c>
      <c r="R208" s="94" t="e">
        <f t="shared" si="262"/>
        <v>#REF!</v>
      </c>
      <c r="S208" s="104" t="e">
        <f t="shared" si="263"/>
        <v>#REF!</v>
      </c>
    </row>
    <row r="209" spans="1:19" hidden="1" x14ac:dyDescent="0.25">
      <c r="A209" s="77" t="s">
        <v>104</v>
      </c>
      <c r="B209" s="78" t="e">
        <f>'HORA CERTA'!#REF!</f>
        <v>#REF!</v>
      </c>
      <c r="C209" s="92" t="e">
        <f>'HORA CERTA'!#REF!</f>
        <v>#REF!</v>
      </c>
      <c r="D209" s="103" t="e">
        <f t="shared" si="254"/>
        <v>#REF!</v>
      </c>
      <c r="E209" s="92" t="e">
        <f>'HORA CERTA'!#REF!</f>
        <v>#REF!</v>
      </c>
      <c r="F209" s="103" t="e">
        <f t="shared" si="255"/>
        <v>#REF!</v>
      </c>
      <c r="G209" s="92" t="e">
        <f>'HORA CERTA'!#REF!</f>
        <v>#REF!</v>
      </c>
      <c r="H209" s="103" t="e">
        <f t="shared" si="256"/>
        <v>#REF!</v>
      </c>
      <c r="I209" s="94" t="e">
        <f t="shared" si="257"/>
        <v>#REF!</v>
      </c>
      <c r="J209" s="104" t="e">
        <f t="shared" si="258"/>
        <v>#REF!</v>
      </c>
      <c r="K209" s="92" t="e">
        <f>'HORA CERTA'!#REF!</f>
        <v>#REF!</v>
      </c>
      <c r="L209" s="103" t="e">
        <f t="shared" si="256"/>
        <v>#REF!</v>
      </c>
      <c r="M209" s="92" t="e">
        <f>'HORA CERTA'!#REF!</f>
        <v>#REF!</v>
      </c>
      <c r="N209" s="103" t="e">
        <f t="shared" si="259"/>
        <v>#REF!</v>
      </c>
      <c r="O209" s="92" t="e">
        <f>'HORA CERTA'!#REF!</f>
        <v>#REF!</v>
      </c>
      <c r="P209" s="103" t="e">
        <f t="shared" si="260"/>
        <v>#REF!</v>
      </c>
      <c r="Q209" s="670" t="e">
        <f t="shared" si="261"/>
        <v>#REF!</v>
      </c>
      <c r="R209" s="94" t="e">
        <f t="shared" si="262"/>
        <v>#REF!</v>
      </c>
      <c r="S209" s="104" t="e">
        <f t="shared" si="263"/>
        <v>#REF!</v>
      </c>
    </row>
    <row r="210" spans="1:19" hidden="1" x14ac:dyDescent="0.25">
      <c r="A210" s="77" t="s">
        <v>105</v>
      </c>
      <c r="B210" s="78">
        <f>'HORA CERTA'!B15</f>
        <v>504</v>
      </c>
      <c r="C210" s="92">
        <f>'HORA CERTA'!C15</f>
        <v>436</v>
      </c>
      <c r="D210" s="103">
        <f t="shared" si="254"/>
        <v>0.86507936507936511</v>
      </c>
      <c r="E210" s="92" t="e">
        <f>'HORA CERTA'!#REF!</f>
        <v>#REF!</v>
      </c>
      <c r="F210" s="103" t="e">
        <f t="shared" si="255"/>
        <v>#REF!</v>
      </c>
      <c r="G210" s="92" t="e">
        <f>'HORA CERTA'!#REF!</f>
        <v>#REF!</v>
      </c>
      <c r="H210" s="103" t="e">
        <f t="shared" si="256"/>
        <v>#REF!</v>
      </c>
      <c r="I210" s="94" t="e">
        <f t="shared" si="257"/>
        <v>#REF!</v>
      </c>
      <c r="J210" s="104" t="e">
        <f t="shared" si="258"/>
        <v>#REF!</v>
      </c>
      <c r="K210" s="92" t="e">
        <f>'HORA CERTA'!#REF!</f>
        <v>#REF!</v>
      </c>
      <c r="L210" s="103" t="e">
        <f t="shared" si="256"/>
        <v>#REF!</v>
      </c>
      <c r="M210" s="92" t="e">
        <f>'HORA CERTA'!#REF!</f>
        <v>#REF!</v>
      </c>
      <c r="N210" s="103" t="e">
        <f t="shared" si="259"/>
        <v>#REF!</v>
      </c>
      <c r="O210" s="92" t="e">
        <f>'HORA CERTA'!#REF!</f>
        <v>#REF!</v>
      </c>
      <c r="P210" s="103" t="e">
        <f t="shared" si="260"/>
        <v>#REF!</v>
      </c>
      <c r="Q210" s="670">
        <f t="shared" si="261"/>
        <v>1512</v>
      </c>
      <c r="R210" s="94" t="e">
        <f t="shared" si="262"/>
        <v>#REF!</v>
      </c>
      <c r="S210" s="104" t="e">
        <f t="shared" si="263"/>
        <v>#REF!</v>
      </c>
    </row>
    <row r="211" spans="1:19" hidden="1" x14ac:dyDescent="0.25">
      <c r="A211" s="77" t="s">
        <v>106</v>
      </c>
      <c r="B211" s="78" t="e">
        <f>'HORA CERTA'!#REF!</f>
        <v>#REF!</v>
      </c>
      <c r="C211" s="92" t="e">
        <f>'HORA CERTA'!#REF!</f>
        <v>#REF!</v>
      </c>
      <c r="D211" s="103" t="e">
        <f t="shared" si="254"/>
        <v>#REF!</v>
      </c>
      <c r="E211" s="92" t="e">
        <f>'HORA CERTA'!#REF!</f>
        <v>#REF!</v>
      </c>
      <c r="F211" s="103" t="e">
        <f t="shared" si="255"/>
        <v>#REF!</v>
      </c>
      <c r="G211" s="92" t="e">
        <f>'HORA CERTA'!#REF!</f>
        <v>#REF!</v>
      </c>
      <c r="H211" s="103" t="e">
        <f t="shared" si="256"/>
        <v>#REF!</v>
      </c>
      <c r="I211" s="94" t="e">
        <f t="shared" si="257"/>
        <v>#REF!</v>
      </c>
      <c r="J211" s="104" t="e">
        <f t="shared" si="258"/>
        <v>#REF!</v>
      </c>
      <c r="K211" s="92" t="e">
        <f>'HORA CERTA'!#REF!</f>
        <v>#REF!</v>
      </c>
      <c r="L211" s="103" t="e">
        <f t="shared" si="256"/>
        <v>#REF!</v>
      </c>
      <c r="M211" s="92" t="e">
        <f>'HORA CERTA'!#REF!</f>
        <v>#REF!</v>
      </c>
      <c r="N211" s="103" t="e">
        <f t="shared" si="259"/>
        <v>#REF!</v>
      </c>
      <c r="O211" s="92" t="e">
        <f>'HORA CERTA'!#REF!</f>
        <v>#REF!</v>
      </c>
      <c r="P211" s="103" t="e">
        <f t="shared" si="260"/>
        <v>#REF!</v>
      </c>
      <c r="Q211" s="670" t="e">
        <f t="shared" si="261"/>
        <v>#REF!</v>
      </c>
      <c r="R211" s="94" t="e">
        <f t="shared" si="262"/>
        <v>#REF!</v>
      </c>
      <c r="S211" s="104" t="e">
        <f t="shared" si="263"/>
        <v>#REF!</v>
      </c>
    </row>
    <row r="212" spans="1:19" ht="15.75" hidden="1" thickBot="1" x14ac:dyDescent="0.3">
      <c r="A212" s="96" t="s">
        <v>107</v>
      </c>
      <c r="B212" s="145" t="e">
        <f>'HORA CERTA'!#REF!</f>
        <v>#REF!</v>
      </c>
      <c r="C212" s="97" t="e">
        <f>'HORA CERTA'!#REF!</f>
        <v>#REF!</v>
      </c>
      <c r="D212" s="107" t="e">
        <f t="shared" si="254"/>
        <v>#REF!</v>
      </c>
      <c r="E212" s="97" t="e">
        <f>'HORA CERTA'!#REF!</f>
        <v>#REF!</v>
      </c>
      <c r="F212" s="107" t="e">
        <f t="shared" si="255"/>
        <v>#REF!</v>
      </c>
      <c r="G212" s="97" t="e">
        <f>'HORA CERTA'!#REF!</f>
        <v>#REF!</v>
      </c>
      <c r="H212" s="107" t="e">
        <f t="shared" si="256"/>
        <v>#REF!</v>
      </c>
      <c r="I212" s="99" t="e">
        <f t="shared" si="257"/>
        <v>#REF!</v>
      </c>
      <c r="J212" s="108" t="e">
        <f t="shared" si="258"/>
        <v>#REF!</v>
      </c>
      <c r="K212" s="97" t="e">
        <f>'HORA CERTA'!#REF!</f>
        <v>#REF!</v>
      </c>
      <c r="L212" s="107" t="e">
        <f t="shared" si="256"/>
        <v>#REF!</v>
      </c>
      <c r="M212" s="97" t="e">
        <f>'HORA CERTA'!#REF!</f>
        <v>#REF!</v>
      </c>
      <c r="N212" s="107" t="e">
        <f t="shared" si="259"/>
        <v>#REF!</v>
      </c>
      <c r="O212" s="97" t="e">
        <f>'HORA CERTA'!#REF!</f>
        <v>#REF!</v>
      </c>
      <c r="P212" s="107" t="e">
        <f t="shared" si="260"/>
        <v>#REF!</v>
      </c>
      <c r="Q212" s="671" t="e">
        <f t="shared" si="261"/>
        <v>#REF!</v>
      </c>
      <c r="R212" s="99" t="e">
        <f t="shared" si="262"/>
        <v>#REF!</v>
      </c>
      <c r="S212" s="108" t="e">
        <f t="shared" si="263"/>
        <v>#REF!</v>
      </c>
    </row>
    <row r="213" spans="1:19" ht="15.75" hidden="1" thickBot="1" x14ac:dyDescent="0.3">
      <c r="A213" s="5" t="s">
        <v>7</v>
      </c>
      <c r="B213" s="202" t="e">
        <f>SUM(B203:B212)</f>
        <v>#REF!</v>
      </c>
      <c r="C213" s="7" t="e">
        <f>SUM(C203:C212)</f>
        <v>#REF!</v>
      </c>
      <c r="D213" s="21" t="e">
        <f t="shared" si="254"/>
        <v>#REF!</v>
      </c>
      <c r="E213" s="7" t="e">
        <f>SUM(E203:E212)</f>
        <v>#REF!</v>
      </c>
      <c r="F213" s="21" t="e">
        <f t="shared" si="255"/>
        <v>#REF!</v>
      </c>
      <c r="G213" s="7" t="e">
        <f>SUM(G203:G212)</f>
        <v>#REF!</v>
      </c>
      <c r="H213" s="21" t="e">
        <f t="shared" si="256"/>
        <v>#REF!</v>
      </c>
      <c r="I213" s="71" t="e">
        <f t="shared" si="257"/>
        <v>#REF!</v>
      </c>
      <c r="J213" s="72" t="e">
        <f t="shared" si="258"/>
        <v>#REF!</v>
      </c>
      <c r="K213" s="7" t="e">
        <f>SUM(K203:K212)</f>
        <v>#REF!</v>
      </c>
      <c r="L213" s="21" t="e">
        <f t="shared" si="256"/>
        <v>#REF!</v>
      </c>
      <c r="M213" s="7" t="e">
        <f t="shared" ref="M213" si="264">SUM(M203:M212)</f>
        <v>#REF!</v>
      </c>
      <c r="N213" s="21" t="e">
        <f t="shared" si="259"/>
        <v>#REF!</v>
      </c>
      <c r="O213" s="7" t="e">
        <f t="shared" ref="O213" si="265">SUM(O203:O212)</f>
        <v>#REF!</v>
      </c>
      <c r="P213" s="21" t="e">
        <f t="shared" si="260"/>
        <v>#REF!</v>
      </c>
      <c r="Q213" s="672" t="e">
        <f t="shared" si="261"/>
        <v>#REF!</v>
      </c>
      <c r="R213" s="71" t="e">
        <f t="shared" si="262"/>
        <v>#REF!</v>
      </c>
      <c r="S213" s="72" t="e">
        <f t="shared" si="263"/>
        <v>#REF!</v>
      </c>
    </row>
    <row r="214" spans="1:19" hidden="1" x14ac:dyDescent="0.25"/>
    <row r="215" spans="1:19" ht="15.75" hidden="1" x14ac:dyDescent="0.25">
      <c r="A215" s="993" t="s">
        <v>298</v>
      </c>
      <c r="B215" s="994"/>
      <c r="C215" s="994"/>
      <c r="D215" s="994"/>
      <c r="E215" s="994"/>
      <c r="F215" s="994"/>
      <c r="G215" s="994"/>
      <c r="H215" s="994"/>
      <c r="I215" s="994"/>
      <c r="J215" s="994"/>
      <c r="K215" s="994"/>
      <c r="L215" s="994"/>
      <c r="M215" s="994"/>
      <c r="N215" s="994"/>
      <c r="O215" s="994"/>
      <c r="P215" s="994"/>
      <c r="Q215" s="994"/>
      <c r="R215" s="994"/>
      <c r="S215" s="994"/>
    </row>
    <row r="216" spans="1:19" ht="34.5" hidden="1" thickBot="1" x14ac:dyDescent="0.3">
      <c r="A216" s="13" t="s">
        <v>14</v>
      </c>
      <c r="B216" s="11" t="s">
        <v>164</v>
      </c>
      <c r="C216" s="207" t="s">
        <v>2</v>
      </c>
      <c r="D216" s="208" t="s">
        <v>1</v>
      </c>
      <c r="E216" s="207" t="s">
        <v>3</v>
      </c>
      <c r="F216" s="208" t="s">
        <v>1</v>
      </c>
      <c r="G216" s="207" t="s">
        <v>4</v>
      </c>
      <c r="H216" s="208" t="s">
        <v>1</v>
      </c>
      <c r="I216" s="86" t="s">
        <v>193</v>
      </c>
      <c r="J216" s="12" t="s">
        <v>192</v>
      </c>
      <c r="K216" s="207" t="s">
        <v>5</v>
      </c>
      <c r="L216" s="208" t="s">
        <v>1</v>
      </c>
      <c r="M216" s="209" t="s">
        <v>190</v>
      </c>
      <c r="N216" s="210" t="s">
        <v>1</v>
      </c>
      <c r="O216" s="209" t="s">
        <v>191</v>
      </c>
      <c r="P216" s="210" t="s">
        <v>1</v>
      </c>
      <c r="Q216" s="553" t="s">
        <v>355</v>
      </c>
      <c r="R216" s="86" t="s">
        <v>193</v>
      </c>
      <c r="S216" s="12" t="s">
        <v>192</v>
      </c>
    </row>
    <row r="217" spans="1:19" ht="15.75" hidden="1" thickTop="1" x14ac:dyDescent="0.25">
      <c r="A217" s="39" t="s">
        <v>155</v>
      </c>
      <c r="B217" s="40" t="e">
        <f>'HORA CERTA'!#REF!</f>
        <v>#REF!</v>
      </c>
      <c r="C217" s="117" t="e">
        <f>'HORA CERTA'!#REF!</f>
        <v>#REF!</v>
      </c>
      <c r="D217" s="42" t="e">
        <f t="shared" ref="D217:D224" si="266">C217/$B217</f>
        <v>#REF!</v>
      </c>
      <c r="E217" s="117" t="e">
        <f>'HORA CERTA'!#REF!</f>
        <v>#REF!</v>
      </c>
      <c r="F217" s="42" t="e">
        <f t="shared" ref="F217:F224" si="267">E217/$B217</f>
        <v>#REF!</v>
      </c>
      <c r="G217" s="117" t="e">
        <f>'HORA CERTA'!#REF!</f>
        <v>#REF!</v>
      </c>
      <c r="H217" s="42" t="e">
        <f t="shared" ref="H217:H224" si="268">G217/$B217</f>
        <v>#REF!</v>
      </c>
      <c r="I217" s="118" t="e">
        <f t="shared" ref="I217:I224" si="269">SUM(C217,E217,G217)</f>
        <v>#REF!</v>
      </c>
      <c r="J217" s="119" t="e">
        <f>((I217/Q217))</f>
        <v>#REF!</v>
      </c>
      <c r="K217" s="117" t="e">
        <f>'HORA CERTA'!#REF!</f>
        <v>#REF!</v>
      </c>
      <c r="L217" s="42" t="e">
        <f t="shared" ref="L217:L224" si="270">K217/$B217</f>
        <v>#REF!</v>
      </c>
      <c r="M217" s="117" t="e">
        <f>'HORA CERTA'!#REF!</f>
        <v>#REF!</v>
      </c>
      <c r="N217" s="42" t="e">
        <f t="shared" ref="N217:N224" si="271">M217/$B217</f>
        <v>#REF!</v>
      </c>
      <c r="O217" s="117" t="e">
        <f>'HORA CERTA'!#REF!</f>
        <v>#REF!</v>
      </c>
      <c r="P217" s="42" t="e">
        <f t="shared" ref="P217:P224" si="272">O217/$B217</f>
        <v>#REF!</v>
      </c>
      <c r="Q217" s="682" t="e">
        <f t="shared" ref="Q217:Q224" si="273">B217*3</f>
        <v>#REF!</v>
      </c>
      <c r="R217" s="118" t="e">
        <f>SUM(K217,M217,O217)</f>
        <v>#REF!</v>
      </c>
      <c r="S217" s="119" t="e">
        <f>R217/($B217*3)</f>
        <v>#REF!</v>
      </c>
    </row>
    <row r="218" spans="1:19" hidden="1" x14ac:dyDescent="0.25">
      <c r="A218" s="33" t="s">
        <v>156</v>
      </c>
      <c r="B218" s="24" t="e">
        <f>'HORA CERTA'!#REF!</f>
        <v>#REF!</v>
      </c>
      <c r="C218" s="175" t="e">
        <f>'HORA CERTA'!#REF!</f>
        <v>#REF!</v>
      </c>
      <c r="D218" s="42" t="e">
        <f t="shared" si="266"/>
        <v>#REF!</v>
      </c>
      <c r="E218" s="114" t="e">
        <f>'HORA CERTA'!#REF!</f>
        <v>#REF!</v>
      </c>
      <c r="F218" s="42" t="e">
        <f t="shared" si="267"/>
        <v>#REF!</v>
      </c>
      <c r="G218" s="114" t="e">
        <f>'HORA CERTA'!#REF!</f>
        <v>#REF!</v>
      </c>
      <c r="H218" s="42" t="e">
        <f t="shared" si="268"/>
        <v>#REF!</v>
      </c>
      <c r="I218" s="174" t="e">
        <f t="shared" si="269"/>
        <v>#REF!</v>
      </c>
      <c r="J218" s="119" t="e">
        <f>((I218/Q218))</f>
        <v>#REF!</v>
      </c>
      <c r="K218" s="114" t="e">
        <f>'HORA CERTA'!#REF!</f>
        <v>#REF!</v>
      </c>
      <c r="L218" s="42" t="e">
        <f t="shared" si="270"/>
        <v>#REF!</v>
      </c>
      <c r="M218" s="175" t="e">
        <f>'HORA CERTA'!#REF!</f>
        <v>#REF!</v>
      </c>
      <c r="N218" s="42" t="e">
        <f t="shared" si="271"/>
        <v>#REF!</v>
      </c>
      <c r="O218" s="175" t="e">
        <f>'HORA CERTA'!#REF!</f>
        <v>#REF!</v>
      </c>
      <c r="P218" s="42" t="e">
        <f t="shared" si="272"/>
        <v>#REF!</v>
      </c>
      <c r="Q218" s="683" t="e">
        <f t="shared" si="273"/>
        <v>#REF!</v>
      </c>
      <c r="R218" s="174" t="e">
        <f t="shared" ref="R218:R224" si="274">SUM(K218,M218,O218)</f>
        <v>#REF!</v>
      </c>
      <c r="S218" s="119" t="e">
        <f t="shared" ref="S218:S224" si="275">R218/($B218*3)</f>
        <v>#REF!</v>
      </c>
    </row>
    <row r="219" spans="1:19" hidden="1" x14ac:dyDescent="0.25">
      <c r="A219" s="33" t="s">
        <v>157</v>
      </c>
      <c r="B219" s="24" t="e">
        <f>'HORA CERTA'!#REF!</f>
        <v>#REF!</v>
      </c>
      <c r="C219" s="175" t="e">
        <f>'HORA CERTA'!#REF!</f>
        <v>#REF!</v>
      </c>
      <c r="D219" s="42" t="e">
        <f t="shared" si="266"/>
        <v>#REF!</v>
      </c>
      <c r="E219" s="114" t="e">
        <f>'HORA CERTA'!#REF!</f>
        <v>#REF!</v>
      </c>
      <c r="F219" s="42" t="e">
        <f t="shared" si="267"/>
        <v>#REF!</v>
      </c>
      <c r="G219" s="114" t="e">
        <f>'HORA CERTA'!#REF!</f>
        <v>#REF!</v>
      </c>
      <c r="H219" s="42" t="e">
        <f t="shared" si="268"/>
        <v>#REF!</v>
      </c>
      <c r="I219" s="174" t="e">
        <f t="shared" si="269"/>
        <v>#REF!</v>
      </c>
      <c r="J219" s="119" t="e">
        <f>((I219/Q219))</f>
        <v>#REF!</v>
      </c>
      <c r="K219" s="114" t="e">
        <f>'HORA CERTA'!#REF!</f>
        <v>#REF!</v>
      </c>
      <c r="L219" s="42" t="e">
        <f t="shared" si="270"/>
        <v>#REF!</v>
      </c>
      <c r="M219" s="175" t="e">
        <f>'HORA CERTA'!#REF!</f>
        <v>#REF!</v>
      </c>
      <c r="N219" s="42" t="e">
        <f t="shared" si="271"/>
        <v>#REF!</v>
      </c>
      <c r="O219" s="175" t="e">
        <f>'HORA CERTA'!#REF!</f>
        <v>#REF!</v>
      </c>
      <c r="P219" s="42" t="e">
        <f t="shared" si="272"/>
        <v>#REF!</v>
      </c>
      <c r="Q219" s="683" t="e">
        <f t="shared" si="273"/>
        <v>#REF!</v>
      </c>
      <c r="R219" s="174" t="e">
        <f t="shared" si="274"/>
        <v>#REF!</v>
      </c>
      <c r="S219" s="119" t="e">
        <f t="shared" si="275"/>
        <v>#REF!</v>
      </c>
    </row>
    <row r="220" spans="1:19" hidden="1" x14ac:dyDescent="0.25">
      <c r="A220" s="33" t="s">
        <v>158</v>
      </c>
      <c r="B220" s="24" t="e">
        <f>'HORA CERTA'!#REF!</f>
        <v>#REF!</v>
      </c>
      <c r="C220" s="175" t="e">
        <f>'HORA CERTA'!#REF!</f>
        <v>#REF!</v>
      </c>
      <c r="D220" s="42" t="e">
        <f t="shared" si="266"/>
        <v>#REF!</v>
      </c>
      <c r="E220" s="114" t="e">
        <f>'HORA CERTA'!#REF!</f>
        <v>#REF!</v>
      </c>
      <c r="F220" s="42" t="e">
        <f t="shared" si="267"/>
        <v>#REF!</v>
      </c>
      <c r="G220" s="114" t="e">
        <f>'HORA CERTA'!#REF!</f>
        <v>#REF!</v>
      </c>
      <c r="H220" s="42" t="e">
        <f t="shared" si="268"/>
        <v>#REF!</v>
      </c>
      <c r="I220" s="174" t="e">
        <f>SUM(C220,E220,G220)</f>
        <v>#REF!</v>
      </c>
      <c r="J220" s="119" t="e">
        <f>((I220/Q220))</f>
        <v>#REF!</v>
      </c>
      <c r="K220" s="114" t="e">
        <f>'HORA CERTA'!#REF!</f>
        <v>#REF!</v>
      </c>
      <c r="L220" s="42" t="e">
        <f t="shared" si="270"/>
        <v>#REF!</v>
      </c>
      <c r="M220" s="175" t="e">
        <f>'HORA CERTA'!#REF!</f>
        <v>#REF!</v>
      </c>
      <c r="N220" s="42" t="e">
        <f t="shared" si="271"/>
        <v>#REF!</v>
      </c>
      <c r="O220" s="175" t="e">
        <f>'HORA CERTA'!#REF!</f>
        <v>#REF!</v>
      </c>
      <c r="P220" s="42" t="e">
        <f t="shared" si="272"/>
        <v>#REF!</v>
      </c>
      <c r="Q220" s="683" t="e">
        <f t="shared" si="273"/>
        <v>#REF!</v>
      </c>
      <c r="R220" s="174" t="e">
        <f t="shared" si="274"/>
        <v>#REF!</v>
      </c>
      <c r="S220" s="119" t="e">
        <f t="shared" si="275"/>
        <v>#REF!</v>
      </c>
    </row>
    <row r="221" spans="1:19" hidden="1" x14ac:dyDescent="0.25">
      <c r="A221" s="33" t="s">
        <v>159</v>
      </c>
      <c r="B221" s="24" t="e">
        <f>'HORA CERTA'!#REF!</f>
        <v>#REF!</v>
      </c>
      <c r="C221" s="175" t="e">
        <f>'HORA CERTA'!#REF!</f>
        <v>#REF!</v>
      </c>
      <c r="D221" s="42" t="e">
        <f t="shared" si="266"/>
        <v>#REF!</v>
      </c>
      <c r="E221" s="114" t="e">
        <f>'HORA CERTA'!#REF!</f>
        <v>#REF!</v>
      </c>
      <c r="F221" s="42" t="e">
        <f t="shared" si="267"/>
        <v>#REF!</v>
      </c>
      <c r="G221" s="114" t="e">
        <f>'HORA CERTA'!#REF!</f>
        <v>#REF!</v>
      </c>
      <c r="H221" s="42" t="e">
        <f t="shared" si="268"/>
        <v>#REF!</v>
      </c>
      <c r="I221" s="174" t="e">
        <f>SUM(C221,E221,G221)</f>
        <v>#REF!</v>
      </c>
      <c r="J221" s="119" t="e">
        <f>((I221/Q221))</f>
        <v>#REF!</v>
      </c>
      <c r="K221" s="114" t="e">
        <f>'HORA CERTA'!#REF!</f>
        <v>#REF!</v>
      </c>
      <c r="L221" s="42" t="e">
        <f t="shared" si="270"/>
        <v>#REF!</v>
      </c>
      <c r="M221" s="175" t="e">
        <f>'HORA CERTA'!#REF!</f>
        <v>#REF!</v>
      </c>
      <c r="N221" s="42" t="e">
        <f t="shared" si="271"/>
        <v>#REF!</v>
      </c>
      <c r="O221" s="175" t="e">
        <f>'HORA CERTA'!#REF!</f>
        <v>#REF!</v>
      </c>
      <c r="P221" s="42" t="e">
        <f t="shared" si="272"/>
        <v>#REF!</v>
      </c>
      <c r="Q221" s="683" t="e">
        <f t="shared" si="273"/>
        <v>#REF!</v>
      </c>
      <c r="R221" s="174" t="e">
        <f t="shared" si="274"/>
        <v>#REF!</v>
      </c>
      <c r="S221" s="119" t="e">
        <f t="shared" si="275"/>
        <v>#REF!</v>
      </c>
    </row>
    <row r="222" spans="1:19" hidden="1" x14ac:dyDescent="0.25">
      <c r="A222" s="33" t="s">
        <v>160</v>
      </c>
      <c r="B222" s="24" t="e">
        <f>'HORA CERTA'!#REF!</f>
        <v>#REF!</v>
      </c>
      <c r="C222" s="175" t="e">
        <f>'HORA CERTA'!#REF!</f>
        <v>#REF!</v>
      </c>
      <c r="D222" s="42" t="e">
        <f t="shared" si="266"/>
        <v>#REF!</v>
      </c>
      <c r="E222" s="114" t="e">
        <f>'HORA CERTA'!#REF!</f>
        <v>#REF!</v>
      </c>
      <c r="F222" s="42" t="e">
        <f t="shared" si="267"/>
        <v>#REF!</v>
      </c>
      <c r="G222" s="114" t="e">
        <f>'HORA CERTA'!#REF!</f>
        <v>#REF!</v>
      </c>
      <c r="H222" s="42" t="e">
        <f t="shared" si="268"/>
        <v>#REF!</v>
      </c>
      <c r="I222" s="174" t="e">
        <f>SUM(C222,E222,G222)</f>
        <v>#REF!</v>
      </c>
      <c r="J222" s="119" t="e">
        <f t="shared" ref="J222:J224" si="276">((I222/Q222))</f>
        <v>#REF!</v>
      </c>
      <c r="K222" s="114" t="e">
        <f>'HORA CERTA'!#REF!</f>
        <v>#REF!</v>
      </c>
      <c r="L222" s="42" t="e">
        <f t="shared" si="270"/>
        <v>#REF!</v>
      </c>
      <c r="M222" s="175" t="e">
        <f>'HORA CERTA'!#REF!</f>
        <v>#REF!</v>
      </c>
      <c r="N222" s="42" t="e">
        <f t="shared" si="271"/>
        <v>#REF!</v>
      </c>
      <c r="O222" s="175" t="e">
        <f>'HORA CERTA'!#REF!</f>
        <v>#REF!</v>
      </c>
      <c r="P222" s="42" t="e">
        <f t="shared" si="272"/>
        <v>#REF!</v>
      </c>
      <c r="Q222" s="683" t="e">
        <f t="shared" si="273"/>
        <v>#REF!</v>
      </c>
      <c r="R222" s="174" t="e">
        <f t="shared" si="274"/>
        <v>#REF!</v>
      </c>
      <c r="S222" s="119" t="e">
        <f t="shared" si="275"/>
        <v>#REF!</v>
      </c>
    </row>
    <row r="223" spans="1:19" ht="15.75" hidden="1" thickBot="1" x14ac:dyDescent="0.3">
      <c r="A223" s="33" t="s">
        <v>161</v>
      </c>
      <c r="B223" s="24" t="e">
        <f>'HORA CERTA'!#REF!</f>
        <v>#REF!</v>
      </c>
      <c r="C223" s="175" t="e">
        <f>'HORA CERTA'!#REF!</f>
        <v>#REF!</v>
      </c>
      <c r="D223" s="34" t="e">
        <f t="shared" si="266"/>
        <v>#REF!</v>
      </c>
      <c r="E223" s="114" t="e">
        <f>'HORA CERTA'!#REF!</f>
        <v>#REF!</v>
      </c>
      <c r="F223" s="34" t="e">
        <f t="shared" si="267"/>
        <v>#REF!</v>
      </c>
      <c r="G223" s="114" t="e">
        <f>'HORA CERTA'!#REF!</f>
        <v>#REF!</v>
      </c>
      <c r="H223" s="34" t="e">
        <f t="shared" si="268"/>
        <v>#REF!</v>
      </c>
      <c r="I223" s="174" t="e">
        <f>SUM(C223,E223,G223)</f>
        <v>#REF!</v>
      </c>
      <c r="J223" s="178" t="e">
        <f t="shared" si="276"/>
        <v>#REF!</v>
      </c>
      <c r="K223" s="114" t="e">
        <f>'HORA CERTA'!#REF!</f>
        <v>#REF!</v>
      </c>
      <c r="L223" s="34" t="e">
        <f t="shared" si="270"/>
        <v>#REF!</v>
      </c>
      <c r="M223" s="175" t="e">
        <f>'HORA CERTA'!#REF!</f>
        <v>#REF!</v>
      </c>
      <c r="N223" s="34" t="e">
        <f t="shared" si="271"/>
        <v>#REF!</v>
      </c>
      <c r="O223" s="175" t="e">
        <f>'HORA CERTA'!#REF!</f>
        <v>#REF!</v>
      </c>
      <c r="P223" s="34" t="e">
        <f t="shared" si="272"/>
        <v>#REF!</v>
      </c>
      <c r="Q223" s="683" t="e">
        <f t="shared" si="273"/>
        <v>#REF!</v>
      </c>
      <c r="R223" s="174" t="e">
        <f t="shared" si="274"/>
        <v>#REF!</v>
      </c>
      <c r="S223" s="178" t="e">
        <f t="shared" si="275"/>
        <v>#REF!</v>
      </c>
    </row>
    <row r="224" spans="1:19" ht="15.75" hidden="1" thickBot="1" x14ac:dyDescent="0.3">
      <c r="A224" s="35" t="s">
        <v>7</v>
      </c>
      <c r="B224" s="36" t="e">
        <f>SUM(B217:B223)</f>
        <v>#REF!</v>
      </c>
      <c r="C224" s="37" t="e">
        <f>SUM(C217:C223)</f>
        <v>#REF!</v>
      </c>
      <c r="D224" s="88" t="e">
        <f t="shared" si="266"/>
        <v>#REF!</v>
      </c>
      <c r="E224" s="37" t="e">
        <f>SUM(E217:E223)</f>
        <v>#REF!</v>
      </c>
      <c r="F224" s="88" t="e">
        <f t="shared" si="267"/>
        <v>#REF!</v>
      </c>
      <c r="G224" s="37" t="e">
        <f>SUM(G217:G223)</f>
        <v>#REF!</v>
      </c>
      <c r="H224" s="88" t="e">
        <f t="shared" si="268"/>
        <v>#REF!</v>
      </c>
      <c r="I224" s="136" t="e">
        <f t="shared" si="269"/>
        <v>#REF!</v>
      </c>
      <c r="J224" s="179" t="e">
        <f t="shared" si="276"/>
        <v>#REF!</v>
      </c>
      <c r="K224" s="37" t="e">
        <f>SUM(K217:K223)</f>
        <v>#REF!</v>
      </c>
      <c r="L224" s="88" t="e">
        <f t="shared" si="270"/>
        <v>#REF!</v>
      </c>
      <c r="M224" s="37" t="e">
        <f t="shared" ref="M224" si="277">SUM(M217:M223)</f>
        <v>#REF!</v>
      </c>
      <c r="N224" s="88" t="e">
        <f t="shared" si="271"/>
        <v>#REF!</v>
      </c>
      <c r="O224" s="37" t="e">
        <f t="shared" ref="O224" si="278">SUM(O217:O223)</f>
        <v>#REF!</v>
      </c>
      <c r="P224" s="88" t="e">
        <f t="shared" si="272"/>
        <v>#REF!</v>
      </c>
      <c r="Q224" s="684" t="e">
        <f t="shared" si="273"/>
        <v>#REF!</v>
      </c>
      <c r="R224" s="136" t="e">
        <f t="shared" si="274"/>
        <v>#REF!</v>
      </c>
      <c r="S224" s="179" t="e">
        <f t="shared" si="275"/>
        <v>#REF!</v>
      </c>
    </row>
    <row r="225" hidden="1" x14ac:dyDescent="0.25"/>
  </sheetData>
  <sheetProtection sheet="1" objects="1" scenarios="1"/>
  <mergeCells count="42">
    <mergeCell ref="A215:S215"/>
    <mergeCell ref="A60:S60"/>
    <mergeCell ref="A180:S180"/>
    <mergeCell ref="A189:S189"/>
    <mergeCell ref="A196:S196"/>
    <mergeCell ref="A201:S201"/>
    <mergeCell ref="Q112:Q115"/>
    <mergeCell ref="A128:S128"/>
    <mergeCell ref="A137:S137"/>
    <mergeCell ref="A146:S146"/>
    <mergeCell ref="A68:S68"/>
    <mergeCell ref="A80:S80"/>
    <mergeCell ref="A90:S90"/>
    <mergeCell ref="A101:S101"/>
    <mergeCell ref="A110:S110"/>
    <mergeCell ref="D112:D115"/>
    <mergeCell ref="A158:S158"/>
    <mergeCell ref="A164:S164"/>
    <mergeCell ref="A169:S169"/>
    <mergeCell ref="O112:O115"/>
    <mergeCell ref="P112:P115"/>
    <mergeCell ref="R112:R115"/>
    <mergeCell ref="S112:S115"/>
    <mergeCell ref="A118:S118"/>
    <mergeCell ref="G112:G115"/>
    <mergeCell ref="H112:H115"/>
    <mergeCell ref="K112:K115"/>
    <mergeCell ref="L112:L115"/>
    <mergeCell ref="M112:M115"/>
    <mergeCell ref="N112:N115"/>
    <mergeCell ref="B112:B115"/>
    <mergeCell ref="C112:C115"/>
    <mergeCell ref="E112:E115"/>
    <mergeCell ref="F112:F115"/>
    <mergeCell ref="A1:S1"/>
    <mergeCell ref="A2:S2"/>
    <mergeCell ref="A22:S22"/>
    <mergeCell ref="A35:S35"/>
    <mergeCell ref="A50:S50"/>
    <mergeCell ref="A4:S4"/>
    <mergeCell ref="I112:I115"/>
    <mergeCell ref="J112:J115"/>
  </mergeCells>
  <conditionalFormatting sqref="D6:D17 F6:F17 H6:J17 L6:L17 N6:N17 P6:P17">
    <cfRule type="cellIs" dxfId="36" priority="4" operator="between">
      <formula>0.85</formula>
      <formula>1</formula>
    </cfRule>
  </conditionalFormatting>
  <conditionalFormatting sqref="D6:D17 F6:F17 L6:L17 N6:N17 P6:P17">
    <cfRule type="cellIs" dxfId="35" priority="5" operator="lessThan">
      <formula>0.8499</formula>
    </cfRule>
  </conditionalFormatting>
  <conditionalFormatting sqref="H6:J17 D6:D17 F6:F17 L6:L17 N6:N17 P6:P17">
    <cfRule type="cellIs" dxfId="34" priority="3" operator="greaterThan">
      <formula>1</formula>
    </cfRule>
  </conditionalFormatting>
  <conditionalFormatting sqref="H6:J17">
    <cfRule type="cellIs" dxfId="33" priority="2" operator="lessThan">
      <formula>0.8499</formula>
    </cfRule>
  </conditionalFormatting>
  <conditionalFormatting sqref="J6:J17">
    <cfRule type="cellIs" dxfId="32" priority="1" operator="greaterThan">
      <formula>0.85</formula>
    </cfRule>
  </conditionalFormatting>
  <conditionalFormatting sqref="S6:S17">
    <cfRule type="cellIs" dxfId="31" priority="6" operator="greaterThan">
      <formula>0.85</formula>
    </cfRule>
    <cfRule type="cellIs" dxfId="30" priority="7" operator="lessThan">
      <formula>0.8499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93"/>
  <sheetViews>
    <sheetView showGridLines="0" workbookViewId="0">
      <pane xSplit="1" ySplit="2" topLeftCell="B3" activePane="bottomRight" state="frozen"/>
      <selection activeCell="A2" sqref="A2:R2"/>
      <selection pane="topRight" activeCell="A2" sqref="A2:R2"/>
      <selection pane="bottomLeft" activeCell="A2" sqref="A2:R2"/>
      <selection pane="bottomRight" activeCell="A2" sqref="A2:R2"/>
    </sheetView>
  </sheetViews>
  <sheetFormatPr defaultColWidth="8.85546875" defaultRowHeight="15" x14ac:dyDescent="0.25"/>
  <cols>
    <col min="1" max="1" width="34.28515625" style="218" customWidth="1"/>
    <col min="2" max="2" width="8.7109375" style="140" customWidth="1"/>
    <col min="4" max="4" width="8.42578125" style="140" customWidth="1"/>
    <col min="6" max="6" width="8.42578125" style="140" customWidth="1"/>
    <col min="8" max="8" width="8.42578125" style="140" customWidth="1"/>
    <col min="10" max="10" width="9.140625" style="140"/>
    <col min="12" max="12" width="8.42578125" style="140" customWidth="1"/>
    <col min="14" max="14" width="8.42578125" style="140" customWidth="1"/>
    <col min="16" max="16" width="8.42578125" style="140" customWidth="1"/>
    <col min="17" max="17" width="10.42578125" style="140" customWidth="1"/>
    <col min="18" max="18" width="8.42578125" style="140" customWidth="1"/>
  </cols>
  <sheetData>
    <row r="1" spans="1:18" ht="18" x14ac:dyDescent="0.35">
      <c r="A1" s="968" t="s">
        <v>459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</row>
    <row r="2" spans="1:18" ht="18" x14ac:dyDescent="0.35">
      <c r="A2" s="968" t="s">
        <v>184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</row>
    <row r="3" spans="1:18" x14ac:dyDescent="0.25">
      <c r="A3" s="211" t="s">
        <v>185</v>
      </c>
    </row>
    <row r="4" spans="1:18" ht="15.75" hidden="1" x14ac:dyDescent="0.25">
      <c r="A4" s="212" t="s">
        <v>259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</row>
    <row r="5" spans="1:18" ht="36.75" hidden="1" thickBot="1" x14ac:dyDescent="0.3">
      <c r="A5" s="213" t="s">
        <v>14</v>
      </c>
      <c r="B5" s="141" t="s">
        <v>15</v>
      </c>
      <c r="C5" s="207" t="s">
        <v>395</v>
      </c>
      <c r="D5" s="208" t="s">
        <v>1</v>
      </c>
      <c r="E5" s="207" t="s">
        <v>376</v>
      </c>
      <c r="F5" s="208" t="s">
        <v>1</v>
      </c>
      <c r="G5" s="207" t="s">
        <v>377</v>
      </c>
      <c r="H5" s="208" t="s">
        <v>1</v>
      </c>
      <c r="I5" s="86" t="s">
        <v>387</v>
      </c>
      <c r="J5" s="12" t="s">
        <v>192</v>
      </c>
      <c r="K5" s="207" t="s">
        <v>378</v>
      </c>
      <c r="L5" s="208" t="s">
        <v>1</v>
      </c>
      <c r="M5" s="209" t="s">
        <v>379</v>
      </c>
      <c r="N5" s="210" t="s">
        <v>1</v>
      </c>
      <c r="O5" s="209" t="s">
        <v>380</v>
      </c>
      <c r="P5" s="210" t="s">
        <v>1</v>
      </c>
      <c r="Q5" s="733"/>
      <c r="R5" s="733"/>
    </row>
    <row r="6" spans="1:18" hidden="1" x14ac:dyDescent="0.25">
      <c r="A6" s="214" t="s">
        <v>8</v>
      </c>
      <c r="B6" s="78">
        <f>'Pque N Mundo I'!B17</f>
        <v>261</v>
      </c>
      <c r="C6" s="92">
        <f>'Pque N Mundo I'!C17</f>
        <v>278</v>
      </c>
      <c r="D6" s="103">
        <f t="shared" ref="D6:D7" si="0">C6/$B6</f>
        <v>1.0651340996168583</v>
      </c>
      <c r="E6" s="92" t="e">
        <f>'Pque N Mundo I'!#REF!</f>
        <v>#REF!</v>
      </c>
      <c r="F6" s="103" t="e">
        <f t="shared" ref="F6:F7" si="1">E6/$B6</f>
        <v>#REF!</v>
      </c>
      <c r="G6" s="92" t="e">
        <f>'Pque N Mundo I'!#REF!</f>
        <v>#REF!</v>
      </c>
      <c r="H6" s="103" t="e">
        <f t="shared" ref="H6:L7" si="2">G6/$B6</f>
        <v>#REF!</v>
      </c>
      <c r="I6" s="94" t="e">
        <f>SUM(C6,E6,G6)</f>
        <v>#REF!</v>
      </c>
      <c r="J6" s="104" t="e">
        <f>I6/($B6*3)</f>
        <v>#REF!</v>
      </c>
      <c r="K6" s="92" t="e">
        <f>'Pque N Mundo I'!#REF!</f>
        <v>#REF!</v>
      </c>
      <c r="L6" s="103" t="e">
        <f t="shared" si="2"/>
        <v>#REF!</v>
      </c>
      <c r="M6" s="92" t="e">
        <f>'Pque N Mundo I'!#REF!</f>
        <v>#REF!</v>
      </c>
      <c r="N6" s="103" t="e">
        <f t="shared" ref="N6:N7" si="3">M6/$B6</f>
        <v>#REF!</v>
      </c>
      <c r="O6" s="92" t="e">
        <f>'Pque N Mundo I'!#REF!</f>
        <v>#REF!</v>
      </c>
      <c r="P6" s="103" t="e">
        <f t="shared" ref="P6:P7" si="4">O6/$B6</f>
        <v>#REF!</v>
      </c>
      <c r="Q6" s="734"/>
      <c r="R6" s="734"/>
    </row>
    <row r="7" spans="1:18" hidden="1" x14ac:dyDescent="0.25">
      <c r="A7" s="214" t="s">
        <v>9</v>
      </c>
      <c r="B7" s="78">
        <f>'Pque N Mundo I'!B18</f>
        <v>39</v>
      </c>
      <c r="C7" s="92">
        <f>'Pque N Mundo I'!C18</f>
        <v>84</v>
      </c>
      <c r="D7" s="103">
        <f t="shared" si="0"/>
        <v>2.1538461538461537</v>
      </c>
      <c r="E7" s="92" t="e">
        <f>'Pque N Mundo I'!#REF!</f>
        <v>#REF!</v>
      </c>
      <c r="F7" s="103" t="e">
        <f t="shared" si="1"/>
        <v>#REF!</v>
      </c>
      <c r="G7" s="92" t="e">
        <f>'Pque N Mundo I'!#REF!</f>
        <v>#REF!</v>
      </c>
      <c r="H7" s="103" t="e">
        <f t="shared" si="2"/>
        <v>#REF!</v>
      </c>
      <c r="I7" s="94" t="e">
        <f>SUM(C7,E7,G7)</f>
        <v>#REF!</v>
      </c>
      <c r="J7" s="104" t="e">
        <f>I7/($B7*3)</f>
        <v>#REF!</v>
      </c>
      <c r="K7" s="92" t="e">
        <f>'Pque N Mundo I'!#REF!</f>
        <v>#REF!</v>
      </c>
      <c r="L7" s="103" t="e">
        <f t="shared" si="2"/>
        <v>#REF!</v>
      </c>
      <c r="M7" s="92" t="e">
        <f>'Pque N Mundo I'!#REF!</f>
        <v>#REF!</v>
      </c>
      <c r="N7" s="103" t="e">
        <f t="shared" si="3"/>
        <v>#REF!</v>
      </c>
      <c r="O7" s="92" t="e">
        <f>'Pque N Mundo I'!#REF!</f>
        <v>#REF!</v>
      </c>
      <c r="P7" s="103" t="e">
        <f t="shared" si="4"/>
        <v>#REF!</v>
      </c>
      <c r="Q7" s="734"/>
      <c r="R7" s="734"/>
    </row>
    <row r="8" spans="1:18" ht="15.75" hidden="1" x14ac:dyDescent="0.25">
      <c r="A8" s="212" t="s">
        <v>261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</row>
    <row r="9" spans="1:18" hidden="1" x14ac:dyDescent="0.25">
      <c r="A9" s="214" t="s">
        <v>30</v>
      </c>
      <c r="B9" s="78">
        <f>'Pque N Mundo II'!B14</f>
        <v>384</v>
      </c>
      <c r="C9" s="92">
        <f>'Pque N Mundo II'!C14</f>
        <v>362</v>
      </c>
      <c r="D9" s="103">
        <f t="shared" ref="D9:D12" si="5">C9/$B9</f>
        <v>0.94270833333333337</v>
      </c>
      <c r="E9" s="92" t="e">
        <f>'Pque N Mundo II'!#REF!</f>
        <v>#REF!</v>
      </c>
      <c r="F9" s="103" t="e">
        <f t="shared" ref="F9:F12" si="6">E9/$B9</f>
        <v>#REF!</v>
      </c>
      <c r="G9" s="92" t="e">
        <f>'Pque N Mundo II'!#REF!</f>
        <v>#REF!</v>
      </c>
      <c r="H9" s="103" t="e">
        <f t="shared" ref="H9:L12" si="7">G9/$B9</f>
        <v>#REF!</v>
      </c>
      <c r="I9" s="94" t="e">
        <f t="shared" ref="I9:I12" si="8">SUM(C9,E9,G9)</f>
        <v>#REF!</v>
      </c>
      <c r="J9" s="104" t="e">
        <f t="shared" ref="J9:J12" si="9">I9/($B9*3)</f>
        <v>#REF!</v>
      </c>
      <c r="K9" s="92" t="e">
        <f>'Pque N Mundo II'!#REF!</f>
        <v>#REF!</v>
      </c>
      <c r="L9" s="103" t="e">
        <f t="shared" si="7"/>
        <v>#REF!</v>
      </c>
      <c r="M9" s="92" t="e">
        <f>'Pque N Mundo II'!#REF!</f>
        <v>#REF!</v>
      </c>
      <c r="N9" s="103" t="e">
        <f t="shared" ref="N9:N12" si="10">M9/$B9</f>
        <v>#REF!</v>
      </c>
      <c r="O9" s="92" t="e">
        <f>'Pque N Mundo II'!#REF!</f>
        <v>#REF!</v>
      </c>
      <c r="P9" s="103" t="e">
        <f t="shared" ref="P9:P12" si="11">O9/$B9</f>
        <v>#REF!</v>
      </c>
      <c r="Q9" s="734"/>
      <c r="R9" s="734"/>
    </row>
    <row r="10" spans="1:18" hidden="1" x14ac:dyDescent="0.25">
      <c r="A10" s="214" t="s">
        <v>31</v>
      </c>
      <c r="B10" s="78">
        <f>'Pque N Mundo II'!B15</f>
        <v>58</v>
      </c>
      <c r="C10" s="92">
        <f>'Pque N Mundo II'!C15</f>
        <v>153</v>
      </c>
      <c r="D10" s="103">
        <f t="shared" si="5"/>
        <v>2.6379310344827585</v>
      </c>
      <c r="E10" s="92" t="e">
        <f>'Pque N Mundo II'!#REF!</f>
        <v>#REF!</v>
      </c>
      <c r="F10" s="103" t="e">
        <f t="shared" si="6"/>
        <v>#REF!</v>
      </c>
      <c r="G10" s="92" t="e">
        <f>'Pque N Mundo II'!#REF!</f>
        <v>#REF!</v>
      </c>
      <c r="H10" s="103" t="e">
        <f t="shared" si="7"/>
        <v>#REF!</v>
      </c>
      <c r="I10" s="94" t="e">
        <f t="shared" si="8"/>
        <v>#REF!</v>
      </c>
      <c r="J10" s="104" t="e">
        <f t="shared" si="9"/>
        <v>#REF!</v>
      </c>
      <c r="K10" s="92" t="e">
        <f>'Pque N Mundo II'!#REF!</f>
        <v>#REF!</v>
      </c>
      <c r="L10" s="103" t="e">
        <f t="shared" si="7"/>
        <v>#REF!</v>
      </c>
      <c r="M10" s="92" t="e">
        <f>'Pque N Mundo II'!#REF!</f>
        <v>#REF!</v>
      </c>
      <c r="N10" s="103" t="e">
        <f t="shared" si="10"/>
        <v>#REF!</v>
      </c>
      <c r="O10" s="92" t="e">
        <f>'Pque N Mundo II'!#REF!</f>
        <v>#REF!</v>
      </c>
      <c r="P10" s="103" t="e">
        <f t="shared" si="11"/>
        <v>#REF!</v>
      </c>
      <c r="Q10" s="734"/>
      <c r="R10" s="734"/>
    </row>
    <row r="11" spans="1:18" hidden="1" x14ac:dyDescent="0.25">
      <c r="A11" s="214" t="s">
        <v>8</v>
      </c>
      <c r="B11" s="78">
        <f>'Pque N Mundo II'!B17</f>
        <v>174</v>
      </c>
      <c r="C11" s="92">
        <f>'Pque N Mundo II'!C17</f>
        <v>136</v>
      </c>
      <c r="D11" s="103">
        <f t="shared" si="5"/>
        <v>0.7816091954022989</v>
      </c>
      <c r="E11" s="92" t="e">
        <f>'Pque N Mundo II'!#REF!</f>
        <v>#REF!</v>
      </c>
      <c r="F11" s="103" t="e">
        <f t="shared" si="6"/>
        <v>#REF!</v>
      </c>
      <c r="G11" s="92" t="e">
        <f>'Pque N Mundo II'!#REF!</f>
        <v>#REF!</v>
      </c>
      <c r="H11" s="103" t="e">
        <f t="shared" si="7"/>
        <v>#REF!</v>
      </c>
      <c r="I11" s="94" t="e">
        <f t="shared" si="8"/>
        <v>#REF!</v>
      </c>
      <c r="J11" s="104" t="e">
        <f t="shared" si="9"/>
        <v>#REF!</v>
      </c>
      <c r="K11" s="92" t="e">
        <f>'Pque N Mundo II'!#REF!</f>
        <v>#REF!</v>
      </c>
      <c r="L11" s="103" t="e">
        <f t="shared" si="7"/>
        <v>#REF!</v>
      </c>
      <c r="M11" s="92" t="e">
        <f>'Pque N Mundo II'!#REF!</f>
        <v>#REF!</v>
      </c>
      <c r="N11" s="103" t="e">
        <f t="shared" si="10"/>
        <v>#REF!</v>
      </c>
      <c r="O11" s="92" t="e">
        <f>'Pque N Mundo II'!#REF!</f>
        <v>#REF!</v>
      </c>
      <c r="P11" s="103" t="e">
        <f t="shared" si="11"/>
        <v>#REF!</v>
      </c>
      <c r="Q11" s="734"/>
      <c r="R11" s="734"/>
    </row>
    <row r="12" spans="1:18" hidden="1" x14ac:dyDescent="0.25">
      <c r="A12" s="214" t="s">
        <v>9</v>
      </c>
      <c r="B12" s="78">
        <f>'Pque N Mundo II'!B18</f>
        <v>26</v>
      </c>
      <c r="C12" s="92">
        <f>'Pque N Mundo II'!C18</f>
        <v>23</v>
      </c>
      <c r="D12" s="103">
        <f t="shared" si="5"/>
        <v>0.88461538461538458</v>
      </c>
      <c r="E12" s="92" t="e">
        <f>'Pque N Mundo II'!#REF!</f>
        <v>#REF!</v>
      </c>
      <c r="F12" s="103" t="e">
        <f t="shared" si="6"/>
        <v>#REF!</v>
      </c>
      <c r="G12" s="92" t="e">
        <f>'Pque N Mundo II'!#REF!</f>
        <v>#REF!</v>
      </c>
      <c r="H12" s="103" t="e">
        <f t="shared" si="7"/>
        <v>#REF!</v>
      </c>
      <c r="I12" s="94" t="e">
        <f t="shared" si="8"/>
        <v>#REF!</v>
      </c>
      <c r="J12" s="104" t="e">
        <f t="shared" si="9"/>
        <v>#REF!</v>
      </c>
      <c r="K12" s="92" t="e">
        <f>'Pque N Mundo II'!#REF!</f>
        <v>#REF!</v>
      </c>
      <c r="L12" s="103" t="e">
        <f t="shared" si="7"/>
        <v>#REF!</v>
      </c>
      <c r="M12" s="92" t="e">
        <f>'Pque N Mundo II'!#REF!</f>
        <v>#REF!</v>
      </c>
      <c r="N12" s="103" t="e">
        <f t="shared" si="10"/>
        <v>#REF!</v>
      </c>
      <c r="O12" s="92" t="e">
        <f>'Pque N Mundo II'!#REF!</f>
        <v>#REF!</v>
      </c>
      <c r="P12" s="103" t="e">
        <f t="shared" si="11"/>
        <v>#REF!</v>
      </c>
      <c r="Q12" s="734"/>
      <c r="R12" s="734"/>
    </row>
    <row r="13" spans="1:18" ht="15.75" hidden="1" x14ac:dyDescent="0.25">
      <c r="A13" s="212" t="s">
        <v>263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</row>
    <row r="14" spans="1:18" hidden="1" x14ac:dyDescent="0.25">
      <c r="A14" s="214" t="s">
        <v>8</v>
      </c>
      <c r="B14" s="76">
        <f>'AMA_UBS J Brasil'!B17</f>
        <v>435</v>
      </c>
      <c r="C14" s="91">
        <f>'AMA_UBS J Brasil'!C17</f>
        <v>532</v>
      </c>
      <c r="D14" s="18">
        <f t="shared" ref="D14:D15" si="12">C14/$B14</f>
        <v>1.2229885057471264</v>
      </c>
      <c r="E14" s="91" t="e">
        <f>'AMA_UBS J Brasil'!#REF!</f>
        <v>#REF!</v>
      </c>
      <c r="F14" s="18" t="e">
        <f t="shared" ref="F14:F15" si="13">E14/$B14</f>
        <v>#REF!</v>
      </c>
      <c r="G14" s="91" t="e">
        <f>'AMA_UBS J Brasil'!#REF!</f>
        <v>#REF!</v>
      </c>
      <c r="H14" s="18" t="e">
        <f t="shared" ref="H14:L15" si="14">G14/$B14</f>
        <v>#REF!</v>
      </c>
      <c r="I14" s="68" t="e">
        <f t="shared" ref="I14:I15" si="15">SUM(C14,E14,G14)</f>
        <v>#REF!</v>
      </c>
      <c r="J14" s="102" t="e">
        <f t="shared" ref="J14:J15" si="16">I14/($B14*3)</f>
        <v>#REF!</v>
      </c>
      <c r="K14" s="91" t="e">
        <f>'AMA_UBS J Brasil'!#REF!</f>
        <v>#REF!</v>
      </c>
      <c r="L14" s="18" t="e">
        <f t="shared" si="14"/>
        <v>#REF!</v>
      </c>
      <c r="M14" s="91" t="e">
        <f>'AMA_UBS J Brasil'!#REF!</f>
        <v>#REF!</v>
      </c>
      <c r="N14" s="18" t="e">
        <f t="shared" ref="N14:N15" si="17">M14/$B14</f>
        <v>#REF!</v>
      </c>
      <c r="O14" s="91" t="e">
        <f>'AMA_UBS J Brasil'!#REF!</f>
        <v>#REF!</v>
      </c>
      <c r="P14" s="18" t="e">
        <f t="shared" ref="P14:P15" si="18">O14/$B14</f>
        <v>#REF!</v>
      </c>
      <c r="Q14" s="732"/>
      <c r="R14" s="732"/>
    </row>
    <row r="15" spans="1:18" hidden="1" x14ac:dyDescent="0.25">
      <c r="A15" s="214" t="s">
        <v>9</v>
      </c>
      <c r="B15" s="78">
        <f>'AMA_UBS J Brasil'!B18</f>
        <v>65</v>
      </c>
      <c r="C15" s="92">
        <f>'AMA_UBS J Brasil'!C18</f>
        <v>106</v>
      </c>
      <c r="D15" s="103">
        <f t="shared" si="12"/>
        <v>1.6307692307692307</v>
      </c>
      <c r="E15" s="92" t="e">
        <f>'AMA_UBS J Brasil'!#REF!</f>
        <v>#REF!</v>
      </c>
      <c r="F15" s="103" t="e">
        <f t="shared" si="13"/>
        <v>#REF!</v>
      </c>
      <c r="G15" s="92" t="e">
        <f>'AMA_UBS J Brasil'!#REF!</f>
        <v>#REF!</v>
      </c>
      <c r="H15" s="103" t="e">
        <f t="shared" si="14"/>
        <v>#REF!</v>
      </c>
      <c r="I15" s="94" t="e">
        <f t="shared" si="15"/>
        <v>#REF!</v>
      </c>
      <c r="J15" s="104" t="e">
        <f t="shared" si="16"/>
        <v>#REF!</v>
      </c>
      <c r="K15" s="92" t="e">
        <f>'AMA_UBS J Brasil'!#REF!</f>
        <v>#REF!</v>
      </c>
      <c r="L15" s="103" t="e">
        <f t="shared" si="14"/>
        <v>#REF!</v>
      </c>
      <c r="M15" s="92" t="e">
        <f>'AMA_UBS J Brasil'!#REF!</f>
        <v>#REF!</v>
      </c>
      <c r="N15" s="103" t="e">
        <f t="shared" si="17"/>
        <v>#REF!</v>
      </c>
      <c r="O15" s="92" t="e">
        <f>'AMA_UBS J Brasil'!#REF!</f>
        <v>#REF!</v>
      </c>
      <c r="P15" s="103" t="e">
        <f t="shared" si="18"/>
        <v>#REF!</v>
      </c>
      <c r="Q15" s="734"/>
      <c r="R15" s="734"/>
    </row>
    <row r="16" spans="1:18" hidden="1" x14ac:dyDescent="0.25"/>
    <row r="17" spans="1:18" ht="15.75" hidden="1" x14ac:dyDescent="0.25">
      <c r="A17" s="212" t="s">
        <v>269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</row>
    <row r="18" spans="1:18" hidden="1" x14ac:dyDescent="0.25">
      <c r="A18" s="214" t="s">
        <v>8</v>
      </c>
      <c r="B18" s="76">
        <f>'AMA_UBS V Medeiros'!B9</f>
        <v>522</v>
      </c>
      <c r="C18" s="91">
        <f>'AMA_UBS V Medeiros'!C9</f>
        <v>522</v>
      </c>
      <c r="D18" s="18">
        <f t="shared" ref="D18:D19" si="19">C18/$B18</f>
        <v>1</v>
      </c>
      <c r="E18" s="91" t="e">
        <f>'AMA_UBS V Medeiros'!#REF!</f>
        <v>#REF!</v>
      </c>
      <c r="F18" s="18" t="e">
        <f t="shared" ref="F18:F19" si="20">E18/$B18</f>
        <v>#REF!</v>
      </c>
      <c r="G18" s="91" t="e">
        <f>'AMA_UBS V Medeiros'!#REF!</f>
        <v>#REF!</v>
      </c>
      <c r="H18" s="18" t="e">
        <f t="shared" ref="H18:L19" si="21">G18/$B18</f>
        <v>#REF!</v>
      </c>
      <c r="I18" s="68" t="e">
        <f t="shared" ref="I18:I19" si="22">SUM(C18,E18,G18)</f>
        <v>#REF!</v>
      </c>
      <c r="J18" s="102" t="e">
        <f t="shared" ref="J18:J19" si="23">I18/($B18*3)</f>
        <v>#REF!</v>
      </c>
      <c r="K18" s="91" t="e">
        <f>'AMA_UBS V Medeiros'!#REF!</f>
        <v>#REF!</v>
      </c>
      <c r="L18" s="18" t="e">
        <f t="shared" si="21"/>
        <v>#REF!</v>
      </c>
      <c r="M18" s="91" t="e">
        <f>'AMA_UBS V Medeiros'!#REF!</f>
        <v>#REF!</v>
      </c>
      <c r="N18" s="18" t="e">
        <f t="shared" ref="N18:N19" si="24">M18/$B18</f>
        <v>#REF!</v>
      </c>
      <c r="O18" s="91" t="e">
        <f>'AMA_UBS V Medeiros'!#REF!</f>
        <v>#REF!</v>
      </c>
      <c r="P18" s="18" t="e">
        <f t="shared" ref="P18:P19" si="25">O18/$B18</f>
        <v>#REF!</v>
      </c>
      <c r="Q18" s="732"/>
      <c r="R18" s="732"/>
    </row>
    <row r="19" spans="1:18" hidden="1" x14ac:dyDescent="0.25">
      <c r="A19" s="214" t="s">
        <v>9</v>
      </c>
      <c r="B19" s="78">
        <f>'AMA_UBS V Medeiros'!B10</f>
        <v>78</v>
      </c>
      <c r="C19" s="92">
        <f>'AMA_UBS V Medeiros'!C10</f>
        <v>89</v>
      </c>
      <c r="D19" s="103">
        <f t="shared" si="19"/>
        <v>1.141025641025641</v>
      </c>
      <c r="E19" s="92" t="e">
        <f>'AMA_UBS V Medeiros'!#REF!</f>
        <v>#REF!</v>
      </c>
      <c r="F19" s="103" t="e">
        <f t="shared" si="20"/>
        <v>#REF!</v>
      </c>
      <c r="G19" s="92" t="e">
        <f>'AMA_UBS V Medeiros'!#REF!</f>
        <v>#REF!</v>
      </c>
      <c r="H19" s="103" t="e">
        <f t="shared" si="21"/>
        <v>#REF!</v>
      </c>
      <c r="I19" s="94" t="e">
        <f t="shared" si="22"/>
        <v>#REF!</v>
      </c>
      <c r="J19" s="104" t="e">
        <f t="shared" si="23"/>
        <v>#REF!</v>
      </c>
      <c r="K19" s="92" t="e">
        <f>'AMA_UBS V Medeiros'!#REF!</f>
        <v>#REF!</v>
      </c>
      <c r="L19" s="103" t="e">
        <f t="shared" si="21"/>
        <v>#REF!</v>
      </c>
      <c r="M19" s="92" t="e">
        <f>'AMA_UBS V Medeiros'!#REF!</f>
        <v>#REF!</v>
      </c>
      <c r="N19" s="103" t="e">
        <f t="shared" si="24"/>
        <v>#REF!</v>
      </c>
      <c r="O19" s="92" t="e">
        <f>'AMA_UBS V Medeiros'!#REF!</f>
        <v>#REF!</v>
      </c>
      <c r="P19" s="103" t="e">
        <f t="shared" si="25"/>
        <v>#REF!</v>
      </c>
      <c r="Q19" s="734"/>
      <c r="R19" s="734"/>
    </row>
    <row r="20" spans="1:18" ht="15.75" hidden="1" x14ac:dyDescent="0.25">
      <c r="A20" s="212" t="s">
        <v>271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</row>
    <row r="21" spans="1:18" hidden="1" x14ac:dyDescent="0.25">
      <c r="A21" s="214" t="s">
        <v>8</v>
      </c>
      <c r="B21" s="76">
        <f>'UBS Izolina Mazzei'!B9</f>
        <v>783</v>
      </c>
      <c r="C21" s="91">
        <f>'UBS Izolina Mazzei'!C9</f>
        <v>867</v>
      </c>
      <c r="D21" s="18">
        <f t="shared" ref="D21:D22" si="26">C21/$B21</f>
        <v>1.1072796934865901</v>
      </c>
      <c r="E21" s="91" t="e">
        <f>'UBS Izolina Mazzei'!#REF!</f>
        <v>#REF!</v>
      </c>
      <c r="F21" s="18" t="e">
        <f t="shared" ref="F21:F22" si="27">E21/$B21</f>
        <v>#REF!</v>
      </c>
      <c r="G21" s="91" t="e">
        <f>'UBS Izolina Mazzei'!#REF!</f>
        <v>#REF!</v>
      </c>
      <c r="H21" s="18" t="e">
        <f t="shared" ref="H21:L22" si="28">G21/$B21</f>
        <v>#REF!</v>
      </c>
      <c r="I21" s="68" t="e">
        <f t="shared" ref="I21:I22" si="29">SUM(C21,E21,G21)</f>
        <v>#REF!</v>
      </c>
      <c r="J21" s="102" t="e">
        <f t="shared" ref="J21:J22" si="30">I21/($B21*3)</f>
        <v>#REF!</v>
      </c>
      <c r="K21" s="91" t="e">
        <f>'UBS Izolina Mazzei'!#REF!</f>
        <v>#REF!</v>
      </c>
      <c r="L21" s="18" t="e">
        <f t="shared" si="28"/>
        <v>#REF!</v>
      </c>
      <c r="M21" s="91" t="e">
        <f>'UBS Izolina Mazzei'!#REF!</f>
        <v>#REF!</v>
      </c>
      <c r="N21" s="18" t="e">
        <f t="shared" ref="N21:N22" si="31">M21/$B21</f>
        <v>#REF!</v>
      </c>
      <c r="O21" s="91" t="e">
        <f>'UBS Izolina Mazzei'!#REF!</f>
        <v>#REF!</v>
      </c>
      <c r="P21" s="18" t="e">
        <f t="shared" ref="P21:P22" si="32">O21/$B21</f>
        <v>#REF!</v>
      </c>
      <c r="Q21" s="732"/>
      <c r="R21" s="732"/>
    </row>
    <row r="22" spans="1:18" hidden="1" x14ac:dyDescent="0.25">
      <c r="A22" s="214" t="s">
        <v>9</v>
      </c>
      <c r="B22" s="78">
        <f>'UBS Izolina Mazzei'!B10</f>
        <v>117</v>
      </c>
      <c r="C22" s="92">
        <f>'UBS Izolina Mazzei'!C10</f>
        <v>179</v>
      </c>
      <c r="D22" s="103">
        <f t="shared" si="26"/>
        <v>1.5299145299145298</v>
      </c>
      <c r="E22" s="92" t="e">
        <f>'UBS Izolina Mazzei'!#REF!</f>
        <v>#REF!</v>
      </c>
      <c r="F22" s="103" t="e">
        <f t="shared" si="27"/>
        <v>#REF!</v>
      </c>
      <c r="G22" s="92" t="e">
        <f>'UBS Izolina Mazzei'!#REF!</f>
        <v>#REF!</v>
      </c>
      <c r="H22" s="103" t="e">
        <f t="shared" si="28"/>
        <v>#REF!</v>
      </c>
      <c r="I22" s="94" t="e">
        <f t="shared" si="29"/>
        <v>#REF!</v>
      </c>
      <c r="J22" s="104" t="e">
        <f t="shared" si="30"/>
        <v>#REF!</v>
      </c>
      <c r="K22" s="92" t="e">
        <f>'UBS Izolina Mazzei'!#REF!</f>
        <v>#REF!</v>
      </c>
      <c r="L22" s="103" t="e">
        <f t="shared" si="28"/>
        <v>#REF!</v>
      </c>
      <c r="M22" s="92" t="e">
        <f>'UBS Izolina Mazzei'!#REF!</f>
        <v>#REF!</v>
      </c>
      <c r="N22" s="103" t="e">
        <f t="shared" si="31"/>
        <v>#REF!</v>
      </c>
      <c r="O22" s="92" t="e">
        <f>'UBS Izolina Mazzei'!#REF!</f>
        <v>#REF!</v>
      </c>
      <c r="P22" s="103" t="e">
        <f t="shared" si="32"/>
        <v>#REF!</v>
      </c>
      <c r="Q22" s="734"/>
      <c r="R22" s="734"/>
    </row>
    <row r="23" spans="1:18" ht="15.75" hidden="1" x14ac:dyDescent="0.25">
      <c r="A23" s="212" t="s">
        <v>273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</row>
    <row r="24" spans="1:18" hidden="1" x14ac:dyDescent="0.25">
      <c r="A24" s="214" t="s">
        <v>8</v>
      </c>
      <c r="B24" s="76">
        <f>'UBS Jardim Japão'!B9</f>
        <v>522</v>
      </c>
      <c r="C24" s="91">
        <f>'UBS Jardim Japão'!C9</f>
        <v>618</v>
      </c>
      <c r="D24" s="18">
        <f t="shared" ref="D24:D25" si="33">C24/$B24</f>
        <v>1.1839080459770115</v>
      </c>
      <c r="E24" s="91" t="e">
        <f>'UBS Jardim Japão'!#REF!</f>
        <v>#REF!</v>
      </c>
      <c r="F24" s="18" t="e">
        <f t="shared" ref="F24:F25" si="34">E24/$B24</f>
        <v>#REF!</v>
      </c>
      <c r="G24" s="91" t="e">
        <f>'UBS Jardim Japão'!#REF!</f>
        <v>#REF!</v>
      </c>
      <c r="H24" s="18" t="e">
        <f t="shared" ref="H24:L25" si="35">G24/$B24</f>
        <v>#REF!</v>
      </c>
      <c r="I24" s="68" t="e">
        <f t="shared" ref="I24:I25" si="36">SUM(C24,E24,G24)</f>
        <v>#REF!</v>
      </c>
      <c r="J24" s="102" t="e">
        <f t="shared" ref="J24:J25" si="37">I24/($B24*3)</f>
        <v>#REF!</v>
      </c>
      <c r="K24" s="91" t="e">
        <f>'UBS Jardim Japão'!#REF!</f>
        <v>#REF!</v>
      </c>
      <c r="L24" s="18" t="e">
        <f t="shared" si="35"/>
        <v>#REF!</v>
      </c>
      <c r="M24" s="91" t="e">
        <f>'UBS Jardim Japão'!#REF!</f>
        <v>#REF!</v>
      </c>
      <c r="N24" s="18" t="e">
        <f t="shared" ref="N24:N25" si="38">M24/$B24</f>
        <v>#REF!</v>
      </c>
      <c r="O24" s="91" t="e">
        <f>'UBS Jardim Japão'!#REF!</f>
        <v>#REF!</v>
      </c>
      <c r="P24" s="18" t="e">
        <f t="shared" ref="P24:P25" si="39">O24/$B24</f>
        <v>#REF!</v>
      </c>
      <c r="Q24" s="732"/>
      <c r="R24" s="732"/>
    </row>
    <row r="25" spans="1:18" hidden="1" x14ac:dyDescent="0.25">
      <c r="A25" s="214" t="s">
        <v>9</v>
      </c>
      <c r="B25" s="78">
        <f>'UBS Jardim Japão'!B10</f>
        <v>78</v>
      </c>
      <c r="C25" s="92">
        <f>'UBS Jardim Japão'!C10</f>
        <v>119</v>
      </c>
      <c r="D25" s="103">
        <f t="shared" si="33"/>
        <v>1.5256410256410255</v>
      </c>
      <c r="E25" s="92" t="e">
        <f>'UBS Jardim Japão'!#REF!</f>
        <v>#REF!</v>
      </c>
      <c r="F25" s="103" t="e">
        <f t="shared" si="34"/>
        <v>#REF!</v>
      </c>
      <c r="G25" s="92" t="e">
        <f>'UBS Jardim Japão'!#REF!</f>
        <v>#REF!</v>
      </c>
      <c r="H25" s="103" t="e">
        <f t="shared" si="35"/>
        <v>#REF!</v>
      </c>
      <c r="I25" s="94" t="e">
        <f t="shared" si="36"/>
        <v>#REF!</v>
      </c>
      <c r="J25" s="104" t="e">
        <f t="shared" si="37"/>
        <v>#REF!</v>
      </c>
      <c r="K25" s="92" t="e">
        <f>'UBS Jardim Japão'!#REF!</f>
        <v>#REF!</v>
      </c>
      <c r="L25" s="103" t="e">
        <f t="shared" si="35"/>
        <v>#REF!</v>
      </c>
      <c r="M25" s="92" t="e">
        <f>'UBS Jardim Japão'!#REF!</f>
        <v>#REF!</v>
      </c>
      <c r="N25" s="103" t="e">
        <f t="shared" si="38"/>
        <v>#REF!</v>
      </c>
      <c r="O25" s="92" t="e">
        <f>'UBS Jardim Japão'!#REF!</f>
        <v>#REF!</v>
      </c>
      <c r="P25" s="103" t="e">
        <f t="shared" si="39"/>
        <v>#REF!</v>
      </c>
      <c r="Q25" s="734"/>
      <c r="R25" s="734"/>
    </row>
    <row r="26" spans="1:18" ht="15.75" hidden="1" x14ac:dyDescent="0.25">
      <c r="A26" s="212" t="s">
        <v>276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</row>
    <row r="27" spans="1:18" ht="36.75" hidden="1" thickBot="1" x14ac:dyDescent="0.3">
      <c r="A27" s="213" t="s">
        <v>14</v>
      </c>
      <c r="B27" s="141" t="s">
        <v>15</v>
      </c>
      <c r="C27" s="207" t="s">
        <v>2</v>
      </c>
      <c r="D27" s="208" t="s">
        <v>1</v>
      </c>
      <c r="E27" s="207" t="s">
        <v>3</v>
      </c>
      <c r="F27" s="208" t="s">
        <v>1</v>
      </c>
      <c r="G27" s="207" t="s">
        <v>4</v>
      </c>
      <c r="H27" s="208" t="s">
        <v>1</v>
      </c>
      <c r="I27" s="86" t="s">
        <v>193</v>
      </c>
      <c r="J27" s="12" t="s">
        <v>192</v>
      </c>
      <c r="K27" s="207" t="s">
        <v>5</v>
      </c>
      <c r="L27" s="208" t="s">
        <v>1</v>
      </c>
      <c r="M27" s="209" t="s">
        <v>190</v>
      </c>
      <c r="N27" s="210" t="s">
        <v>1</v>
      </c>
      <c r="O27" s="209" t="s">
        <v>191</v>
      </c>
      <c r="P27" s="210" t="s">
        <v>1</v>
      </c>
      <c r="Q27" s="733"/>
      <c r="R27" s="733"/>
    </row>
    <row r="28" spans="1:18" hidden="1" x14ac:dyDescent="0.25">
      <c r="A28" s="214" t="s">
        <v>8</v>
      </c>
      <c r="B28" s="76">
        <f>'UBS Vila Ede'!B9</f>
        <v>783</v>
      </c>
      <c r="C28" s="91">
        <f>'UBS Vila Ede'!C9</f>
        <v>835</v>
      </c>
      <c r="D28" s="18">
        <f t="shared" ref="D28:D29" si="40">C28/$B28</f>
        <v>1.066411238825032</v>
      </c>
      <c r="E28" s="91" t="e">
        <f>'UBS Vila Ede'!#REF!</f>
        <v>#REF!</v>
      </c>
      <c r="F28" s="18" t="e">
        <f t="shared" ref="F28:F29" si="41">E28/$B28</f>
        <v>#REF!</v>
      </c>
      <c r="G28" s="91" t="e">
        <f>'UBS Vila Ede'!#REF!</f>
        <v>#REF!</v>
      </c>
      <c r="H28" s="18" t="e">
        <f t="shared" ref="H28:L29" si="42">G28/$B28</f>
        <v>#REF!</v>
      </c>
      <c r="I28" s="68" t="e">
        <f t="shared" ref="I28:I29" si="43">SUM(C28,E28,G28)</f>
        <v>#REF!</v>
      </c>
      <c r="J28" s="102" t="e">
        <f t="shared" ref="J28:J29" si="44">I28/($B28*3)</f>
        <v>#REF!</v>
      </c>
      <c r="K28" s="91" t="e">
        <f>'UBS Vila Ede'!#REF!</f>
        <v>#REF!</v>
      </c>
      <c r="L28" s="18" t="e">
        <f t="shared" si="42"/>
        <v>#REF!</v>
      </c>
      <c r="M28" s="91" t="e">
        <f>'UBS Vila Ede'!#REF!</f>
        <v>#REF!</v>
      </c>
      <c r="N28" s="18" t="e">
        <f t="shared" ref="N28:N29" si="45">M28/$B28</f>
        <v>#REF!</v>
      </c>
      <c r="O28" s="91" t="e">
        <f>'UBS Vila Ede'!#REF!</f>
        <v>#REF!</v>
      </c>
      <c r="P28" s="18" t="e">
        <f t="shared" ref="P28:P29" si="46">O28/$B28</f>
        <v>#REF!</v>
      </c>
      <c r="Q28" s="732"/>
      <c r="R28" s="732"/>
    </row>
    <row r="29" spans="1:18" hidden="1" x14ac:dyDescent="0.25">
      <c r="A29" s="214" t="s">
        <v>9</v>
      </c>
      <c r="B29" s="78">
        <f>'UBS Vila Ede'!B10</f>
        <v>117</v>
      </c>
      <c r="C29" s="92">
        <f>'UBS Vila Ede'!C10</f>
        <v>199</v>
      </c>
      <c r="D29" s="103">
        <f t="shared" si="40"/>
        <v>1.7008547008547008</v>
      </c>
      <c r="E29" s="92" t="e">
        <f>'UBS Vila Ede'!#REF!</f>
        <v>#REF!</v>
      </c>
      <c r="F29" s="103" t="e">
        <f t="shared" si="41"/>
        <v>#REF!</v>
      </c>
      <c r="G29" s="92" t="e">
        <f>'UBS Vila Ede'!#REF!</f>
        <v>#REF!</v>
      </c>
      <c r="H29" s="103" t="e">
        <f t="shared" si="42"/>
        <v>#REF!</v>
      </c>
      <c r="I29" s="94" t="e">
        <f t="shared" si="43"/>
        <v>#REF!</v>
      </c>
      <c r="J29" s="104" t="e">
        <f t="shared" si="44"/>
        <v>#REF!</v>
      </c>
      <c r="K29" s="92" t="e">
        <f>'UBS Vila Ede'!#REF!</f>
        <v>#REF!</v>
      </c>
      <c r="L29" s="103" t="e">
        <f t="shared" si="42"/>
        <v>#REF!</v>
      </c>
      <c r="M29" s="92" t="e">
        <f>'UBS Vila Ede'!#REF!</f>
        <v>#REF!</v>
      </c>
      <c r="N29" s="103" t="e">
        <f t="shared" si="45"/>
        <v>#REF!</v>
      </c>
      <c r="O29" s="92" t="e">
        <f>'UBS Vila Ede'!#REF!</f>
        <v>#REF!</v>
      </c>
      <c r="P29" s="103" t="e">
        <f t="shared" si="46"/>
        <v>#REF!</v>
      </c>
      <c r="Q29" s="734"/>
      <c r="R29" s="734"/>
    </row>
    <row r="30" spans="1:18" ht="15.75" hidden="1" x14ac:dyDescent="0.25">
      <c r="A30" s="212" t="s">
        <v>278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</row>
    <row r="31" spans="1:18" hidden="1" x14ac:dyDescent="0.25">
      <c r="A31" s="214" t="s">
        <v>8</v>
      </c>
      <c r="B31" s="76">
        <f>'UBS Vila Leonor'!B9</f>
        <v>522</v>
      </c>
      <c r="C31" s="91">
        <f>'UBS Vila Leonor'!C9</f>
        <v>602</v>
      </c>
      <c r="D31" s="18">
        <f t="shared" ref="D31:D32" si="47">C31/$B31</f>
        <v>1.1532567049808429</v>
      </c>
      <c r="E31" s="91" t="e">
        <f>'UBS Vila Leonor'!#REF!</f>
        <v>#REF!</v>
      </c>
      <c r="F31" s="18" t="e">
        <f t="shared" ref="F31:F32" si="48">E31/$B31</f>
        <v>#REF!</v>
      </c>
      <c r="G31" s="91" t="e">
        <f>'UBS Vila Leonor'!#REF!</f>
        <v>#REF!</v>
      </c>
      <c r="H31" s="18" t="e">
        <f t="shared" ref="H31:L32" si="49">G31/$B31</f>
        <v>#REF!</v>
      </c>
      <c r="I31" s="68" t="e">
        <f t="shared" ref="I31:I32" si="50">SUM(C31,E31,G31)</f>
        <v>#REF!</v>
      </c>
      <c r="J31" s="102" t="e">
        <f t="shared" ref="J31:J32" si="51">I31/($B31*3)</f>
        <v>#REF!</v>
      </c>
      <c r="K31" s="91" t="e">
        <f>'UBS Vila Leonor'!#REF!</f>
        <v>#REF!</v>
      </c>
      <c r="L31" s="18" t="e">
        <f t="shared" si="49"/>
        <v>#REF!</v>
      </c>
      <c r="M31" s="91" t="e">
        <f>'UBS Vila Leonor'!#REF!</f>
        <v>#REF!</v>
      </c>
      <c r="N31" s="18" t="e">
        <f t="shared" ref="N31:N32" si="52">M31/$B31</f>
        <v>#REF!</v>
      </c>
      <c r="O31" s="91" t="e">
        <f>'UBS Vila Leonor'!#REF!</f>
        <v>#REF!</v>
      </c>
      <c r="P31" s="18" t="e">
        <f t="shared" ref="P31:P32" si="53">O31/$B31</f>
        <v>#REF!</v>
      </c>
      <c r="Q31" s="732"/>
      <c r="R31" s="732"/>
    </row>
    <row r="32" spans="1:18" hidden="1" x14ac:dyDescent="0.25">
      <c r="A32" s="214" t="s">
        <v>9</v>
      </c>
      <c r="B32" s="78">
        <f>'UBS Vila Leonor'!B10</f>
        <v>78</v>
      </c>
      <c r="C32" s="92">
        <f>'UBS Vila Leonor'!C10</f>
        <v>82</v>
      </c>
      <c r="D32" s="103">
        <f t="shared" si="47"/>
        <v>1.0512820512820513</v>
      </c>
      <c r="E32" s="92" t="e">
        <f>'UBS Vila Leonor'!#REF!</f>
        <v>#REF!</v>
      </c>
      <c r="F32" s="103" t="e">
        <f t="shared" si="48"/>
        <v>#REF!</v>
      </c>
      <c r="G32" s="92" t="e">
        <f>'UBS Vila Leonor'!#REF!</f>
        <v>#REF!</v>
      </c>
      <c r="H32" s="103" t="e">
        <f t="shared" si="49"/>
        <v>#REF!</v>
      </c>
      <c r="I32" s="94" t="e">
        <f t="shared" si="50"/>
        <v>#REF!</v>
      </c>
      <c r="J32" s="104" t="e">
        <f t="shared" si="51"/>
        <v>#REF!</v>
      </c>
      <c r="K32" s="92" t="e">
        <f>'UBS Vila Leonor'!#REF!</f>
        <v>#REF!</v>
      </c>
      <c r="L32" s="103" t="e">
        <f t="shared" si="49"/>
        <v>#REF!</v>
      </c>
      <c r="M32" s="92" t="e">
        <f>'UBS Vila Leonor'!#REF!</f>
        <v>#REF!</v>
      </c>
      <c r="N32" s="103" t="e">
        <f t="shared" si="52"/>
        <v>#REF!</v>
      </c>
      <c r="O32" s="92" t="e">
        <f>'UBS Vila Leonor'!#REF!</f>
        <v>#REF!</v>
      </c>
      <c r="P32" s="103" t="e">
        <f t="shared" si="53"/>
        <v>#REF!</v>
      </c>
      <c r="Q32" s="734"/>
      <c r="R32" s="734"/>
    </row>
    <row r="33" spans="1:26" ht="15.75" hidden="1" x14ac:dyDescent="0.25">
      <c r="A33" s="212" t="s">
        <v>280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</row>
    <row r="34" spans="1:26" hidden="1" x14ac:dyDescent="0.25">
      <c r="A34" s="214" t="s">
        <v>8</v>
      </c>
      <c r="B34" s="76">
        <f>'UBS Vila Sabrina'!B9</f>
        <v>522</v>
      </c>
      <c r="C34" s="91">
        <f>'UBS Vila Sabrina'!C9</f>
        <v>636</v>
      </c>
      <c r="D34" s="18">
        <f t="shared" ref="D34:D35" si="54">C34/$B34</f>
        <v>1.2183908045977012</v>
      </c>
      <c r="E34" s="91" t="e">
        <f>'UBS Vila Sabrina'!#REF!</f>
        <v>#REF!</v>
      </c>
      <c r="F34" s="18" t="e">
        <f t="shared" ref="F34:F35" si="55">E34/$B34</f>
        <v>#REF!</v>
      </c>
      <c r="G34" s="91" t="e">
        <f>'UBS Vila Sabrina'!#REF!</f>
        <v>#REF!</v>
      </c>
      <c r="H34" s="18" t="e">
        <f t="shared" ref="H34:L35" si="56">G34/$B34</f>
        <v>#REF!</v>
      </c>
      <c r="I34" s="68" t="e">
        <f t="shared" ref="I34:I35" si="57">SUM(C34,E34,G34)</f>
        <v>#REF!</v>
      </c>
      <c r="J34" s="102" t="e">
        <f t="shared" ref="J34:J35" si="58">I34/($B34*3)</f>
        <v>#REF!</v>
      </c>
      <c r="K34" s="91" t="e">
        <f>'UBS Vila Sabrina'!#REF!</f>
        <v>#REF!</v>
      </c>
      <c r="L34" s="18" t="e">
        <f t="shared" si="56"/>
        <v>#REF!</v>
      </c>
      <c r="M34" s="91" t="e">
        <f>'UBS Vila Sabrina'!#REF!</f>
        <v>#REF!</v>
      </c>
      <c r="N34" s="18" t="e">
        <f t="shared" ref="N34:N35" si="59">M34/$B34</f>
        <v>#REF!</v>
      </c>
      <c r="O34" s="91" t="e">
        <f>'UBS Vila Sabrina'!#REF!</f>
        <v>#REF!</v>
      </c>
      <c r="P34" s="18" t="e">
        <f t="shared" ref="P34:P35" si="60">O34/$B34</f>
        <v>#REF!</v>
      </c>
      <c r="Q34" s="732"/>
      <c r="R34" s="732"/>
    </row>
    <row r="35" spans="1:26" hidden="1" x14ac:dyDescent="0.25">
      <c r="A35" s="214" t="s">
        <v>9</v>
      </c>
      <c r="B35" s="78">
        <f>'UBS Vila Sabrina'!B10</f>
        <v>78</v>
      </c>
      <c r="C35" s="92">
        <f>'UBS Vila Sabrina'!C10</f>
        <v>104</v>
      </c>
      <c r="D35" s="103">
        <f t="shared" si="54"/>
        <v>1.3333333333333333</v>
      </c>
      <c r="E35" s="92" t="e">
        <f>'UBS Vila Sabrina'!#REF!</f>
        <v>#REF!</v>
      </c>
      <c r="F35" s="103" t="e">
        <f t="shared" si="55"/>
        <v>#REF!</v>
      </c>
      <c r="G35" s="92" t="e">
        <f>'UBS Vila Sabrina'!#REF!</f>
        <v>#REF!</v>
      </c>
      <c r="H35" s="103" t="e">
        <f t="shared" si="56"/>
        <v>#REF!</v>
      </c>
      <c r="I35" s="94" t="e">
        <f t="shared" si="57"/>
        <v>#REF!</v>
      </c>
      <c r="J35" s="104" t="e">
        <f t="shared" si="58"/>
        <v>#REF!</v>
      </c>
      <c r="K35" s="92" t="e">
        <f>'UBS Vila Sabrina'!#REF!</f>
        <v>#REF!</v>
      </c>
      <c r="L35" s="103" t="e">
        <f t="shared" si="56"/>
        <v>#REF!</v>
      </c>
      <c r="M35" s="92" t="e">
        <f>'UBS Vila Sabrina'!#REF!</f>
        <v>#REF!</v>
      </c>
      <c r="N35" s="103" t="e">
        <f t="shared" si="59"/>
        <v>#REF!</v>
      </c>
      <c r="O35" s="92" t="e">
        <f>'UBS Vila Sabrina'!#REF!</f>
        <v>#REF!</v>
      </c>
      <c r="P35" s="103" t="e">
        <f t="shared" si="60"/>
        <v>#REF!</v>
      </c>
      <c r="Q35" s="734"/>
      <c r="R35" s="734"/>
    </row>
    <row r="36" spans="1:26" ht="15.75" hidden="1" x14ac:dyDescent="0.25">
      <c r="A36" s="212" t="s">
        <v>282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</row>
    <row r="37" spans="1:26" hidden="1" x14ac:dyDescent="0.25">
      <c r="A37" s="214" t="s">
        <v>8</v>
      </c>
      <c r="B37" s="76">
        <f>'UBS Carandiru'!B9</f>
        <v>783</v>
      </c>
      <c r="C37" s="91">
        <f>'UBS Carandiru'!C9</f>
        <v>712</v>
      </c>
      <c r="D37" s="18">
        <f t="shared" ref="D37:D38" si="61">C37/$B37</f>
        <v>0.90932311621966799</v>
      </c>
      <c r="E37" s="91" t="e">
        <f>'UBS Carandiru'!#REF!</f>
        <v>#REF!</v>
      </c>
      <c r="F37" s="18" t="e">
        <f t="shared" ref="F37:F38" si="62">E37/$B37</f>
        <v>#REF!</v>
      </c>
      <c r="G37" s="91" t="e">
        <f>'UBS Carandiru'!#REF!</f>
        <v>#REF!</v>
      </c>
      <c r="H37" s="18" t="e">
        <f t="shared" ref="H37:L38" si="63">G37/$B37</f>
        <v>#REF!</v>
      </c>
      <c r="I37" s="68" t="e">
        <f t="shared" ref="I37:I38" si="64">SUM(C37,E37,G37)</f>
        <v>#REF!</v>
      </c>
      <c r="J37" s="102" t="e">
        <f t="shared" ref="J37:J38" si="65">I37/($B37*3)</f>
        <v>#REF!</v>
      </c>
      <c r="K37" s="91" t="e">
        <f>'UBS Carandiru'!#REF!</f>
        <v>#REF!</v>
      </c>
      <c r="L37" s="18" t="e">
        <f t="shared" si="63"/>
        <v>#REF!</v>
      </c>
      <c r="M37" s="91" t="e">
        <f>'UBS Carandiru'!#REF!</f>
        <v>#REF!</v>
      </c>
      <c r="N37" s="18" t="e">
        <f t="shared" ref="N37:N38" si="66">M37/$B37</f>
        <v>#REF!</v>
      </c>
      <c r="O37" s="91" t="e">
        <f>'UBS Carandiru'!#REF!</f>
        <v>#REF!</v>
      </c>
      <c r="P37" s="18" t="e">
        <f t="shared" ref="P37:P38" si="67">O37/$B37</f>
        <v>#REF!</v>
      </c>
      <c r="Q37" s="732"/>
      <c r="R37" s="732"/>
    </row>
    <row r="38" spans="1:26" hidden="1" x14ac:dyDescent="0.25">
      <c r="A38" s="214" t="s">
        <v>9</v>
      </c>
      <c r="B38" s="78">
        <f>'UBS Carandiru'!B10</f>
        <v>117</v>
      </c>
      <c r="C38" s="92">
        <f>'UBS Carandiru'!C10</f>
        <v>271</v>
      </c>
      <c r="D38" s="103">
        <f t="shared" si="61"/>
        <v>2.3162393162393164</v>
      </c>
      <c r="E38" s="92" t="e">
        <f>'UBS Carandiru'!#REF!</f>
        <v>#REF!</v>
      </c>
      <c r="F38" s="103" t="e">
        <f t="shared" si="62"/>
        <v>#REF!</v>
      </c>
      <c r="G38" s="92" t="e">
        <f>'UBS Carandiru'!#REF!</f>
        <v>#REF!</v>
      </c>
      <c r="H38" s="103" t="e">
        <f t="shared" si="63"/>
        <v>#REF!</v>
      </c>
      <c r="I38" s="94" t="e">
        <f t="shared" si="64"/>
        <v>#REF!</v>
      </c>
      <c r="J38" s="104" t="e">
        <f t="shared" si="65"/>
        <v>#REF!</v>
      </c>
      <c r="K38" s="92" t="e">
        <f>'UBS Carandiru'!#REF!</f>
        <v>#REF!</v>
      </c>
      <c r="L38" s="103" t="e">
        <f t="shared" si="63"/>
        <v>#REF!</v>
      </c>
      <c r="M38" s="92" t="e">
        <f>'UBS Carandiru'!#REF!</f>
        <v>#REF!</v>
      </c>
      <c r="N38" s="103" t="e">
        <f t="shared" si="66"/>
        <v>#REF!</v>
      </c>
      <c r="O38" s="92" t="e">
        <f>'UBS Carandiru'!#REF!</f>
        <v>#REF!</v>
      </c>
      <c r="P38" s="103" t="e">
        <f t="shared" si="67"/>
        <v>#REF!</v>
      </c>
      <c r="Q38" s="734"/>
      <c r="R38" s="734"/>
    </row>
    <row r="39" spans="1:26" ht="15.75" hidden="1" x14ac:dyDescent="0.25">
      <c r="A39" s="212" t="s">
        <v>290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</row>
    <row r="40" spans="1:26" hidden="1" x14ac:dyDescent="0.25">
      <c r="A40" s="214" t="s">
        <v>8</v>
      </c>
      <c r="B40" s="76">
        <f>'UBS Vila Maria P Gnecco'!B9</f>
        <v>522</v>
      </c>
      <c r="C40" s="91">
        <f>'UBS Vila Maria P Gnecco'!C9</f>
        <v>573</v>
      </c>
      <c r="D40" s="18">
        <f t="shared" ref="D40:D41" si="68">C40/$B40</f>
        <v>1.0977011494252873</v>
      </c>
      <c r="E40" s="91" t="e">
        <f>'UBS Vila Maria P Gnecco'!#REF!</f>
        <v>#REF!</v>
      </c>
      <c r="F40" s="18" t="e">
        <f t="shared" ref="F40:F41" si="69">E40/$B40</f>
        <v>#REF!</v>
      </c>
      <c r="G40" s="91" t="e">
        <f>'UBS Vila Maria P Gnecco'!#REF!</f>
        <v>#REF!</v>
      </c>
      <c r="H40" s="18" t="e">
        <f t="shared" ref="H40:L41" si="70">G40/$B40</f>
        <v>#REF!</v>
      </c>
      <c r="I40" s="68" t="e">
        <f t="shared" ref="I40:I41" si="71">SUM(C40,E40,G40)</f>
        <v>#REF!</v>
      </c>
      <c r="J40" s="102" t="e">
        <f t="shared" ref="J40:J41" si="72">I40/($B40*3)</f>
        <v>#REF!</v>
      </c>
      <c r="K40" s="91" t="e">
        <f>'UBS Vila Maria P Gnecco'!#REF!</f>
        <v>#REF!</v>
      </c>
      <c r="L40" s="18" t="e">
        <f t="shared" si="70"/>
        <v>#REF!</v>
      </c>
      <c r="M40" s="91" t="e">
        <f>'UBS Vila Maria P Gnecco'!#REF!</f>
        <v>#REF!</v>
      </c>
      <c r="N40" s="18" t="e">
        <f t="shared" ref="N40:N41" si="73">M40/$B40</f>
        <v>#REF!</v>
      </c>
      <c r="O40" s="91" t="e">
        <f>'UBS Vila Maria P Gnecco'!#REF!</f>
        <v>#REF!</v>
      </c>
      <c r="P40" s="18" t="e">
        <f t="shared" ref="P40:P41" si="74">O40/$B40</f>
        <v>#REF!</v>
      </c>
      <c r="Q40" s="732"/>
      <c r="R40" s="732"/>
    </row>
    <row r="41" spans="1:26" hidden="1" x14ac:dyDescent="0.25">
      <c r="A41" s="214" t="s">
        <v>9</v>
      </c>
      <c r="B41" s="78">
        <f>'UBS Vila Maria P Gnecco'!B11</f>
        <v>24</v>
      </c>
      <c r="C41" s="92">
        <f>'UBS Vila Maria P Gnecco'!C11</f>
        <v>12</v>
      </c>
      <c r="D41" s="103">
        <f t="shared" si="68"/>
        <v>0.5</v>
      </c>
      <c r="E41" s="92" t="e">
        <f>'UBS Vila Maria P Gnecco'!#REF!</f>
        <v>#REF!</v>
      </c>
      <c r="F41" s="103" t="e">
        <f t="shared" si="69"/>
        <v>#REF!</v>
      </c>
      <c r="G41" s="92" t="e">
        <f>'UBS Vila Maria P Gnecco'!#REF!</f>
        <v>#REF!</v>
      </c>
      <c r="H41" s="103" t="e">
        <f t="shared" si="70"/>
        <v>#REF!</v>
      </c>
      <c r="I41" s="94" t="e">
        <f t="shared" si="71"/>
        <v>#REF!</v>
      </c>
      <c r="J41" s="104" t="e">
        <f t="shared" si="72"/>
        <v>#REF!</v>
      </c>
      <c r="K41" s="92" t="e">
        <f>'UBS Vila Maria P Gnecco'!#REF!</f>
        <v>#REF!</v>
      </c>
      <c r="L41" s="103" t="e">
        <f t="shared" si="70"/>
        <v>#REF!</v>
      </c>
      <c r="M41" s="92" t="e">
        <f>'UBS Vila Maria P Gnecco'!#REF!</f>
        <v>#REF!</v>
      </c>
      <c r="N41" s="103" t="e">
        <f t="shared" si="73"/>
        <v>#REF!</v>
      </c>
      <c r="O41" s="92" t="e">
        <f>'UBS Vila Maria P Gnecco'!#REF!</f>
        <v>#REF!</v>
      </c>
      <c r="P41" s="103" t="e">
        <f t="shared" si="74"/>
        <v>#REF!</v>
      </c>
      <c r="Q41" s="734"/>
      <c r="R41" s="734"/>
    </row>
    <row r="42" spans="1:26" hidden="1" x14ac:dyDescent="0.25"/>
    <row r="43" spans="1:26" hidden="1" x14ac:dyDescent="0.25"/>
    <row r="44" spans="1:26" ht="15.75" x14ac:dyDescent="0.25">
      <c r="A44" s="1002" t="s">
        <v>201</v>
      </c>
      <c r="B44" s="994"/>
      <c r="C44" s="994"/>
      <c r="D44" s="994"/>
      <c r="E44" s="994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  <c r="R44" s="994"/>
      <c r="S44" s="994"/>
      <c r="T44" s="994"/>
      <c r="U44" s="994"/>
      <c r="V44" s="994"/>
      <c r="W44" s="994"/>
      <c r="X44" s="994"/>
      <c r="Y44" s="994"/>
      <c r="Z44" s="994"/>
    </row>
    <row r="45" spans="1:26" ht="24.75" thickBot="1" x14ac:dyDescent="0.3">
      <c r="A45" s="220" t="s">
        <v>14</v>
      </c>
      <c r="B45" s="141" t="s">
        <v>15</v>
      </c>
      <c r="C45" s="207" t="str">
        <f>'Pque N Mundo I'!C8</f>
        <v>Real.</v>
      </c>
      <c r="D45" s="208" t="e">
        <f>'Pque N Mundo I'!#REF!</f>
        <v>#REF!</v>
      </c>
      <c r="E45" s="207" t="e">
        <f>'Pque N Mundo I'!#REF!</f>
        <v>#REF!</v>
      </c>
      <c r="F45" s="208" t="e">
        <f>'Pque N Mundo I'!#REF!</f>
        <v>#REF!</v>
      </c>
      <c r="G45" s="207" t="e">
        <f>'Pque N Mundo I'!#REF!</f>
        <v>#REF!</v>
      </c>
      <c r="H45" s="208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207" t="e">
        <f>'Pque N Mundo I'!#REF!</f>
        <v>#REF!</v>
      </c>
      <c r="L45" s="208" t="e">
        <f>'Pque N Mundo I'!#REF!</f>
        <v>#REF!</v>
      </c>
      <c r="M45" s="209" t="e">
        <f>'Pque N Mundo I'!#REF!</f>
        <v>#REF!</v>
      </c>
      <c r="N45" s="210" t="e">
        <f>'Pque N Mundo I'!#REF!</f>
        <v>#REF!</v>
      </c>
      <c r="O45" s="209" t="e">
        <f>'Pque N Mundo I'!#REF!</f>
        <v>#REF!</v>
      </c>
      <c r="P45" s="210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207" t="e">
        <f>'Pque N Mundo I'!#REF!</f>
        <v>#REF!</v>
      </c>
      <c r="T45" s="208" t="e">
        <f>'Pque N Mundo I'!#REF!</f>
        <v>#REF!</v>
      </c>
      <c r="U45" s="209" t="e">
        <f>'Pque N Mundo I'!#REF!</f>
        <v>#REF!</v>
      </c>
      <c r="V45" s="210" t="e">
        <f>'Pque N Mundo I'!#REF!</f>
        <v>#REF!</v>
      </c>
      <c r="W45" s="209" t="e">
        <f>'Pque N Mundo I'!#REF!</f>
        <v>#REF!</v>
      </c>
      <c r="X45" s="210" t="e">
        <f>'Pque N Mundo I'!#REF!</f>
        <v>#REF!</v>
      </c>
      <c r="Y45" s="86" t="e">
        <f>'Pque N Mundo I'!#REF!</f>
        <v>#REF!</v>
      </c>
      <c r="Z45" s="12" t="e">
        <f>'Pque N Mundo I'!#REF!</f>
        <v>#REF!</v>
      </c>
    </row>
    <row r="46" spans="1:26" ht="15.75" thickTop="1" x14ac:dyDescent="0.25">
      <c r="A46" s="221" t="s">
        <v>202</v>
      </c>
      <c r="B46" s="219">
        <f>B6</f>
        <v>261</v>
      </c>
      <c r="C46" s="91">
        <f>C6</f>
        <v>278</v>
      </c>
      <c r="D46" s="18">
        <f>C46/$B46</f>
        <v>1.0651340996168583</v>
      </c>
      <c r="E46" s="91" t="e">
        <f>E6</f>
        <v>#REF!</v>
      </c>
      <c r="F46" s="18" t="e">
        <f>E46/$B46</f>
        <v>#REF!</v>
      </c>
      <c r="G46" s="91" t="e">
        <f>G6</f>
        <v>#REF!</v>
      </c>
      <c r="H46" s="18" t="e">
        <f>G46/$B46</f>
        <v>#REF!</v>
      </c>
      <c r="I46" s="227" t="e">
        <f>SUM(C46,E46,G46)</f>
        <v>#REF!</v>
      </c>
      <c r="J46" s="102" t="e">
        <f>I46/($B46*3)</f>
        <v>#REF!</v>
      </c>
      <c r="K46" s="91" t="e">
        <f>K6</f>
        <v>#REF!</v>
      </c>
      <c r="L46" s="18" t="e">
        <f>K46/$B46</f>
        <v>#REF!</v>
      </c>
      <c r="M46" s="91" t="e">
        <f>M6</f>
        <v>#REF!</v>
      </c>
      <c r="N46" s="18" t="e">
        <f>M46/$B46</f>
        <v>#REF!</v>
      </c>
      <c r="O46" s="91" t="e">
        <f>O6</f>
        <v>#REF!</v>
      </c>
      <c r="P46" s="18" t="e">
        <f>O46/$B46</f>
        <v>#REF!</v>
      </c>
      <c r="Q46" s="227" t="e">
        <f t="shared" ref="Q46:Q57" si="75">SUM(K46,M46,O46)</f>
        <v>#REF!</v>
      </c>
      <c r="R46" s="102" t="e">
        <f t="shared" ref="R46:R58" si="76">Q46/($B46*3)</f>
        <v>#REF!</v>
      </c>
      <c r="S46" s="91">
        <f>S6</f>
        <v>0</v>
      </c>
      <c r="T46" s="18">
        <f>S46/$B46</f>
        <v>0</v>
      </c>
      <c r="U46" s="91">
        <f>U6</f>
        <v>0</v>
      </c>
      <c r="V46" s="18">
        <f>U46/$B46</f>
        <v>0</v>
      </c>
      <c r="W46" s="91">
        <f>W6</f>
        <v>0</v>
      </c>
      <c r="X46" s="18">
        <f>W46/$B46</f>
        <v>0</v>
      </c>
      <c r="Y46" s="227">
        <f t="shared" ref="Y46:Y57" si="77">SUM(S46,U46,W46)</f>
        <v>0</v>
      </c>
      <c r="Z46" s="102">
        <f t="shared" ref="Z46:Z58" si="78">Y46/($B46*3)</f>
        <v>0</v>
      </c>
    </row>
    <row r="47" spans="1:26" x14ac:dyDescent="0.25">
      <c r="A47" s="221" t="s">
        <v>212</v>
      </c>
      <c r="B47" s="219">
        <f>B11</f>
        <v>174</v>
      </c>
      <c r="C47" s="91">
        <f>C11</f>
        <v>136</v>
      </c>
      <c r="D47" s="18">
        <f t="shared" ref="D47:D58" si="79">C47/$B47</f>
        <v>0.7816091954022989</v>
      </c>
      <c r="E47" s="91" t="e">
        <f>E11</f>
        <v>#REF!</v>
      </c>
      <c r="F47" s="18" t="e">
        <f t="shared" ref="F47:F58" si="80">E47/$B47</f>
        <v>#REF!</v>
      </c>
      <c r="G47" s="91" t="e">
        <f>G11</f>
        <v>#REF!</v>
      </c>
      <c r="H47" s="18" t="e">
        <f t="shared" ref="H47:H58" si="81">G47/$B47</f>
        <v>#REF!</v>
      </c>
      <c r="I47" s="227" t="e">
        <f t="shared" ref="I47:I57" si="82">SUM(C47,E47,G47)</f>
        <v>#REF!</v>
      </c>
      <c r="J47" s="102" t="e">
        <f t="shared" ref="J47:J57" si="83">I47/($B47*3)</f>
        <v>#REF!</v>
      </c>
      <c r="K47" s="91" t="e">
        <f>K11</f>
        <v>#REF!</v>
      </c>
      <c r="L47" s="18" t="e">
        <f t="shared" ref="L47:L58" si="84">K47/$B47</f>
        <v>#REF!</v>
      </c>
      <c r="M47" s="91" t="e">
        <f>M11</f>
        <v>#REF!</v>
      </c>
      <c r="N47" s="18" t="e">
        <f t="shared" ref="N47:N58" si="85">M47/$B47</f>
        <v>#REF!</v>
      </c>
      <c r="O47" s="91" t="e">
        <f>O11</f>
        <v>#REF!</v>
      </c>
      <c r="P47" s="18" t="e">
        <f t="shared" ref="P47:P58" si="86">O47/$B47</f>
        <v>#REF!</v>
      </c>
      <c r="Q47" s="227" t="e">
        <f t="shared" si="75"/>
        <v>#REF!</v>
      </c>
      <c r="R47" s="102" t="e">
        <f t="shared" si="76"/>
        <v>#REF!</v>
      </c>
      <c r="S47" s="91">
        <f>S11</f>
        <v>0</v>
      </c>
      <c r="T47" s="18">
        <f t="shared" ref="T47:T58" si="87">S47/$B47</f>
        <v>0</v>
      </c>
      <c r="U47" s="91">
        <f>U11</f>
        <v>0</v>
      </c>
      <c r="V47" s="18">
        <f t="shared" ref="V47:V58" si="88">U47/$B47</f>
        <v>0</v>
      </c>
      <c r="W47" s="91">
        <f>W11</f>
        <v>0</v>
      </c>
      <c r="X47" s="18">
        <f t="shared" ref="X47:X58" si="89">W47/$B47</f>
        <v>0</v>
      </c>
      <c r="Y47" s="227">
        <f t="shared" si="77"/>
        <v>0</v>
      </c>
      <c r="Z47" s="102">
        <f t="shared" si="78"/>
        <v>0</v>
      </c>
    </row>
    <row r="48" spans="1:26" x14ac:dyDescent="0.25">
      <c r="A48" s="221" t="s">
        <v>213</v>
      </c>
      <c r="B48" s="219">
        <f>B9</f>
        <v>384</v>
      </c>
      <c r="C48" s="91">
        <f>C9</f>
        <v>362</v>
      </c>
      <c r="D48" s="18">
        <f t="shared" ref="D48" si="90">C48/$B48</f>
        <v>0.94270833333333337</v>
      </c>
      <c r="E48" s="91" t="e">
        <f>E9</f>
        <v>#REF!</v>
      </c>
      <c r="F48" s="18" t="e">
        <f t="shared" ref="F48" si="91">E48/$B48</f>
        <v>#REF!</v>
      </c>
      <c r="G48" s="91" t="e">
        <f>G9</f>
        <v>#REF!</v>
      </c>
      <c r="H48" s="18" t="e">
        <f t="shared" ref="H48" si="92">G48/$B48</f>
        <v>#REF!</v>
      </c>
      <c r="I48" s="227" t="e">
        <f t="shared" si="82"/>
        <v>#REF!</v>
      </c>
      <c r="J48" s="102" t="e">
        <f t="shared" si="83"/>
        <v>#REF!</v>
      </c>
      <c r="K48" s="91" t="e">
        <f>K9</f>
        <v>#REF!</v>
      </c>
      <c r="L48" s="18" t="e">
        <f t="shared" ref="L48" si="93">K48/$B48</f>
        <v>#REF!</v>
      </c>
      <c r="M48" s="91" t="e">
        <f>M9</f>
        <v>#REF!</v>
      </c>
      <c r="N48" s="18" t="e">
        <f t="shared" ref="N48" si="94">M48/$B48</f>
        <v>#REF!</v>
      </c>
      <c r="O48" s="91" t="e">
        <f>O9</f>
        <v>#REF!</v>
      </c>
      <c r="P48" s="18" t="e">
        <f t="shared" ref="P48" si="95">O48/$B48</f>
        <v>#REF!</v>
      </c>
      <c r="Q48" s="227" t="e">
        <f t="shared" si="75"/>
        <v>#REF!</v>
      </c>
      <c r="R48" s="102" t="e">
        <f t="shared" si="76"/>
        <v>#REF!</v>
      </c>
      <c r="S48" s="91">
        <f>S9</f>
        <v>0</v>
      </c>
      <c r="T48" s="18">
        <f t="shared" si="87"/>
        <v>0</v>
      </c>
      <c r="U48" s="91">
        <f>U9</f>
        <v>0</v>
      </c>
      <c r="V48" s="18">
        <f t="shared" si="88"/>
        <v>0</v>
      </c>
      <c r="W48" s="91">
        <f>W9</f>
        <v>0</v>
      </c>
      <c r="X48" s="18">
        <f t="shared" si="89"/>
        <v>0</v>
      </c>
      <c r="Y48" s="227">
        <f t="shared" si="77"/>
        <v>0</v>
      </c>
      <c r="Z48" s="102">
        <f t="shared" si="78"/>
        <v>0</v>
      </c>
    </row>
    <row r="49" spans="1:26" x14ac:dyDescent="0.25">
      <c r="A49" s="221" t="s">
        <v>203</v>
      </c>
      <c r="B49" s="219">
        <f>B14</f>
        <v>435</v>
      </c>
      <c r="C49" s="91">
        <f>C14</f>
        <v>532</v>
      </c>
      <c r="D49" s="18">
        <f t="shared" si="79"/>
        <v>1.2229885057471264</v>
      </c>
      <c r="E49" s="91" t="e">
        <f>E14</f>
        <v>#REF!</v>
      </c>
      <c r="F49" s="18" t="e">
        <f t="shared" si="80"/>
        <v>#REF!</v>
      </c>
      <c r="G49" s="91" t="e">
        <f>G14</f>
        <v>#REF!</v>
      </c>
      <c r="H49" s="18" t="e">
        <f t="shared" si="81"/>
        <v>#REF!</v>
      </c>
      <c r="I49" s="227" t="e">
        <f t="shared" si="82"/>
        <v>#REF!</v>
      </c>
      <c r="J49" s="102" t="e">
        <f t="shared" si="83"/>
        <v>#REF!</v>
      </c>
      <c r="K49" s="91" t="e">
        <f>K14</f>
        <v>#REF!</v>
      </c>
      <c r="L49" s="18" t="e">
        <f t="shared" si="84"/>
        <v>#REF!</v>
      </c>
      <c r="M49" s="91" t="e">
        <f>M14</f>
        <v>#REF!</v>
      </c>
      <c r="N49" s="18" t="e">
        <f t="shared" si="85"/>
        <v>#REF!</v>
      </c>
      <c r="O49" s="91" t="e">
        <f>O14</f>
        <v>#REF!</v>
      </c>
      <c r="P49" s="18" t="e">
        <f t="shared" si="86"/>
        <v>#REF!</v>
      </c>
      <c r="Q49" s="227" t="e">
        <f t="shared" si="75"/>
        <v>#REF!</v>
      </c>
      <c r="R49" s="102" t="e">
        <f t="shared" si="76"/>
        <v>#REF!</v>
      </c>
      <c r="S49" s="91">
        <f>S14</f>
        <v>0</v>
      </c>
      <c r="T49" s="18">
        <f t="shared" si="87"/>
        <v>0</v>
      </c>
      <c r="U49" s="91">
        <f>U14</f>
        <v>0</v>
      </c>
      <c r="V49" s="18">
        <f t="shared" si="88"/>
        <v>0</v>
      </c>
      <c r="W49" s="91">
        <f>W14</f>
        <v>0</v>
      </c>
      <c r="X49" s="18">
        <f t="shared" si="89"/>
        <v>0</v>
      </c>
      <c r="Y49" s="227">
        <f t="shared" si="77"/>
        <v>0</v>
      </c>
      <c r="Z49" s="102">
        <f t="shared" si="78"/>
        <v>0</v>
      </c>
    </row>
    <row r="50" spans="1:26" x14ac:dyDescent="0.25">
      <c r="A50" s="221" t="s">
        <v>204</v>
      </c>
      <c r="B50" s="219">
        <f>B18</f>
        <v>522</v>
      </c>
      <c r="C50" s="91">
        <f>C18</f>
        <v>522</v>
      </c>
      <c r="D50" s="18">
        <f t="shared" si="79"/>
        <v>1</v>
      </c>
      <c r="E50" s="91" t="e">
        <f>E18</f>
        <v>#REF!</v>
      </c>
      <c r="F50" s="18" t="e">
        <f t="shared" si="80"/>
        <v>#REF!</v>
      </c>
      <c r="G50" s="91" t="e">
        <f>G18</f>
        <v>#REF!</v>
      </c>
      <c r="H50" s="18" t="e">
        <f t="shared" si="81"/>
        <v>#REF!</v>
      </c>
      <c r="I50" s="227" t="e">
        <f t="shared" si="82"/>
        <v>#REF!</v>
      </c>
      <c r="J50" s="102" t="e">
        <f t="shared" si="83"/>
        <v>#REF!</v>
      </c>
      <c r="K50" s="91" t="e">
        <f>K18</f>
        <v>#REF!</v>
      </c>
      <c r="L50" s="18" t="e">
        <f t="shared" si="84"/>
        <v>#REF!</v>
      </c>
      <c r="M50" s="91" t="e">
        <f>M18</f>
        <v>#REF!</v>
      </c>
      <c r="N50" s="18" t="e">
        <f t="shared" si="85"/>
        <v>#REF!</v>
      </c>
      <c r="O50" s="91" t="e">
        <f>O18</f>
        <v>#REF!</v>
      </c>
      <c r="P50" s="18" t="e">
        <f t="shared" si="86"/>
        <v>#REF!</v>
      </c>
      <c r="Q50" s="227" t="e">
        <f t="shared" si="75"/>
        <v>#REF!</v>
      </c>
      <c r="R50" s="102" t="e">
        <f t="shared" si="76"/>
        <v>#REF!</v>
      </c>
      <c r="S50" s="91">
        <f>S18</f>
        <v>0</v>
      </c>
      <c r="T50" s="18">
        <f t="shared" si="87"/>
        <v>0</v>
      </c>
      <c r="U50" s="91">
        <f>U18</f>
        <v>0</v>
      </c>
      <c r="V50" s="18">
        <f t="shared" si="88"/>
        <v>0</v>
      </c>
      <c r="W50" s="91">
        <f>W18</f>
        <v>0</v>
      </c>
      <c r="X50" s="18">
        <f t="shared" si="89"/>
        <v>0</v>
      </c>
      <c r="Y50" s="227">
        <f t="shared" si="77"/>
        <v>0</v>
      </c>
      <c r="Z50" s="102">
        <f t="shared" si="78"/>
        <v>0</v>
      </c>
    </row>
    <row r="51" spans="1:26" x14ac:dyDescent="0.25">
      <c r="A51" s="221" t="s">
        <v>205</v>
      </c>
      <c r="B51" s="219">
        <f>B21</f>
        <v>783</v>
      </c>
      <c r="C51" s="91">
        <f>C21</f>
        <v>867</v>
      </c>
      <c r="D51" s="18">
        <f t="shared" si="79"/>
        <v>1.1072796934865901</v>
      </c>
      <c r="E51" s="91" t="e">
        <f>E21</f>
        <v>#REF!</v>
      </c>
      <c r="F51" s="18" t="e">
        <f t="shared" si="80"/>
        <v>#REF!</v>
      </c>
      <c r="G51" s="91" t="e">
        <f>G21</f>
        <v>#REF!</v>
      </c>
      <c r="H51" s="18" t="e">
        <f t="shared" si="81"/>
        <v>#REF!</v>
      </c>
      <c r="I51" s="227" t="e">
        <f t="shared" si="82"/>
        <v>#REF!</v>
      </c>
      <c r="J51" s="102" t="e">
        <f t="shared" si="83"/>
        <v>#REF!</v>
      </c>
      <c r="K51" s="91" t="e">
        <f>K21</f>
        <v>#REF!</v>
      </c>
      <c r="L51" s="18" t="e">
        <f t="shared" si="84"/>
        <v>#REF!</v>
      </c>
      <c r="M51" s="91" t="e">
        <f>M21</f>
        <v>#REF!</v>
      </c>
      <c r="N51" s="18" t="e">
        <f t="shared" si="85"/>
        <v>#REF!</v>
      </c>
      <c r="O51" s="91" t="e">
        <f>O21</f>
        <v>#REF!</v>
      </c>
      <c r="P51" s="18" t="e">
        <f t="shared" si="86"/>
        <v>#REF!</v>
      </c>
      <c r="Q51" s="227" t="e">
        <f t="shared" si="75"/>
        <v>#REF!</v>
      </c>
      <c r="R51" s="102" t="e">
        <f t="shared" si="76"/>
        <v>#REF!</v>
      </c>
      <c r="S51" s="91">
        <f>S21</f>
        <v>0</v>
      </c>
      <c r="T51" s="18">
        <f t="shared" si="87"/>
        <v>0</v>
      </c>
      <c r="U51" s="91">
        <f>U21</f>
        <v>0</v>
      </c>
      <c r="V51" s="18">
        <f t="shared" si="88"/>
        <v>0</v>
      </c>
      <c r="W51" s="91">
        <f>W21</f>
        <v>0</v>
      </c>
      <c r="X51" s="18">
        <f t="shared" si="89"/>
        <v>0</v>
      </c>
      <c r="Y51" s="227">
        <f t="shared" si="77"/>
        <v>0</v>
      </c>
      <c r="Z51" s="102">
        <f t="shared" si="78"/>
        <v>0</v>
      </c>
    </row>
    <row r="52" spans="1:26" x14ac:dyDescent="0.25">
      <c r="A52" s="221" t="s">
        <v>206</v>
      </c>
      <c r="B52" s="219">
        <f>B24</f>
        <v>522</v>
      </c>
      <c r="C52" s="91">
        <f>C24</f>
        <v>618</v>
      </c>
      <c r="D52" s="18">
        <f t="shared" si="79"/>
        <v>1.1839080459770115</v>
      </c>
      <c r="E52" s="91" t="e">
        <f>E24</f>
        <v>#REF!</v>
      </c>
      <c r="F52" s="18" t="e">
        <f t="shared" si="80"/>
        <v>#REF!</v>
      </c>
      <c r="G52" s="91" t="e">
        <f>G24</f>
        <v>#REF!</v>
      </c>
      <c r="H52" s="18" t="e">
        <f t="shared" si="81"/>
        <v>#REF!</v>
      </c>
      <c r="I52" s="227" t="e">
        <f t="shared" si="82"/>
        <v>#REF!</v>
      </c>
      <c r="J52" s="102" t="e">
        <f t="shared" si="83"/>
        <v>#REF!</v>
      </c>
      <c r="K52" s="91" t="e">
        <f>K24</f>
        <v>#REF!</v>
      </c>
      <c r="L52" s="18" t="e">
        <f t="shared" si="84"/>
        <v>#REF!</v>
      </c>
      <c r="M52" s="91" t="e">
        <f>M24</f>
        <v>#REF!</v>
      </c>
      <c r="N52" s="18" t="e">
        <f t="shared" si="85"/>
        <v>#REF!</v>
      </c>
      <c r="O52" s="91" t="e">
        <f>O24</f>
        <v>#REF!</v>
      </c>
      <c r="P52" s="18" t="e">
        <f t="shared" si="86"/>
        <v>#REF!</v>
      </c>
      <c r="Q52" s="227" t="e">
        <f t="shared" si="75"/>
        <v>#REF!</v>
      </c>
      <c r="R52" s="102" t="e">
        <f t="shared" si="76"/>
        <v>#REF!</v>
      </c>
      <c r="S52" s="91">
        <f>S24</f>
        <v>0</v>
      </c>
      <c r="T52" s="18">
        <f t="shared" si="87"/>
        <v>0</v>
      </c>
      <c r="U52" s="91">
        <f>U24</f>
        <v>0</v>
      </c>
      <c r="V52" s="18">
        <f t="shared" si="88"/>
        <v>0</v>
      </c>
      <c r="W52" s="91">
        <f>W24</f>
        <v>0</v>
      </c>
      <c r="X52" s="18">
        <f t="shared" si="89"/>
        <v>0</v>
      </c>
      <c r="Y52" s="227">
        <f t="shared" si="77"/>
        <v>0</v>
      </c>
      <c r="Z52" s="102">
        <f t="shared" si="78"/>
        <v>0</v>
      </c>
    </row>
    <row r="53" spans="1:26" x14ac:dyDescent="0.25">
      <c r="A53" s="221" t="s">
        <v>207</v>
      </c>
      <c r="B53" s="219">
        <f>B28</f>
        <v>783</v>
      </c>
      <c r="C53" s="91">
        <f>C28</f>
        <v>835</v>
      </c>
      <c r="D53" s="18">
        <f t="shared" si="79"/>
        <v>1.066411238825032</v>
      </c>
      <c r="E53" s="91" t="e">
        <f>E28</f>
        <v>#REF!</v>
      </c>
      <c r="F53" s="18" t="e">
        <f t="shared" si="80"/>
        <v>#REF!</v>
      </c>
      <c r="G53" s="91" t="e">
        <f>G28</f>
        <v>#REF!</v>
      </c>
      <c r="H53" s="18" t="e">
        <f t="shared" si="81"/>
        <v>#REF!</v>
      </c>
      <c r="I53" s="227" t="e">
        <f t="shared" si="82"/>
        <v>#REF!</v>
      </c>
      <c r="J53" s="102" t="e">
        <f t="shared" si="83"/>
        <v>#REF!</v>
      </c>
      <c r="K53" s="91" t="e">
        <f>K28</f>
        <v>#REF!</v>
      </c>
      <c r="L53" s="18" t="e">
        <f t="shared" si="84"/>
        <v>#REF!</v>
      </c>
      <c r="M53" s="91" t="e">
        <f>M28</f>
        <v>#REF!</v>
      </c>
      <c r="N53" s="18" t="e">
        <f t="shared" si="85"/>
        <v>#REF!</v>
      </c>
      <c r="O53" s="91" t="e">
        <f>O28</f>
        <v>#REF!</v>
      </c>
      <c r="P53" s="18" t="e">
        <f t="shared" si="86"/>
        <v>#REF!</v>
      </c>
      <c r="Q53" s="227" t="e">
        <f t="shared" si="75"/>
        <v>#REF!</v>
      </c>
      <c r="R53" s="102" t="e">
        <f t="shared" si="76"/>
        <v>#REF!</v>
      </c>
      <c r="S53" s="91">
        <f>S28</f>
        <v>0</v>
      </c>
      <c r="T53" s="18">
        <f t="shared" si="87"/>
        <v>0</v>
      </c>
      <c r="U53" s="91">
        <f>U28</f>
        <v>0</v>
      </c>
      <c r="V53" s="18">
        <f t="shared" si="88"/>
        <v>0</v>
      </c>
      <c r="W53" s="91">
        <f>W28</f>
        <v>0</v>
      </c>
      <c r="X53" s="18">
        <f t="shared" si="89"/>
        <v>0</v>
      </c>
      <c r="Y53" s="227">
        <f t="shared" si="77"/>
        <v>0</v>
      </c>
      <c r="Z53" s="102">
        <f t="shared" si="78"/>
        <v>0</v>
      </c>
    </row>
    <row r="54" spans="1:26" x14ac:dyDescent="0.25">
      <c r="A54" s="221" t="s">
        <v>208</v>
      </c>
      <c r="B54" s="219">
        <f>B31</f>
        <v>522</v>
      </c>
      <c r="C54" s="91">
        <f>C31</f>
        <v>602</v>
      </c>
      <c r="D54" s="18">
        <f t="shared" si="79"/>
        <v>1.1532567049808429</v>
      </c>
      <c r="E54" s="91" t="e">
        <f>E31</f>
        <v>#REF!</v>
      </c>
      <c r="F54" s="18" t="e">
        <f t="shared" si="80"/>
        <v>#REF!</v>
      </c>
      <c r="G54" s="91" t="e">
        <f>G31</f>
        <v>#REF!</v>
      </c>
      <c r="H54" s="18" t="e">
        <f t="shared" si="81"/>
        <v>#REF!</v>
      </c>
      <c r="I54" s="227" t="e">
        <f t="shared" si="82"/>
        <v>#REF!</v>
      </c>
      <c r="J54" s="102" t="e">
        <f t="shared" si="83"/>
        <v>#REF!</v>
      </c>
      <c r="K54" s="91" t="e">
        <f>K31</f>
        <v>#REF!</v>
      </c>
      <c r="L54" s="18" t="e">
        <f t="shared" si="84"/>
        <v>#REF!</v>
      </c>
      <c r="M54" s="91" t="e">
        <f>M31</f>
        <v>#REF!</v>
      </c>
      <c r="N54" s="18" t="e">
        <f t="shared" si="85"/>
        <v>#REF!</v>
      </c>
      <c r="O54" s="91" t="e">
        <f>O31</f>
        <v>#REF!</v>
      </c>
      <c r="P54" s="18" t="e">
        <f t="shared" si="86"/>
        <v>#REF!</v>
      </c>
      <c r="Q54" s="227" t="e">
        <f t="shared" si="75"/>
        <v>#REF!</v>
      </c>
      <c r="R54" s="102" t="e">
        <f t="shared" si="76"/>
        <v>#REF!</v>
      </c>
      <c r="S54" s="91">
        <f>S31</f>
        <v>0</v>
      </c>
      <c r="T54" s="18">
        <f t="shared" si="87"/>
        <v>0</v>
      </c>
      <c r="U54" s="91">
        <f>U31</f>
        <v>0</v>
      </c>
      <c r="V54" s="18">
        <f t="shared" si="88"/>
        <v>0</v>
      </c>
      <c r="W54" s="91">
        <f>W31</f>
        <v>0</v>
      </c>
      <c r="X54" s="18">
        <f t="shared" si="89"/>
        <v>0</v>
      </c>
      <c r="Y54" s="227">
        <f t="shared" si="77"/>
        <v>0</v>
      </c>
      <c r="Z54" s="102">
        <f t="shared" si="78"/>
        <v>0</v>
      </c>
    </row>
    <row r="55" spans="1:26" x14ac:dyDescent="0.25">
      <c r="A55" s="221" t="s">
        <v>209</v>
      </c>
      <c r="B55" s="219">
        <f>B34</f>
        <v>522</v>
      </c>
      <c r="C55" s="91">
        <f>C34</f>
        <v>636</v>
      </c>
      <c r="D55" s="18">
        <f t="shared" si="79"/>
        <v>1.2183908045977012</v>
      </c>
      <c r="E55" s="91" t="e">
        <f>E34</f>
        <v>#REF!</v>
      </c>
      <c r="F55" s="18" t="e">
        <f t="shared" si="80"/>
        <v>#REF!</v>
      </c>
      <c r="G55" s="91" t="e">
        <f>G34</f>
        <v>#REF!</v>
      </c>
      <c r="H55" s="18" t="e">
        <f t="shared" si="81"/>
        <v>#REF!</v>
      </c>
      <c r="I55" s="227" t="e">
        <f t="shared" si="82"/>
        <v>#REF!</v>
      </c>
      <c r="J55" s="102" t="e">
        <f t="shared" si="83"/>
        <v>#REF!</v>
      </c>
      <c r="K55" s="91" t="e">
        <f>K34</f>
        <v>#REF!</v>
      </c>
      <c r="L55" s="18" t="e">
        <f t="shared" si="84"/>
        <v>#REF!</v>
      </c>
      <c r="M55" s="91" t="e">
        <f>M34</f>
        <v>#REF!</v>
      </c>
      <c r="N55" s="18" t="e">
        <f t="shared" si="85"/>
        <v>#REF!</v>
      </c>
      <c r="O55" s="91" t="e">
        <f>O34</f>
        <v>#REF!</v>
      </c>
      <c r="P55" s="18" t="e">
        <f t="shared" si="86"/>
        <v>#REF!</v>
      </c>
      <c r="Q55" s="227" t="e">
        <f t="shared" si="75"/>
        <v>#REF!</v>
      </c>
      <c r="R55" s="102" t="e">
        <f t="shared" si="76"/>
        <v>#REF!</v>
      </c>
      <c r="S55" s="91">
        <f>S34</f>
        <v>0</v>
      </c>
      <c r="T55" s="18">
        <f t="shared" si="87"/>
        <v>0</v>
      </c>
      <c r="U55" s="91">
        <f>U34</f>
        <v>0</v>
      </c>
      <c r="V55" s="18">
        <f t="shared" si="88"/>
        <v>0</v>
      </c>
      <c r="W55" s="91">
        <f>W34</f>
        <v>0</v>
      </c>
      <c r="X55" s="18">
        <f t="shared" si="89"/>
        <v>0</v>
      </c>
      <c r="Y55" s="227">
        <f t="shared" si="77"/>
        <v>0</v>
      </c>
      <c r="Z55" s="102">
        <f t="shared" si="78"/>
        <v>0</v>
      </c>
    </row>
    <row r="56" spans="1:26" x14ac:dyDescent="0.25">
      <c r="A56" s="221" t="s">
        <v>210</v>
      </c>
      <c r="B56" s="219">
        <f>B37</f>
        <v>783</v>
      </c>
      <c r="C56" s="91">
        <f>C37</f>
        <v>712</v>
      </c>
      <c r="D56" s="18">
        <f t="shared" si="79"/>
        <v>0.90932311621966799</v>
      </c>
      <c r="E56" s="91" t="e">
        <f>E37</f>
        <v>#REF!</v>
      </c>
      <c r="F56" s="18" t="e">
        <f t="shared" si="80"/>
        <v>#REF!</v>
      </c>
      <c r="G56" s="91" t="e">
        <f>G37</f>
        <v>#REF!</v>
      </c>
      <c r="H56" s="18" t="e">
        <f t="shared" si="81"/>
        <v>#REF!</v>
      </c>
      <c r="I56" s="227" t="e">
        <f t="shared" si="82"/>
        <v>#REF!</v>
      </c>
      <c r="J56" s="102" t="e">
        <f t="shared" si="83"/>
        <v>#REF!</v>
      </c>
      <c r="K56" s="91" t="e">
        <f>K37</f>
        <v>#REF!</v>
      </c>
      <c r="L56" s="18" t="e">
        <f t="shared" si="84"/>
        <v>#REF!</v>
      </c>
      <c r="M56" s="91" t="e">
        <f>M37</f>
        <v>#REF!</v>
      </c>
      <c r="N56" s="18" t="e">
        <f t="shared" si="85"/>
        <v>#REF!</v>
      </c>
      <c r="O56" s="91" t="e">
        <f>O37</f>
        <v>#REF!</v>
      </c>
      <c r="P56" s="18" t="e">
        <f t="shared" si="86"/>
        <v>#REF!</v>
      </c>
      <c r="Q56" s="227" t="e">
        <f t="shared" si="75"/>
        <v>#REF!</v>
      </c>
      <c r="R56" s="102" t="e">
        <f t="shared" si="76"/>
        <v>#REF!</v>
      </c>
      <c r="S56" s="91">
        <f>S37</f>
        <v>0</v>
      </c>
      <c r="T56" s="18">
        <f t="shared" si="87"/>
        <v>0</v>
      </c>
      <c r="U56" s="91">
        <f>U37</f>
        <v>0</v>
      </c>
      <c r="V56" s="18">
        <f t="shared" si="88"/>
        <v>0</v>
      </c>
      <c r="W56" s="91">
        <f>W37</f>
        <v>0</v>
      </c>
      <c r="X56" s="18">
        <f t="shared" si="89"/>
        <v>0</v>
      </c>
      <c r="Y56" s="227">
        <f t="shared" si="77"/>
        <v>0</v>
      </c>
      <c r="Z56" s="102">
        <f t="shared" si="78"/>
        <v>0</v>
      </c>
    </row>
    <row r="57" spans="1:26" ht="15.75" thickBot="1" x14ac:dyDescent="0.3">
      <c r="A57" s="742" t="s">
        <v>211</v>
      </c>
      <c r="B57" s="222">
        <f>B40</f>
        <v>522</v>
      </c>
      <c r="C57" s="201">
        <f>C40</f>
        <v>573</v>
      </c>
      <c r="D57" s="203">
        <f t="shared" si="79"/>
        <v>1.0977011494252873</v>
      </c>
      <c r="E57" s="201" t="e">
        <f>E40</f>
        <v>#REF!</v>
      </c>
      <c r="F57" s="203" t="e">
        <f t="shared" si="80"/>
        <v>#REF!</v>
      </c>
      <c r="G57" s="201" t="e">
        <f>G40</f>
        <v>#REF!</v>
      </c>
      <c r="H57" s="203" t="e">
        <f t="shared" si="81"/>
        <v>#REF!</v>
      </c>
      <c r="I57" s="228" t="e">
        <f t="shared" si="82"/>
        <v>#REF!</v>
      </c>
      <c r="J57" s="200" t="e">
        <f t="shared" si="83"/>
        <v>#REF!</v>
      </c>
      <c r="K57" s="201" t="e">
        <f>K40</f>
        <v>#REF!</v>
      </c>
      <c r="L57" s="203" t="e">
        <f t="shared" si="84"/>
        <v>#REF!</v>
      </c>
      <c r="M57" s="201" t="e">
        <f>M40</f>
        <v>#REF!</v>
      </c>
      <c r="N57" s="203" t="e">
        <f t="shared" si="85"/>
        <v>#REF!</v>
      </c>
      <c r="O57" s="201" t="e">
        <f>O40</f>
        <v>#REF!</v>
      </c>
      <c r="P57" s="203" t="e">
        <f t="shared" si="86"/>
        <v>#REF!</v>
      </c>
      <c r="Q57" s="228" t="e">
        <f t="shared" si="75"/>
        <v>#REF!</v>
      </c>
      <c r="R57" s="200" t="e">
        <f t="shared" si="76"/>
        <v>#REF!</v>
      </c>
      <c r="S57" s="201">
        <f>S40</f>
        <v>0</v>
      </c>
      <c r="T57" s="203">
        <f t="shared" si="87"/>
        <v>0</v>
      </c>
      <c r="U57" s="201">
        <f>U40</f>
        <v>0</v>
      </c>
      <c r="V57" s="203">
        <f t="shared" si="88"/>
        <v>0</v>
      </c>
      <c r="W57" s="201">
        <f>W40</f>
        <v>0</v>
      </c>
      <c r="X57" s="203">
        <f t="shared" si="89"/>
        <v>0</v>
      </c>
      <c r="Y57" s="228">
        <f t="shared" si="77"/>
        <v>0</v>
      </c>
      <c r="Z57" s="200">
        <f t="shared" si="78"/>
        <v>0</v>
      </c>
    </row>
    <row r="58" spans="1:26" ht="15.75" thickBot="1" x14ac:dyDescent="0.3">
      <c r="A58" s="743" t="s">
        <v>214</v>
      </c>
      <c r="B58" s="232">
        <f>SUM(B46:B57)</f>
        <v>6213</v>
      </c>
      <c r="C58" s="225">
        <f>SUM(C46:C57)</f>
        <v>6673</v>
      </c>
      <c r="D58" s="223">
        <f t="shared" si="79"/>
        <v>1.0740383067761146</v>
      </c>
      <c r="E58" s="225" t="e">
        <f>SUM(E46:E57)</f>
        <v>#REF!</v>
      </c>
      <c r="F58" s="223" t="e">
        <f t="shared" si="80"/>
        <v>#REF!</v>
      </c>
      <c r="G58" s="225" t="e">
        <f>SUM(G46:G57)</f>
        <v>#REF!</v>
      </c>
      <c r="H58" s="223" t="e">
        <f t="shared" si="81"/>
        <v>#REF!</v>
      </c>
      <c r="I58" s="226" t="e">
        <f>SUM(I46:I57)</f>
        <v>#REF!</v>
      </c>
      <c r="J58" s="224" t="e">
        <f>I58/($B58*3)</f>
        <v>#REF!</v>
      </c>
      <c r="K58" s="225" t="e">
        <f>SUM(K46:K57)</f>
        <v>#REF!</v>
      </c>
      <c r="L58" s="223" t="e">
        <f t="shared" si="84"/>
        <v>#REF!</v>
      </c>
      <c r="M58" s="225" t="e">
        <f>SUM(M46:M57)</f>
        <v>#REF!</v>
      </c>
      <c r="N58" s="223" t="e">
        <f t="shared" si="85"/>
        <v>#REF!</v>
      </c>
      <c r="O58" s="225" t="e">
        <f>SUM(O46:O57)</f>
        <v>#REF!</v>
      </c>
      <c r="P58" s="223" t="e">
        <f t="shared" si="86"/>
        <v>#REF!</v>
      </c>
      <c r="Q58" s="226" t="e">
        <f>SUM(Q46:Q57)</f>
        <v>#REF!</v>
      </c>
      <c r="R58" s="224" t="e">
        <f t="shared" si="76"/>
        <v>#REF!</v>
      </c>
      <c r="S58" s="225">
        <f>SUM(S46:S57)</f>
        <v>0</v>
      </c>
      <c r="T58" s="223">
        <f t="shared" si="87"/>
        <v>0</v>
      </c>
      <c r="U58" s="225">
        <f>SUM(U46:U57)</f>
        <v>0</v>
      </c>
      <c r="V58" s="223">
        <f t="shared" si="88"/>
        <v>0</v>
      </c>
      <c r="W58" s="225">
        <f>SUM(W46:W57)</f>
        <v>0</v>
      </c>
      <c r="X58" s="223">
        <f t="shared" si="89"/>
        <v>0</v>
      </c>
      <c r="Y58" s="226">
        <f>SUM(Y46:Y57)</f>
        <v>0</v>
      </c>
      <c r="Z58" s="224">
        <f t="shared" si="78"/>
        <v>0</v>
      </c>
    </row>
    <row r="61" spans="1:26" ht="15.75" x14ac:dyDescent="0.25">
      <c r="A61" s="1047" t="s">
        <v>215</v>
      </c>
      <c r="B61" s="1048"/>
      <c r="C61" s="1048"/>
      <c r="D61" s="1048"/>
      <c r="E61" s="1048"/>
      <c r="F61" s="1048"/>
      <c r="G61" s="1048"/>
      <c r="H61" s="1048"/>
      <c r="I61" s="1048"/>
      <c r="J61" s="1048"/>
      <c r="K61" s="1048"/>
      <c r="L61" s="1048"/>
      <c r="M61" s="1048"/>
      <c r="N61" s="1048"/>
      <c r="O61" s="1048"/>
      <c r="P61" s="1048"/>
      <c r="Q61" s="1048"/>
      <c r="R61" s="1048"/>
      <c r="S61" s="1048"/>
      <c r="T61" s="1048"/>
      <c r="U61" s="1048"/>
      <c r="V61" s="1048"/>
      <c r="W61" s="1048"/>
      <c r="X61" s="1048"/>
      <c r="Y61" s="1048"/>
      <c r="Z61" s="1048"/>
    </row>
    <row r="62" spans="1:26" ht="24.75" thickBot="1" x14ac:dyDescent="0.3">
      <c r="A62" s="220" t="s">
        <v>14</v>
      </c>
      <c r="B62" s="141" t="s">
        <v>15</v>
      </c>
      <c r="C62" s="207" t="str">
        <f>'Pque N Mundo I'!C8</f>
        <v>Real.</v>
      </c>
      <c r="D62" s="208" t="e">
        <f>'Pque N Mundo I'!#REF!</f>
        <v>#REF!</v>
      </c>
      <c r="E62" s="207" t="e">
        <f>'Pque N Mundo I'!#REF!</f>
        <v>#REF!</v>
      </c>
      <c r="F62" s="208" t="e">
        <f>'Pque N Mundo I'!#REF!</f>
        <v>#REF!</v>
      </c>
      <c r="G62" s="207" t="e">
        <f>'Pque N Mundo I'!#REF!</f>
        <v>#REF!</v>
      </c>
      <c r="H62" s="208" t="e">
        <f>'Pque N Mundo I'!#REF!</f>
        <v>#REF!</v>
      </c>
      <c r="I62" s="86" t="e">
        <f>'Pque N Mundo I'!#REF!</f>
        <v>#REF!</v>
      </c>
      <c r="J62" s="12" t="e">
        <f>'Pque N Mundo I'!#REF!</f>
        <v>#REF!</v>
      </c>
      <c r="K62" s="207" t="e">
        <f>'Pque N Mundo I'!#REF!</f>
        <v>#REF!</v>
      </c>
      <c r="L62" s="208" t="e">
        <f>'Pque N Mundo I'!#REF!</f>
        <v>#REF!</v>
      </c>
      <c r="M62" s="209" t="e">
        <f>'Pque N Mundo I'!#REF!</f>
        <v>#REF!</v>
      </c>
      <c r="N62" s="210" t="e">
        <f>'Pque N Mundo I'!#REF!</f>
        <v>#REF!</v>
      </c>
      <c r="O62" s="209" t="e">
        <f>'Pque N Mundo I'!#REF!</f>
        <v>#REF!</v>
      </c>
      <c r="P62" s="210" t="e">
        <f>'Pque N Mundo I'!#REF!</f>
        <v>#REF!</v>
      </c>
      <c r="Q62" s="86" t="e">
        <f>'Pque N Mundo I'!#REF!</f>
        <v>#REF!</v>
      </c>
      <c r="R62" s="12" t="e">
        <f>'Pque N Mundo I'!#REF!</f>
        <v>#REF!</v>
      </c>
      <c r="S62" s="207" t="e">
        <f>'Pque N Mundo I'!#REF!</f>
        <v>#REF!</v>
      </c>
      <c r="T62" s="208" t="e">
        <f>'Pque N Mundo I'!#REF!</f>
        <v>#REF!</v>
      </c>
      <c r="U62" s="209" t="e">
        <f>'Pque N Mundo I'!#REF!</f>
        <v>#REF!</v>
      </c>
      <c r="V62" s="210" t="e">
        <f>'Pque N Mundo I'!#REF!</f>
        <v>#REF!</v>
      </c>
      <c r="W62" s="209" t="e">
        <f>'Pque N Mundo I'!#REF!</f>
        <v>#REF!</v>
      </c>
      <c r="X62" s="210" t="e">
        <f>'Pque N Mundo I'!#REF!</f>
        <v>#REF!</v>
      </c>
      <c r="Y62" s="86" t="e">
        <f>'Pque N Mundo I'!#REF!</f>
        <v>#REF!</v>
      </c>
      <c r="Z62" s="12" t="e">
        <f>'Pque N Mundo I'!#REF!</f>
        <v>#REF!</v>
      </c>
    </row>
    <row r="63" spans="1:26" ht="15.75" thickTop="1" x14ac:dyDescent="0.25">
      <c r="A63" s="221" t="s">
        <v>202</v>
      </c>
      <c r="B63" s="219">
        <f>B7</f>
        <v>39</v>
      </c>
      <c r="C63" s="91">
        <f>C7</f>
        <v>84</v>
      </c>
      <c r="D63" s="18">
        <f>C63/$B63</f>
        <v>2.1538461538461537</v>
      </c>
      <c r="E63" s="91" t="e">
        <f>E7</f>
        <v>#REF!</v>
      </c>
      <c r="F63" s="18" t="e">
        <f>E63/$B63</f>
        <v>#REF!</v>
      </c>
      <c r="G63" s="91" t="e">
        <f>G7</f>
        <v>#REF!</v>
      </c>
      <c r="H63" s="18" t="e">
        <f>G63/$B63</f>
        <v>#REF!</v>
      </c>
      <c r="I63" s="227" t="e">
        <f>SUM(C63,E63,G63)</f>
        <v>#REF!</v>
      </c>
      <c r="J63" s="102" t="e">
        <f>I63/($B63*3)</f>
        <v>#REF!</v>
      </c>
      <c r="K63" s="91" t="e">
        <f>K7</f>
        <v>#REF!</v>
      </c>
      <c r="L63" s="18" t="e">
        <f>K63/$B63</f>
        <v>#REF!</v>
      </c>
      <c r="M63" s="91" t="e">
        <f>M7</f>
        <v>#REF!</v>
      </c>
      <c r="N63" s="18" t="e">
        <f>M63/$B63</f>
        <v>#REF!</v>
      </c>
      <c r="O63" s="91" t="e">
        <f>O7</f>
        <v>#REF!</v>
      </c>
      <c r="P63" s="18" t="e">
        <f>O63/$B63</f>
        <v>#REF!</v>
      </c>
      <c r="Q63" s="227" t="e">
        <f t="shared" ref="Q63:Q74" si="96">SUM(K63,M63,O63)</f>
        <v>#REF!</v>
      </c>
      <c r="R63" s="102" t="e">
        <f t="shared" ref="R63:R75" si="97">Q63/($B63*3)</f>
        <v>#REF!</v>
      </c>
      <c r="S63" s="91">
        <f>S7</f>
        <v>0</v>
      </c>
      <c r="T63" s="18">
        <f>S63/$B63</f>
        <v>0</v>
      </c>
      <c r="U63" s="91">
        <f>U7</f>
        <v>0</v>
      </c>
      <c r="V63" s="18">
        <f>U63/$B63</f>
        <v>0</v>
      </c>
      <c r="W63" s="91">
        <f>W7</f>
        <v>0</v>
      </c>
      <c r="X63" s="18">
        <f>W63/$B63</f>
        <v>0</v>
      </c>
      <c r="Y63" s="227">
        <f t="shared" ref="Y63:Y74" si="98">SUM(S63,U63,W63)</f>
        <v>0</v>
      </c>
      <c r="Z63" s="102">
        <f t="shared" ref="Z63:Z75" si="99">Y63/($B63*3)</f>
        <v>0</v>
      </c>
    </row>
    <row r="64" spans="1:26" x14ac:dyDescent="0.25">
      <c r="A64" s="221" t="s">
        <v>212</v>
      </c>
      <c r="B64" s="219">
        <f>B12</f>
        <v>26</v>
      </c>
      <c r="C64" s="91">
        <f>C12</f>
        <v>23</v>
      </c>
      <c r="D64" s="18">
        <f t="shared" ref="D64:D74" si="100">C64/$B64</f>
        <v>0.88461538461538458</v>
      </c>
      <c r="E64" s="91" t="e">
        <f>E12</f>
        <v>#REF!</v>
      </c>
      <c r="F64" s="18" t="e">
        <f t="shared" ref="F64:F74" si="101">E64/$B64</f>
        <v>#REF!</v>
      </c>
      <c r="G64" s="91" t="e">
        <f>G12</f>
        <v>#REF!</v>
      </c>
      <c r="H64" s="18" t="e">
        <f t="shared" ref="H64:H74" si="102">G64/$B64</f>
        <v>#REF!</v>
      </c>
      <c r="I64" s="227" t="e">
        <f t="shared" ref="I64:I74" si="103">SUM(C64,E64,G64)</f>
        <v>#REF!</v>
      </c>
      <c r="J64" s="102" t="e">
        <f t="shared" ref="J64:J74" si="104">I64/($B64*3)</f>
        <v>#REF!</v>
      </c>
      <c r="K64" s="91" t="e">
        <f>K12</f>
        <v>#REF!</v>
      </c>
      <c r="L64" s="18" t="e">
        <f t="shared" ref="L64:L74" si="105">K64/$B64</f>
        <v>#REF!</v>
      </c>
      <c r="M64" s="91" t="e">
        <f>M12</f>
        <v>#REF!</v>
      </c>
      <c r="N64" s="18" t="e">
        <f t="shared" ref="N64:N74" si="106">M64/$B64</f>
        <v>#REF!</v>
      </c>
      <c r="O64" s="91" t="e">
        <f>O12</f>
        <v>#REF!</v>
      </c>
      <c r="P64" s="18" t="e">
        <f t="shared" ref="P64:P75" si="107">O64/$B64</f>
        <v>#REF!</v>
      </c>
      <c r="Q64" s="227" t="e">
        <f t="shared" si="96"/>
        <v>#REF!</v>
      </c>
      <c r="R64" s="102" t="e">
        <f t="shared" si="97"/>
        <v>#REF!</v>
      </c>
      <c r="S64" s="91">
        <f>S12</f>
        <v>0</v>
      </c>
      <c r="T64" s="18">
        <f t="shared" ref="T64:T74" si="108">S64/$B64</f>
        <v>0</v>
      </c>
      <c r="U64" s="91">
        <f>U12</f>
        <v>0</v>
      </c>
      <c r="V64" s="18">
        <f t="shared" ref="V64:V74" si="109">U64/$B64</f>
        <v>0</v>
      </c>
      <c r="W64" s="91">
        <f>W12</f>
        <v>0</v>
      </c>
      <c r="X64" s="18">
        <f t="shared" ref="X64:X75" si="110">W64/$B64</f>
        <v>0</v>
      </c>
      <c r="Y64" s="227">
        <f t="shared" si="98"/>
        <v>0</v>
      </c>
      <c r="Z64" s="102">
        <f t="shared" si="99"/>
        <v>0</v>
      </c>
    </row>
    <row r="65" spans="1:26" x14ac:dyDescent="0.25">
      <c r="A65" s="221" t="s">
        <v>213</v>
      </c>
      <c r="B65" s="219">
        <f>B10</f>
        <v>58</v>
      </c>
      <c r="C65" s="91">
        <f>C10</f>
        <v>153</v>
      </c>
      <c r="D65" s="18">
        <f t="shared" si="100"/>
        <v>2.6379310344827585</v>
      </c>
      <c r="E65" s="91" t="e">
        <f>E10</f>
        <v>#REF!</v>
      </c>
      <c r="F65" s="18" t="e">
        <f t="shared" si="101"/>
        <v>#REF!</v>
      </c>
      <c r="G65" s="91" t="e">
        <f>G10</f>
        <v>#REF!</v>
      </c>
      <c r="H65" s="18" t="e">
        <f t="shared" si="102"/>
        <v>#REF!</v>
      </c>
      <c r="I65" s="227" t="e">
        <f t="shared" si="103"/>
        <v>#REF!</v>
      </c>
      <c r="J65" s="102" t="e">
        <f t="shared" si="104"/>
        <v>#REF!</v>
      </c>
      <c r="K65" s="91" t="e">
        <f>K10</f>
        <v>#REF!</v>
      </c>
      <c r="L65" s="18" t="e">
        <f t="shared" si="105"/>
        <v>#REF!</v>
      </c>
      <c r="M65" s="91" t="e">
        <f>M10</f>
        <v>#REF!</v>
      </c>
      <c r="N65" s="18" t="e">
        <f t="shared" si="106"/>
        <v>#REF!</v>
      </c>
      <c r="O65" s="91" t="e">
        <f>O10</f>
        <v>#REF!</v>
      </c>
      <c r="P65" s="18" t="e">
        <f t="shared" si="107"/>
        <v>#REF!</v>
      </c>
      <c r="Q65" s="227" t="e">
        <f t="shared" si="96"/>
        <v>#REF!</v>
      </c>
      <c r="R65" s="102" t="e">
        <f t="shared" si="97"/>
        <v>#REF!</v>
      </c>
      <c r="S65" s="91">
        <f>S10</f>
        <v>0</v>
      </c>
      <c r="T65" s="18">
        <f t="shared" si="108"/>
        <v>0</v>
      </c>
      <c r="U65" s="91">
        <f>U10</f>
        <v>0</v>
      </c>
      <c r="V65" s="18">
        <f t="shared" si="109"/>
        <v>0</v>
      </c>
      <c r="W65" s="91">
        <f>W10</f>
        <v>0</v>
      </c>
      <c r="X65" s="18">
        <f t="shared" si="110"/>
        <v>0</v>
      </c>
      <c r="Y65" s="227">
        <f t="shared" si="98"/>
        <v>0</v>
      </c>
      <c r="Z65" s="102">
        <f t="shared" si="99"/>
        <v>0</v>
      </c>
    </row>
    <row r="66" spans="1:26" x14ac:dyDescent="0.25">
      <c r="A66" s="221" t="s">
        <v>203</v>
      </c>
      <c r="B66" s="219">
        <f>B15</f>
        <v>65</v>
      </c>
      <c r="C66" s="91">
        <f>C15</f>
        <v>106</v>
      </c>
      <c r="D66" s="18">
        <f t="shared" si="100"/>
        <v>1.6307692307692307</v>
      </c>
      <c r="E66" s="91" t="e">
        <f>E15</f>
        <v>#REF!</v>
      </c>
      <c r="F66" s="18" t="e">
        <f t="shared" si="101"/>
        <v>#REF!</v>
      </c>
      <c r="G66" s="91" t="e">
        <f>G15</f>
        <v>#REF!</v>
      </c>
      <c r="H66" s="18" t="e">
        <f t="shared" si="102"/>
        <v>#REF!</v>
      </c>
      <c r="I66" s="227" t="e">
        <f t="shared" si="103"/>
        <v>#REF!</v>
      </c>
      <c r="J66" s="102" t="e">
        <f t="shared" si="104"/>
        <v>#REF!</v>
      </c>
      <c r="K66" s="91" t="e">
        <f>K15</f>
        <v>#REF!</v>
      </c>
      <c r="L66" s="18" t="e">
        <f t="shared" si="105"/>
        <v>#REF!</v>
      </c>
      <c r="M66" s="91" t="e">
        <f>M15</f>
        <v>#REF!</v>
      </c>
      <c r="N66" s="18" t="e">
        <f t="shared" si="106"/>
        <v>#REF!</v>
      </c>
      <c r="O66" s="91" t="e">
        <f>O15</f>
        <v>#REF!</v>
      </c>
      <c r="P66" s="18" t="e">
        <f t="shared" si="107"/>
        <v>#REF!</v>
      </c>
      <c r="Q66" s="227" t="e">
        <f t="shared" si="96"/>
        <v>#REF!</v>
      </c>
      <c r="R66" s="102" t="e">
        <f t="shared" si="97"/>
        <v>#REF!</v>
      </c>
      <c r="S66" s="91">
        <f>S15</f>
        <v>0</v>
      </c>
      <c r="T66" s="18">
        <f t="shared" si="108"/>
        <v>0</v>
      </c>
      <c r="U66" s="91">
        <f>U15</f>
        <v>0</v>
      </c>
      <c r="V66" s="18">
        <f t="shared" si="109"/>
        <v>0</v>
      </c>
      <c r="W66" s="91">
        <f>W15</f>
        <v>0</v>
      </c>
      <c r="X66" s="18">
        <f t="shared" si="110"/>
        <v>0</v>
      </c>
      <c r="Y66" s="227">
        <f t="shared" si="98"/>
        <v>0</v>
      </c>
      <c r="Z66" s="102">
        <f t="shared" si="99"/>
        <v>0</v>
      </c>
    </row>
    <row r="67" spans="1:26" x14ac:dyDescent="0.25">
      <c r="A67" s="221" t="s">
        <v>204</v>
      </c>
      <c r="B67" s="219">
        <f>B19</f>
        <v>78</v>
      </c>
      <c r="C67" s="91">
        <f>C19</f>
        <v>89</v>
      </c>
      <c r="D67" s="18">
        <f t="shared" si="100"/>
        <v>1.141025641025641</v>
      </c>
      <c r="E67" s="91" t="e">
        <f>E19</f>
        <v>#REF!</v>
      </c>
      <c r="F67" s="18" t="e">
        <f t="shared" si="101"/>
        <v>#REF!</v>
      </c>
      <c r="G67" s="91" t="e">
        <f>G19</f>
        <v>#REF!</v>
      </c>
      <c r="H67" s="18" t="e">
        <f t="shared" si="102"/>
        <v>#REF!</v>
      </c>
      <c r="I67" s="227" t="e">
        <f t="shared" si="103"/>
        <v>#REF!</v>
      </c>
      <c r="J67" s="102" t="e">
        <f t="shared" si="104"/>
        <v>#REF!</v>
      </c>
      <c r="K67" s="91" t="e">
        <f>K19</f>
        <v>#REF!</v>
      </c>
      <c r="L67" s="18" t="e">
        <f t="shared" si="105"/>
        <v>#REF!</v>
      </c>
      <c r="M67" s="91" t="e">
        <f>M19</f>
        <v>#REF!</v>
      </c>
      <c r="N67" s="18" t="e">
        <f t="shared" si="106"/>
        <v>#REF!</v>
      </c>
      <c r="O67" s="91" t="e">
        <f>O19</f>
        <v>#REF!</v>
      </c>
      <c r="P67" s="18" t="e">
        <f t="shared" si="107"/>
        <v>#REF!</v>
      </c>
      <c r="Q67" s="227" t="e">
        <f t="shared" si="96"/>
        <v>#REF!</v>
      </c>
      <c r="R67" s="102" t="e">
        <f t="shared" si="97"/>
        <v>#REF!</v>
      </c>
      <c r="S67" s="91">
        <f>S19</f>
        <v>0</v>
      </c>
      <c r="T67" s="18">
        <f t="shared" si="108"/>
        <v>0</v>
      </c>
      <c r="U67" s="91">
        <f>U19</f>
        <v>0</v>
      </c>
      <c r="V67" s="18">
        <f t="shared" si="109"/>
        <v>0</v>
      </c>
      <c r="W67" s="91">
        <f>W19</f>
        <v>0</v>
      </c>
      <c r="X67" s="18">
        <f t="shared" si="110"/>
        <v>0</v>
      </c>
      <c r="Y67" s="227">
        <f t="shared" si="98"/>
        <v>0</v>
      </c>
      <c r="Z67" s="102">
        <f t="shared" si="99"/>
        <v>0</v>
      </c>
    </row>
    <row r="68" spans="1:26" x14ac:dyDescent="0.25">
      <c r="A68" s="221" t="s">
        <v>205</v>
      </c>
      <c r="B68" s="219">
        <f>B22</f>
        <v>117</v>
      </c>
      <c r="C68" s="91">
        <f>C22</f>
        <v>179</v>
      </c>
      <c r="D68" s="18">
        <f t="shared" si="100"/>
        <v>1.5299145299145298</v>
      </c>
      <c r="E68" s="91" t="e">
        <f>E22</f>
        <v>#REF!</v>
      </c>
      <c r="F68" s="18" t="e">
        <f t="shared" si="101"/>
        <v>#REF!</v>
      </c>
      <c r="G68" s="91" t="e">
        <f>G22</f>
        <v>#REF!</v>
      </c>
      <c r="H68" s="18" t="e">
        <f t="shared" si="102"/>
        <v>#REF!</v>
      </c>
      <c r="I68" s="227" t="e">
        <f t="shared" si="103"/>
        <v>#REF!</v>
      </c>
      <c r="J68" s="102" t="e">
        <f t="shared" si="104"/>
        <v>#REF!</v>
      </c>
      <c r="K68" s="91" t="e">
        <f>K22</f>
        <v>#REF!</v>
      </c>
      <c r="L68" s="18" t="e">
        <f t="shared" si="105"/>
        <v>#REF!</v>
      </c>
      <c r="M68" s="91" t="e">
        <f>M22</f>
        <v>#REF!</v>
      </c>
      <c r="N68" s="18" t="e">
        <f t="shared" si="106"/>
        <v>#REF!</v>
      </c>
      <c r="O68" s="91" t="e">
        <f>O22</f>
        <v>#REF!</v>
      </c>
      <c r="P68" s="18" t="e">
        <f t="shared" si="107"/>
        <v>#REF!</v>
      </c>
      <c r="Q68" s="227" t="e">
        <f t="shared" si="96"/>
        <v>#REF!</v>
      </c>
      <c r="R68" s="102" t="e">
        <f t="shared" si="97"/>
        <v>#REF!</v>
      </c>
      <c r="S68" s="91">
        <f>S22</f>
        <v>0</v>
      </c>
      <c r="T68" s="18">
        <f t="shared" si="108"/>
        <v>0</v>
      </c>
      <c r="U68" s="91">
        <f>U22</f>
        <v>0</v>
      </c>
      <c r="V68" s="18">
        <f t="shared" si="109"/>
        <v>0</v>
      </c>
      <c r="W68" s="91">
        <f>W22</f>
        <v>0</v>
      </c>
      <c r="X68" s="18">
        <f t="shared" si="110"/>
        <v>0</v>
      </c>
      <c r="Y68" s="227">
        <f t="shared" si="98"/>
        <v>0</v>
      </c>
      <c r="Z68" s="102">
        <f t="shared" si="99"/>
        <v>0</v>
      </c>
    </row>
    <row r="69" spans="1:26" x14ac:dyDescent="0.25">
      <c r="A69" s="221" t="s">
        <v>206</v>
      </c>
      <c r="B69" s="219">
        <f>B25</f>
        <v>78</v>
      </c>
      <c r="C69" s="91">
        <f>C25</f>
        <v>119</v>
      </c>
      <c r="D69" s="18">
        <f t="shared" si="100"/>
        <v>1.5256410256410255</v>
      </c>
      <c r="E69" s="91" t="e">
        <f>E25</f>
        <v>#REF!</v>
      </c>
      <c r="F69" s="18" t="e">
        <f t="shared" si="101"/>
        <v>#REF!</v>
      </c>
      <c r="G69" s="91" t="e">
        <f>G25</f>
        <v>#REF!</v>
      </c>
      <c r="H69" s="18" t="e">
        <f t="shared" si="102"/>
        <v>#REF!</v>
      </c>
      <c r="I69" s="227" t="e">
        <f t="shared" si="103"/>
        <v>#REF!</v>
      </c>
      <c r="J69" s="102" t="e">
        <f t="shared" si="104"/>
        <v>#REF!</v>
      </c>
      <c r="K69" s="91" t="e">
        <f>K25</f>
        <v>#REF!</v>
      </c>
      <c r="L69" s="18" t="e">
        <f t="shared" si="105"/>
        <v>#REF!</v>
      </c>
      <c r="M69" s="91" t="e">
        <f>M25</f>
        <v>#REF!</v>
      </c>
      <c r="N69" s="18" t="e">
        <f t="shared" si="106"/>
        <v>#REF!</v>
      </c>
      <c r="O69" s="91" t="e">
        <f>O25</f>
        <v>#REF!</v>
      </c>
      <c r="P69" s="18" t="e">
        <f t="shared" si="107"/>
        <v>#REF!</v>
      </c>
      <c r="Q69" s="227" t="e">
        <f t="shared" si="96"/>
        <v>#REF!</v>
      </c>
      <c r="R69" s="102" t="e">
        <f t="shared" si="97"/>
        <v>#REF!</v>
      </c>
      <c r="S69" s="91">
        <f>S25</f>
        <v>0</v>
      </c>
      <c r="T69" s="18">
        <f t="shared" si="108"/>
        <v>0</v>
      </c>
      <c r="U69" s="91">
        <f>U25</f>
        <v>0</v>
      </c>
      <c r="V69" s="18">
        <f t="shared" si="109"/>
        <v>0</v>
      </c>
      <c r="W69" s="91">
        <f>W25</f>
        <v>0</v>
      </c>
      <c r="X69" s="18">
        <f t="shared" si="110"/>
        <v>0</v>
      </c>
      <c r="Y69" s="227">
        <f t="shared" si="98"/>
        <v>0</v>
      </c>
      <c r="Z69" s="102">
        <f t="shared" si="99"/>
        <v>0</v>
      </c>
    </row>
    <row r="70" spans="1:26" x14ac:dyDescent="0.25">
      <c r="A70" s="221" t="s">
        <v>207</v>
      </c>
      <c r="B70" s="219">
        <f>B29</f>
        <v>117</v>
      </c>
      <c r="C70" s="91">
        <f>C29</f>
        <v>199</v>
      </c>
      <c r="D70" s="18">
        <f t="shared" si="100"/>
        <v>1.7008547008547008</v>
      </c>
      <c r="E70" s="91" t="e">
        <f>E29</f>
        <v>#REF!</v>
      </c>
      <c r="F70" s="18" t="e">
        <f t="shared" si="101"/>
        <v>#REF!</v>
      </c>
      <c r="G70" s="91" t="e">
        <f>G29</f>
        <v>#REF!</v>
      </c>
      <c r="H70" s="18" t="e">
        <f t="shared" si="102"/>
        <v>#REF!</v>
      </c>
      <c r="I70" s="227" t="e">
        <f t="shared" si="103"/>
        <v>#REF!</v>
      </c>
      <c r="J70" s="102" t="e">
        <f t="shared" si="104"/>
        <v>#REF!</v>
      </c>
      <c r="K70" s="91" t="e">
        <f>K29</f>
        <v>#REF!</v>
      </c>
      <c r="L70" s="18" t="e">
        <f t="shared" si="105"/>
        <v>#REF!</v>
      </c>
      <c r="M70" s="91" t="e">
        <f>M29</f>
        <v>#REF!</v>
      </c>
      <c r="N70" s="18" t="e">
        <f t="shared" si="106"/>
        <v>#REF!</v>
      </c>
      <c r="O70" s="91" t="e">
        <f>O29</f>
        <v>#REF!</v>
      </c>
      <c r="P70" s="18" t="e">
        <f t="shared" si="107"/>
        <v>#REF!</v>
      </c>
      <c r="Q70" s="227" t="e">
        <f t="shared" si="96"/>
        <v>#REF!</v>
      </c>
      <c r="R70" s="102" t="e">
        <f t="shared" si="97"/>
        <v>#REF!</v>
      </c>
      <c r="S70" s="91">
        <f>S29</f>
        <v>0</v>
      </c>
      <c r="T70" s="18">
        <f t="shared" si="108"/>
        <v>0</v>
      </c>
      <c r="U70" s="91">
        <f>U29</f>
        <v>0</v>
      </c>
      <c r="V70" s="18">
        <f t="shared" si="109"/>
        <v>0</v>
      </c>
      <c r="W70" s="91">
        <f>W29</f>
        <v>0</v>
      </c>
      <c r="X70" s="18">
        <f t="shared" si="110"/>
        <v>0</v>
      </c>
      <c r="Y70" s="227">
        <f t="shared" si="98"/>
        <v>0</v>
      </c>
      <c r="Z70" s="102">
        <f t="shared" si="99"/>
        <v>0</v>
      </c>
    </row>
    <row r="71" spans="1:26" x14ac:dyDescent="0.25">
      <c r="A71" s="221" t="s">
        <v>208</v>
      </c>
      <c r="B71" s="219">
        <f>B32</f>
        <v>78</v>
      </c>
      <c r="C71" s="91">
        <f>C32</f>
        <v>82</v>
      </c>
      <c r="D71" s="18">
        <f t="shared" si="100"/>
        <v>1.0512820512820513</v>
      </c>
      <c r="E71" s="91" t="e">
        <f>E32</f>
        <v>#REF!</v>
      </c>
      <c r="F71" s="18" t="e">
        <f t="shared" si="101"/>
        <v>#REF!</v>
      </c>
      <c r="G71" s="91" t="e">
        <f>G32</f>
        <v>#REF!</v>
      </c>
      <c r="H71" s="18" t="e">
        <f t="shared" si="102"/>
        <v>#REF!</v>
      </c>
      <c r="I71" s="227" t="e">
        <f t="shared" si="103"/>
        <v>#REF!</v>
      </c>
      <c r="J71" s="102" t="e">
        <f t="shared" si="104"/>
        <v>#REF!</v>
      </c>
      <c r="K71" s="91" t="e">
        <f>K32</f>
        <v>#REF!</v>
      </c>
      <c r="L71" s="18" t="e">
        <f t="shared" si="105"/>
        <v>#REF!</v>
      </c>
      <c r="M71" s="91" t="e">
        <f>M32</f>
        <v>#REF!</v>
      </c>
      <c r="N71" s="18" t="e">
        <f t="shared" si="106"/>
        <v>#REF!</v>
      </c>
      <c r="O71" s="91" t="e">
        <f>O32</f>
        <v>#REF!</v>
      </c>
      <c r="P71" s="18" t="e">
        <f t="shared" si="107"/>
        <v>#REF!</v>
      </c>
      <c r="Q71" s="227" t="e">
        <f t="shared" si="96"/>
        <v>#REF!</v>
      </c>
      <c r="R71" s="102" t="e">
        <f t="shared" si="97"/>
        <v>#REF!</v>
      </c>
      <c r="S71" s="91">
        <f>S32</f>
        <v>0</v>
      </c>
      <c r="T71" s="18">
        <f t="shared" si="108"/>
        <v>0</v>
      </c>
      <c r="U71" s="91">
        <f>U32</f>
        <v>0</v>
      </c>
      <c r="V71" s="18">
        <f t="shared" si="109"/>
        <v>0</v>
      </c>
      <c r="W71" s="91">
        <f>W32</f>
        <v>0</v>
      </c>
      <c r="X71" s="18">
        <f t="shared" si="110"/>
        <v>0</v>
      </c>
      <c r="Y71" s="227">
        <f t="shared" si="98"/>
        <v>0</v>
      </c>
      <c r="Z71" s="102">
        <f t="shared" si="99"/>
        <v>0</v>
      </c>
    </row>
    <row r="72" spans="1:26" x14ac:dyDescent="0.25">
      <c r="A72" s="221" t="s">
        <v>209</v>
      </c>
      <c r="B72" s="219">
        <f>B35</f>
        <v>78</v>
      </c>
      <c r="C72" s="91">
        <f>C35</f>
        <v>104</v>
      </c>
      <c r="D72" s="18">
        <f t="shared" si="100"/>
        <v>1.3333333333333333</v>
      </c>
      <c r="E72" s="91" t="e">
        <f>E35</f>
        <v>#REF!</v>
      </c>
      <c r="F72" s="18" t="e">
        <f t="shared" si="101"/>
        <v>#REF!</v>
      </c>
      <c r="G72" s="91" t="e">
        <f>G35</f>
        <v>#REF!</v>
      </c>
      <c r="H72" s="18" t="e">
        <f t="shared" si="102"/>
        <v>#REF!</v>
      </c>
      <c r="I72" s="227" t="e">
        <f t="shared" si="103"/>
        <v>#REF!</v>
      </c>
      <c r="J72" s="102" t="e">
        <f t="shared" si="104"/>
        <v>#REF!</v>
      </c>
      <c r="K72" s="91" t="e">
        <f>K35</f>
        <v>#REF!</v>
      </c>
      <c r="L72" s="18" t="e">
        <f t="shared" si="105"/>
        <v>#REF!</v>
      </c>
      <c r="M72" s="91" t="e">
        <f>M35</f>
        <v>#REF!</v>
      </c>
      <c r="N72" s="18" t="e">
        <f t="shared" si="106"/>
        <v>#REF!</v>
      </c>
      <c r="O72" s="91" t="e">
        <f>O35</f>
        <v>#REF!</v>
      </c>
      <c r="P72" s="18" t="e">
        <f t="shared" si="107"/>
        <v>#REF!</v>
      </c>
      <c r="Q72" s="227" t="e">
        <f t="shared" si="96"/>
        <v>#REF!</v>
      </c>
      <c r="R72" s="102" t="e">
        <f t="shared" si="97"/>
        <v>#REF!</v>
      </c>
      <c r="S72" s="91">
        <f>S35</f>
        <v>0</v>
      </c>
      <c r="T72" s="18">
        <f t="shared" si="108"/>
        <v>0</v>
      </c>
      <c r="U72" s="91">
        <f>U35</f>
        <v>0</v>
      </c>
      <c r="V72" s="18">
        <f t="shared" si="109"/>
        <v>0</v>
      </c>
      <c r="W72" s="91">
        <f>W35</f>
        <v>0</v>
      </c>
      <c r="X72" s="18">
        <f t="shared" si="110"/>
        <v>0</v>
      </c>
      <c r="Y72" s="227">
        <f t="shared" si="98"/>
        <v>0</v>
      </c>
      <c r="Z72" s="102">
        <f t="shared" si="99"/>
        <v>0</v>
      </c>
    </row>
    <row r="73" spans="1:26" x14ac:dyDescent="0.25">
      <c r="A73" s="221" t="s">
        <v>210</v>
      </c>
      <c r="B73" s="219">
        <f>B38</f>
        <v>117</v>
      </c>
      <c r="C73" s="91">
        <f>C38</f>
        <v>271</v>
      </c>
      <c r="D73" s="18">
        <f t="shared" si="100"/>
        <v>2.3162393162393164</v>
      </c>
      <c r="E73" s="91" t="e">
        <f>E38</f>
        <v>#REF!</v>
      </c>
      <c r="F73" s="18" t="e">
        <f t="shared" si="101"/>
        <v>#REF!</v>
      </c>
      <c r="G73" s="91" t="e">
        <f>G38</f>
        <v>#REF!</v>
      </c>
      <c r="H73" s="18" t="e">
        <f t="shared" si="102"/>
        <v>#REF!</v>
      </c>
      <c r="I73" s="227" t="e">
        <f t="shared" si="103"/>
        <v>#REF!</v>
      </c>
      <c r="J73" s="102" t="e">
        <f t="shared" si="104"/>
        <v>#REF!</v>
      </c>
      <c r="K73" s="91" t="e">
        <f>K38</f>
        <v>#REF!</v>
      </c>
      <c r="L73" s="18" t="e">
        <f t="shared" si="105"/>
        <v>#REF!</v>
      </c>
      <c r="M73" s="91" t="e">
        <f>M38</f>
        <v>#REF!</v>
      </c>
      <c r="N73" s="18" t="e">
        <f t="shared" si="106"/>
        <v>#REF!</v>
      </c>
      <c r="O73" s="91" t="e">
        <f>O38</f>
        <v>#REF!</v>
      </c>
      <c r="P73" s="18" t="e">
        <f t="shared" si="107"/>
        <v>#REF!</v>
      </c>
      <c r="Q73" s="227" t="e">
        <f t="shared" si="96"/>
        <v>#REF!</v>
      </c>
      <c r="R73" s="102" t="e">
        <f t="shared" si="97"/>
        <v>#REF!</v>
      </c>
      <c r="S73" s="91">
        <f>S38</f>
        <v>0</v>
      </c>
      <c r="T73" s="18">
        <f t="shared" si="108"/>
        <v>0</v>
      </c>
      <c r="U73" s="91">
        <f>U38</f>
        <v>0</v>
      </c>
      <c r="V73" s="18">
        <f t="shared" si="109"/>
        <v>0</v>
      </c>
      <c r="W73" s="91">
        <f>W38</f>
        <v>0</v>
      </c>
      <c r="X73" s="18">
        <f t="shared" si="110"/>
        <v>0</v>
      </c>
      <c r="Y73" s="227">
        <f t="shared" si="98"/>
        <v>0</v>
      </c>
      <c r="Z73" s="102">
        <f t="shared" si="99"/>
        <v>0</v>
      </c>
    </row>
    <row r="74" spans="1:26" ht="15.75" thickBot="1" x14ac:dyDescent="0.3">
      <c r="A74" s="742" t="s">
        <v>211</v>
      </c>
      <c r="B74" s="222">
        <f>B41</f>
        <v>24</v>
      </c>
      <c r="C74" s="201">
        <f>C41</f>
        <v>12</v>
      </c>
      <c r="D74" s="203">
        <f t="shared" si="100"/>
        <v>0.5</v>
      </c>
      <c r="E74" s="201" t="e">
        <f>E41</f>
        <v>#REF!</v>
      </c>
      <c r="F74" s="203" t="e">
        <f t="shared" si="101"/>
        <v>#REF!</v>
      </c>
      <c r="G74" s="201" t="e">
        <f>G41</f>
        <v>#REF!</v>
      </c>
      <c r="H74" s="203" t="e">
        <f t="shared" si="102"/>
        <v>#REF!</v>
      </c>
      <c r="I74" s="228" t="e">
        <f t="shared" si="103"/>
        <v>#REF!</v>
      </c>
      <c r="J74" s="200" t="e">
        <f t="shared" si="104"/>
        <v>#REF!</v>
      </c>
      <c r="K74" s="201" t="e">
        <f>K41</f>
        <v>#REF!</v>
      </c>
      <c r="L74" s="203" t="e">
        <f t="shared" si="105"/>
        <v>#REF!</v>
      </c>
      <c r="M74" s="201" t="e">
        <f>M41</f>
        <v>#REF!</v>
      </c>
      <c r="N74" s="203" t="e">
        <f t="shared" si="106"/>
        <v>#REF!</v>
      </c>
      <c r="O74" s="201" t="e">
        <f>O41</f>
        <v>#REF!</v>
      </c>
      <c r="P74" s="203" t="e">
        <f t="shared" si="107"/>
        <v>#REF!</v>
      </c>
      <c r="Q74" s="228" t="e">
        <f t="shared" si="96"/>
        <v>#REF!</v>
      </c>
      <c r="R74" s="200" t="e">
        <f t="shared" si="97"/>
        <v>#REF!</v>
      </c>
      <c r="S74" s="201">
        <f>S41</f>
        <v>0</v>
      </c>
      <c r="T74" s="203">
        <f t="shared" si="108"/>
        <v>0</v>
      </c>
      <c r="U74" s="201">
        <f>U41</f>
        <v>0</v>
      </c>
      <c r="V74" s="203">
        <f t="shared" si="109"/>
        <v>0</v>
      </c>
      <c r="W74" s="201">
        <f>W41</f>
        <v>0</v>
      </c>
      <c r="X74" s="203">
        <f t="shared" si="110"/>
        <v>0</v>
      </c>
      <c r="Y74" s="228">
        <f t="shared" si="98"/>
        <v>0</v>
      </c>
      <c r="Z74" s="200">
        <f t="shared" si="99"/>
        <v>0</v>
      </c>
    </row>
    <row r="75" spans="1:26" ht="15.75" thickBot="1" x14ac:dyDescent="0.3">
      <c r="A75" s="743" t="s">
        <v>214</v>
      </c>
      <c r="B75" s="232">
        <f>SUM(B63:B74)</f>
        <v>875</v>
      </c>
      <c r="C75" s="225">
        <f>SUM(C63:C74)</f>
        <v>1421</v>
      </c>
      <c r="D75" s="223">
        <f>C75/$B75</f>
        <v>1.6240000000000001</v>
      </c>
      <c r="E75" s="225" t="e">
        <f>SUM(E63:E74)</f>
        <v>#REF!</v>
      </c>
      <c r="F75" s="223" t="e">
        <f>E75/$B75</f>
        <v>#REF!</v>
      </c>
      <c r="G75" s="225" t="e">
        <f>SUM(G63:G74)</f>
        <v>#REF!</v>
      </c>
      <c r="H75" s="223" t="e">
        <f>G75/$B75</f>
        <v>#REF!</v>
      </c>
      <c r="I75" s="226" t="e">
        <f>SUM(I63:I74)</f>
        <v>#REF!</v>
      </c>
      <c r="J75" s="224" t="e">
        <f>I75/($B75*3)</f>
        <v>#REF!</v>
      </c>
      <c r="K75" s="225" t="e">
        <f>SUM(K63:K74)</f>
        <v>#REF!</v>
      </c>
      <c r="L75" s="223" t="e">
        <f>K75/$B75</f>
        <v>#REF!</v>
      </c>
      <c r="M75" s="225" t="e">
        <f>SUM(M63:M74)</f>
        <v>#REF!</v>
      </c>
      <c r="N75" s="223" t="e">
        <f>M75/$B75</f>
        <v>#REF!</v>
      </c>
      <c r="O75" s="225" t="e">
        <f>SUM(O63:O74)</f>
        <v>#REF!</v>
      </c>
      <c r="P75" s="223" t="e">
        <f t="shared" si="107"/>
        <v>#REF!</v>
      </c>
      <c r="Q75" s="226" t="e">
        <f>SUM(Q63:Q74)</f>
        <v>#REF!</v>
      </c>
      <c r="R75" s="224" t="e">
        <f t="shared" si="97"/>
        <v>#REF!</v>
      </c>
      <c r="S75" s="225">
        <f>SUM(S63:S74)</f>
        <v>0</v>
      </c>
      <c r="T75" s="223">
        <f>S75/$B75</f>
        <v>0</v>
      </c>
      <c r="U75" s="225">
        <f>SUM(U63:U74)</f>
        <v>0</v>
      </c>
      <c r="V75" s="223">
        <f>U75/$B75</f>
        <v>0</v>
      </c>
      <c r="W75" s="225">
        <f>SUM(W63:W74)</f>
        <v>0</v>
      </c>
      <c r="X75" s="223">
        <f t="shared" si="110"/>
        <v>0</v>
      </c>
      <c r="Y75" s="226">
        <f>SUM(Y63:Y74)</f>
        <v>0</v>
      </c>
      <c r="Z75" s="224">
        <f t="shared" si="99"/>
        <v>0</v>
      </c>
    </row>
    <row r="78" spans="1:26" ht="15.75" x14ac:dyDescent="0.25">
      <c r="A78" s="1002" t="s">
        <v>267</v>
      </c>
      <c r="B78" s="994"/>
      <c r="C78" s="994"/>
      <c r="D78" s="994"/>
      <c r="E78" s="994"/>
      <c r="F78" s="994"/>
      <c r="G78" s="994"/>
      <c r="H78" s="994"/>
      <c r="I78" s="994"/>
      <c r="J78" s="994"/>
      <c r="K78" s="994"/>
      <c r="L78" s="994"/>
      <c r="M78" s="994"/>
      <c r="N78" s="994"/>
      <c r="O78" s="994"/>
      <c r="P78" s="994"/>
      <c r="Q78" s="994"/>
      <c r="R78" s="994"/>
      <c r="S78" s="994"/>
      <c r="T78" s="994"/>
      <c r="U78" s="994"/>
      <c r="V78" s="994"/>
      <c r="W78" s="994"/>
      <c r="X78" s="994"/>
      <c r="Y78" s="994"/>
      <c r="Z78" s="994"/>
    </row>
    <row r="79" spans="1:26" ht="24.75" thickBot="1" x14ac:dyDescent="0.3">
      <c r="A79" s="213" t="s">
        <v>14</v>
      </c>
      <c r="B79" s="141" t="s">
        <v>15</v>
      </c>
      <c r="C79" s="207" t="str">
        <f>'Pque N Mundo I'!C8</f>
        <v>Real.</v>
      </c>
      <c r="D79" s="208" t="e">
        <f>'Pque N Mundo I'!#REF!</f>
        <v>#REF!</v>
      </c>
      <c r="E79" s="207" t="e">
        <f>'Pque N Mundo I'!#REF!</f>
        <v>#REF!</v>
      </c>
      <c r="F79" s="208" t="e">
        <f>'Pque N Mundo I'!#REF!</f>
        <v>#REF!</v>
      </c>
      <c r="G79" s="207" t="e">
        <f>'Pque N Mundo I'!#REF!</f>
        <v>#REF!</v>
      </c>
      <c r="H79" s="208" t="e">
        <f>'Pque N Mundo I'!#REF!</f>
        <v>#REF!</v>
      </c>
      <c r="I79" s="86" t="e">
        <f>'Pque N Mundo I'!#REF!</f>
        <v>#REF!</v>
      </c>
      <c r="J79" s="12" t="s">
        <v>192</v>
      </c>
      <c r="K79" s="207" t="e">
        <f>'Pque N Mundo I'!#REF!</f>
        <v>#REF!</v>
      </c>
      <c r="L79" s="208" t="e">
        <f>'Pque N Mundo I'!#REF!</f>
        <v>#REF!</v>
      </c>
      <c r="M79" s="209" t="e">
        <f>'Pque N Mundo I'!#REF!</f>
        <v>#REF!</v>
      </c>
      <c r="N79" s="210" t="e">
        <f>'Pque N Mundo I'!#REF!</f>
        <v>#REF!</v>
      </c>
      <c r="O79" s="209" t="e">
        <f>'Pque N Mundo I'!#REF!</f>
        <v>#REF!</v>
      </c>
      <c r="P79" s="210" t="e">
        <f>'Pque N Mundo I'!#REF!</f>
        <v>#REF!</v>
      </c>
      <c r="Q79" s="86" t="e">
        <f>'Pque N Mundo I'!#REF!</f>
        <v>#REF!</v>
      </c>
      <c r="R79" s="12" t="s">
        <v>192</v>
      </c>
      <c r="S79" s="207" t="e">
        <f>'Pque N Mundo I'!#REF!</f>
        <v>#REF!</v>
      </c>
      <c r="T79" s="208" t="e">
        <f>'Pque N Mundo I'!#REF!</f>
        <v>#REF!</v>
      </c>
      <c r="U79" s="209" t="e">
        <f>'Pque N Mundo I'!#REF!</f>
        <v>#REF!</v>
      </c>
      <c r="V79" s="210" t="e">
        <f>'Pque N Mundo I'!#REF!</f>
        <v>#REF!</v>
      </c>
      <c r="W79" s="209" t="e">
        <f>'Pque N Mundo I'!#REF!</f>
        <v>#REF!</v>
      </c>
      <c r="X79" s="210" t="e">
        <f>'Pque N Mundo I'!#REF!</f>
        <v>#REF!</v>
      </c>
      <c r="Y79" s="86" t="e">
        <f>'Pque N Mundo I'!#REF!</f>
        <v>#REF!</v>
      </c>
      <c r="Z79" s="12" t="s">
        <v>192</v>
      </c>
    </row>
    <row r="80" spans="1:26" ht="15.75" thickTop="1" x14ac:dyDescent="0.25">
      <c r="A80" s="215" t="s">
        <v>52</v>
      </c>
      <c r="B80" s="76">
        <f>'CEO II VG'!B10</f>
        <v>80</v>
      </c>
      <c r="C80" s="91">
        <f>'CEO II VG'!C10</f>
        <v>140</v>
      </c>
      <c r="D80" s="18">
        <f>C80/$B80</f>
        <v>1.75</v>
      </c>
      <c r="E80" s="91" t="e">
        <f>'CEO II VG'!#REF!</f>
        <v>#REF!</v>
      </c>
      <c r="F80" s="18" t="e">
        <f>E80/$B80</f>
        <v>#REF!</v>
      </c>
      <c r="G80" s="91" t="e">
        <f>'CEO II VG'!#REF!</f>
        <v>#REF!</v>
      </c>
      <c r="H80" s="18" t="e">
        <f>G80/$B80</f>
        <v>#REF!</v>
      </c>
      <c r="I80" s="68" t="e">
        <f t="shared" ref="I80:I88" si="111">SUM(C80,E80,G80)</f>
        <v>#REF!</v>
      </c>
      <c r="J80" s="102" t="e">
        <f t="shared" ref="J80:J88" si="112">I80/($B80*3)</f>
        <v>#REF!</v>
      </c>
      <c r="K80" s="91" t="e">
        <f>'CEO II VG'!#REF!</f>
        <v>#REF!</v>
      </c>
      <c r="L80" s="18" t="e">
        <f>K80/$B80</f>
        <v>#REF!</v>
      </c>
      <c r="M80" s="91" t="e">
        <f>'CEO II VG'!#REF!</f>
        <v>#REF!</v>
      </c>
      <c r="N80" s="18" t="e">
        <f>M80/$B80</f>
        <v>#REF!</v>
      </c>
      <c r="O80" s="91" t="e">
        <f>'CEO II VG'!#REF!</f>
        <v>#REF!</v>
      </c>
      <c r="P80" s="18" t="e">
        <f>O80/$B80</f>
        <v>#REF!</v>
      </c>
      <c r="Q80" s="68" t="e">
        <f t="shared" ref="Q80:Q88" si="113">SUM(K80,M80,O80)</f>
        <v>#REF!</v>
      </c>
      <c r="R80" s="102" t="e">
        <f t="shared" ref="R80:R88" si="114">Q80/($B80*3)</f>
        <v>#REF!</v>
      </c>
      <c r="S80" s="91" t="e">
        <f>'CEO II VG'!#REF!</f>
        <v>#REF!</v>
      </c>
      <c r="T80" s="18" t="e">
        <f>S80/$B80</f>
        <v>#REF!</v>
      </c>
      <c r="U80" s="91" t="e">
        <f>'CEO II VG'!#REF!</f>
        <v>#REF!</v>
      </c>
      <c r="V80" s="18" t="e">
        <f>U80/$B80</f>
        <v>#REF!</v>
      </c>
      <c r="W80" s="91" t="e">
        <f>'CEO II VG'!#REF!</f>
        <v>#REF!</v>
      </c>
      <c r="X80" s="18" t="e">
        <f>W80/$B80</f>
        <v>#REF!</v>
      </c>
      <c r="Y80" s="68" t="e">
        <f t="shared" ref="Y80:Y88" si="115">SUM(S80,U80,W80)</f>
        <v>#REF!</v>
      </c>
      <c r="Z80" s="102" t="e">
        <f t="shared" ref="Z80:Z88" si="116">Y80/($B80*3)</f>
        <v>#REF!</v>
      </c>
    </row>
    <row r="81" spans="1:26" x14ac:dyDescent="0.25">
      <c r="A81" s="216" t="s">
        <v>53</v>
      </c>
      <c r="B81" s="146">
        <f>'CEO II VG'!B9</f>
        <v>44</v>
      </c>
      <c r="C81" s="92">
        <f>'CEO II VG'!C9</f>
        <v>65</v>
      </c>
      <c r="D81" s="18" t="s">
        <v>186</v>
      </c>
      <c r="E81" s="92" t="e">
        <f>'CEO II VG'!#REF!</f>
        <v>#REF!</v>
      </c>
      <c r="F81" s="18" t="s">
        <v>186</v>
      </c>
      <c r="G81" s="92" t="e">
        <f>'CEO II VG'!#REF!</f>
        <v>#REF!</v>
      </c>
      <c r="H81" s="18" t="s">
        <v>186</v>
      </c>
      <c r="I81" s="94" t="e">
        <f t="shared" si="111"/>
        <v>#REF!</v>
      </c>
      <c r="J81" s="102" t="e">
        <f t="shared" si="112"/>
        <v>#REF!</v>
      </c>
      <c r="K81" s="92" t="e">
        <f>'CEO II VG'!#REF!</f>
        <v>#REF!</v>
      </c>
      <c r="L81" s="18" t="s">
        <v>186</v>
      </c>
      <c r="M81" s="92" t="e">
        <f>'CEO II VG'!#REF!</f>
        <v>#REF!</v>
      </c>
      <c r="N81" s="18" t="s">
        <v>186</v>
      </c>
      <c r="O81" s="92" t="e">
        <f>'CEO II VG'!#REF!</f>
        <v>#REF!</v>
      </c>
      <c r="P81" s="18" t="s">
        <v>186</v>
      </c>
      <c r="Q81" s="94" t="e">
        <f t="shared" si="113"/>
        <v>#REF!</v>
      </c>
      <c r="R81" s="102" t="e">
        <f t="shared" si="114"/>
        <v>#REF!</v>
      </c>
      <c r="S81" s="92" t="e">
        <f>'CEO II VG'!#REF!</f>
        <v>#REF!</v>
      </c>
      <c r="T81" s="18" t="e">
        <f>S81/$B81</f>
        <v>#REF!</v>
      </c>
      <c r="U81" s="92" t="e">
        <f>'CEO II VG'!#REF!</f>
        <v>#REF!</v>
      </c>
      <c r="V81" s="18" t="e">
        <f>U81/$B81</f>
        <v>#REF!</v>
      </c>
      <c r="W81" s="92" t="e">
        <f>'CEO II VG'!#REF!</f>
        <v>#REF!</v>
      </c>
      <c r="X81" s="18" t="e">
        <f>W81/$B81</f>
        <v>#REF!</v>
      </c>
      <c r="Y81" s="94" t="e">
        <f t="shared" si="115"/>
        <v>#REF!</v>
      </c>
      <c r="Z81" s="102" t="e">
        <f t="shared" si="116"/>
        <v>#REF!</v>
      </c>
    </row>
    <row r="82" spans="1:26" x14ac:dyDescent="0.25">
      <c r="A82" s="216" t="s">
        <v>54</v>
      </c>
      <c r="B82" s="78">
        <f>'CEO II VG'!B11</f>
        <v>180</v>
      </c>
      <c r="C82" s="92">
        <f>'CEO II VG'!C11</f>
        <v>250</v>
      </c>
      <c r="D82" s="18">
        <f t="shared" ref="D82:D88" si="117">C82/$B82</f>
        <v>1.3888888888888888</v>
      </c>
      <c r="E82" s="92" t="e">
        <f>'CEO II VG'!#REF!</f>
        <v>#REF!</v>
      </c>
      <c r="F82" s="18" t="e">
        <f t="shared" ref="F82:F88" si="118">E82/$B82</f>
        <v>#REF!</v>
      </c>
      <c r="G82" s="92" t="e">
        <f>'CEO II VG'!#REF!</f>
        <v>#REF!</v>
      </c>
      <c r="H82" s="18" t="e">
        <f t="shared" ref="H82:H88" si="119">G82/$B82</f>
        <v>#REF!</v>
      </c>
      <c r="I82" s="94" t="e">
        <f t="shared" si="111"/>
        <v>#REF!</v>
      </c>
      <c r="J82" s="102" t="e">
        <f t="shared" si="112"/>
        <v>#REF!</v>
      </c>
      <c r="K82" s="92" t="e">
        <f>'CEO II VG'!#REF!</f>
        <v>#REF!</v>
      </c>
      <c r="L82" s="18" t="e">
        <f t="shared" ref="L82:L88" si="120">K82/$B82</f>
        <v>#REF!</v>
      </c>
      <c r="M82" s="92" t="e">
        <f>'CEO II VG'!#REF!</f>
        <v>#REF!</v>
      </c>
      <c r="N82" s="18" t="e">
        <f t="shared" ref="N82:N88" si="121">M82/$B82</f>
        <v>#REF!</v>
      </c>
      <c r="O82" s="92" t="e">
        <f>'CEO II VG'!#REF!</f>
        <v>#REF!</v>
      </c>
      <c r="P82" s="18" t="e">
        <f t="shared" ref="P82:P88" si="122">O82/$B82</f>
        <v>#REF!</v>
      </c>
      <c r="Q82" s="94" t="e">
        <f t="shared" si="113"/>
        <v>#REF!</v>
      </c>
      <c r="R82" s="102" t="e">
        <f t="shared" si="114"/>
        <v>#REF!</v>
      </c>
      <c r="S82" s="92" t="e">
        <f>'CEO II VG'!#REF!</f>
        <v>#REF!</v>
      </c>
      <c r="T82" s="18" t="e">
        <f t="shared" ref="T82:T88" si="123">S82/$B82</f>
        <v>#REF!</v>
      </c>
      <c r="U82" s="92" t="e">
        <f>'CEO II VG'!#REF!</f>
        <v>#REF!</v>
      </c>
      <c r="V82" s="18" t="e">
        <f t="shared" ref="V82:V88" si="124">U82/$B82</f>
        <v>#REF!</v>
      </c>
      <c r="W82" s="92" t="e">
        <f>'CEO II VG'!#REF!</f>
        <v>#REF!</v>
      </c>
      <c r="X82" s="18" t="e">
        <f t="shared" ref="X82:X88" si="125">W82/$B82</f>
        <v>#REF!</v>
      </c>
      <c r="Y82" s="94" t="e">
        <f t="shared" si="115"/>
        <v>#REF!</v>
      </c>
      <c r="Z82" s="102" t="e">
        <f t="shared" si="116"/>
        <v>#REF!</v>
      </c>
    </row>
    <row r="83" spans="1:26" x14ac:dyDescent="0.25">
      <c r="A83" s="216" t="s">
        <v>55</v>
      </c>
      <c r="B83" s="78">
        <f>'CEO II VG'!B12</f>
        <v>108</v>
      </c>
      <c r="C83" s="92">
        <f>'CEO II VG'!C12</f>
        <v>79</v>
      </c>
      <c r="D83" s="18">
        <f t="shared" si="117"/>
        <v>0.73148148148148151</v>
      </c>
      <c r="E83" s="92" t="e">
        <f>'CEO II VG'!#REF!</f>
        <v>#REF!</v>
      </c>
      <c r="F83" s="18" t="e">
        <f t="shared" si="118"/>
        <v>#REF!</v>
      </c>
      <c r="G83" s="92" t="e">
        <f>'CEO II VG'!#REF!</f>
        <v>#REF!</v>
      </c>
      <c r="H83" s="18" t="e">
        <f t="shared" si="119"/>
        <v>#REF!</v>
      </c>
      <c r="I83" s="94" t="e">
        <f t="shared" si="111"/>
        <v>#REF!</v>
      </c>
      <c r="J83" s="102" t="e">
        <f t="shared" si="112"/>
        <v>#REF!</v>
      </c>
      <c r="K83" s="92" t="e">
        <f>'CEO II VG'!#REF!</f>
        <v>#REF!</v>
      </c>
      <c r="L83" s="18" t="e">
        <f t="shared" si="120"/>
        <v>#REF!</v>
      </c>
      <c r="M83" s="92" t="e">
        <f>'CEO II VG'!#REF!</f>
        <v>#REF!</v>
      </c>
      <c r="N83" s="18" t="e">
        <f t="shared" si="121"/>
        <v>#REF!</v>
      </c>
      <c r="O83" s="92" t="e">
        <f>'CEO II VG'!#REF!</f>
        <v>#REF!</v>
      </c>
      <c r="P83" s="18" t="e">
        <f t="shared" si="122"/>
        <v>#REF!</v>
      </c>
      <c r="Q83" s="94" t="e">
        <f t="shared" si="113"/>
        <v>#REF!</v>
      </c>
      <c r="R83" s="102" t="e">
        <f t="shared" si="114"/>
        <v>#REF!</v>
      </c>
      <c r="S83" s="92" t="e">
        <f>'CEO II VG'!#REF!</f>
        <v>#REF!</v>
      </c>
      <c r="T83" s="18" t="e">
        <f t="shared" si="123"/>
        <v>#REF!</v>
      </c>
      <c r="U83" s="92" t="e">
        <f>'CEO II VG'!#REF!</f>
        <v>#REF!</v>
      </c>
      <c r="V83" s="18" t="e">
        <f t="shared" si="124"/>
        <v>#REF!</v>
      </c>
      <c r="W83" s="92" t="e">
        <f>'CEO II VG'!#REF!</f>
        <v>#REF!</v>
      </c>
      <c r="X83" s="18" t="e">
        <f t="shared" si="125"/>
        <v>#REF!</v>
      </c>
      <c r="Y83" s="94" t="e">
        <f t="shared" si="115"/>
        <v>#REF!</v>
      </c>
      <c r="Z83" s="102" t="e">
        <f t="shared" si="116"/>
        <v>#REF!</v>
      </c>
    </row>
    <row r="84" spans="1:26" x14ac:dyDescent="0.25">
      <c r="A84" s="216" t="s">
        <v>56</v>
      </c>
      <c r="B84" s="78">
        <f>'CEO II VG'!B13</f>
        <v>80</v>
      </c>
      <c r="C84" s="92">
        <f>'CEO II VG'!C13</f>
        <v>0</v>
      </c>
      <c r="D84" s="18">
        <f t="shared" si="117"/>
        <v>0</v>
      </c>
      <c r="E84" s="92" t="e">
        <f>'CEO II VG'!#REF!</f>
        <v>#REF!</v>
      </c>
      <c r="F84" s="18" t="e">
        <f t="shared" si="118"/>
        <v>#REF!</v>
      </c>
      <c r="G84" s="92" t="e">
        <f>'CEO II VG'!#REF!</f>
        <v>#REF!</v>
      </c>
      <c r="H84" s="18" t="e">
        <f t="shared" si="119"/>
        <v>#REF!</v>
      </c>
      <c r="I84" s="94" t="e">
        <f t="shared" si="111"/>
        <v>#REF!</v>
      </c>
      <c r="J84" s="102" t="e">
        <f t="shared" si="112"/>
        <v>#REF!</v>
      </c>
      <c r="K84" s="92" t="e">
        <f>'CEO II VG'!#REF!</f>
        <v>#REF!</v>
      </c>
      <c r="L84" s="18" t="e">
        <f t="shared" si="120"/>
        <v>#REF!</v>
      </c>
      <c r="M84" s="92" t="e">
        <f>'CEO II VG'!#REF!</f>
        <v>#REF!</v>
      </c>
      <c r="N84" s="18" t="e">
        <f t="shared" si="121"/>
        <v>#REF!</v>
      </c>
      <c r="O84" s="92" t="e">
        <f>'CEO II VG'!#REF!</f>
        <v>#REF!</v>
      </c>
      <c r="P84" s="18" t="e">
        <f t="shared" si="122"/>
        <v>#REF!</v>
      </c>
      <c r="Q84" s="94" t="e">
        <f t="shared" si="113"/>
        <v>#REF!</v>
      </c>
      <c r="R84" s="102" t="e">
        <f t="shared" si="114"/>
        <v>#REF!</v>
      </c>
      <c r="S84" s="92" t="e">
        <f>'CEO II VG'!#REF!</f>
        <v>#REF!</v>
      </c>
      <c r="T84" s="18" t="e">
        <f t="shared" si="123"/>
        <v>#REF!</v>
      </c>
      <c r="U84" s="92" t="e">
        <f>'CEO II VG'!#REF!</f>
        <v>#REF!</v>
      </c>
      <c r="V84" s="18" t="e">
        <f t="shared" si="124"/>
        <v>#REF!</v>
      </c>
      <c r="W84" s="92" t="e">
        <f>'CEO II VG'!#REF!</f>
        <v>#REF!</v>
      </c>
      <c r="X84" s="18" t="e">
        <f t="shared" si="125"/>
        <v>#REF!</v>
      </c>
      <c r="Y84" s="94" t="e">
        <f t="shared" si="115"/>
        <v>#REF!</v>
      </c>
      <c r="Z84" s="102" t="e">
        <f t="shared" si="116"/>
        <v>#REF!</v>
      </c>
    </row>
    <row r="85" spans="1:26" x14ac:dyDescent="0.25">
      <c r="A85" s="217" t="s">
        <v>57</v>
      </c>
      <c r="B85" s="78">
        <f>'CEO II VG'!B15</f>
        <v>63</v>
      </c>
      <c r="C85" s="92">
        <f>'CEO II VG'!C15</f>
        <v>45</v>
      </c>
      <c r="D85" s="18">
        <f t="shared" si="117"/>
        <v>0.7142857142857143</v>
      </c>
      <c r="E85" s="92" t="e">
        <f>'CEO II VG'!#REF!</f>
        <v>#REF!</v>
      </c>
      <c r="F85" s="18" t="e">
        <f t="shared" si="118"/>
        <v>#REF!</v>
      </c>
      <c r="G85" s="92" t="e">
        <f>'CEO II VG'!#REF!</f>
        <v>#REF!</v>
      </c>
      <c r="H85" s="18" t="e">
        <f t="shared" si="119"/>
        <v>#REF!</v>
      </c>
      <c r="I85" s="94" t="e">
        <f t="shared" si="111"/>
        <v>#REF!</v>
      </c>
      <c r="J85" s="102" t="e">
        <f t="shared" si="112"/>
        <v>#REF!</v>
      </c>
      <c r="K85" s="92" t="e">
        <f>'CEO II VG'!#REF!</f>
        <v>#REF!</v>
      </c>
      <c r="L85" s="18" t="e">
        <f t="shared" si="120"/>
        <v>#REF!</v>
      </c>
      <c r="M85" s="92" t="e">
        <f>'CEO II VG'!#REF!</f>
        <v>#REF!</v>
      </c>
      <c r="N85" s="18" t="e">
        <f t="shared" si="121"/>
        <v>#REF!</v>
      </c>
      <c r="O85" s="92" t="e">
        <f>'CEO II VG'!#REF!</f>
        <v>#REF!</v>
      </c>
      <c r="P85" s="18" t="e">
        <f t="shared" si="122"/>
        <v>#REF!</v>
      </c>
      <c r="Q85" s="94" t="e">
        <f t="shared" si="113"/>
        <v>#REF!</v>
      </c>
      <c r="R85" s="102" t="e">
        <f t="shared" si="114"/>
        <v>#REF!</v>
      </c>
      <c r="S85" s="92" t="e">
        <f>'CEO II VG'!#REF!</f>
        <v>#REF!</v>
      </c>
      <c r="T85" s="18" t="e">
        <f t="shared" si="123"/>
        <v>#REF!</v>
      </c>
      <c r="U85" s="92" t="e">
        <f>'CEO II VG'!#REF!</f>
        <v>#REF!</v>
      </c>
      <c r="V85" s="18" t="e">
        <f t="shared" si="124"/>
        <v>#REF!</v>
      </c>
      <c r="W85" s="92" t="e">
        <f>'CEO II VG'!#REF!</f>
        <v>#REF!</v>
      </c>
      <c r="X85" s="18" t="e">
        <f t="shared" si="125"/>
        <v>#REF!</v>
      </c>
      <c r="Y85" s="94" t="e">
        <f t="shared" si="115"/>
        <v>#REF!</v>
      </c>
      <c r="Z85" s="102" t="e">
        <f t="shared" si="116"/>
        <v>#REF!</v>
      </c>
    </row>
    <row r="86" spans="1:26" ht="28.5" customHeight="1" x14ac:dyDescent="0.25">
      <c r="A86" s="217" t="s">
        <v>402</v>
      </c>
      <c r="B86" s="78">
        <f>'CEO II VG'!B16</f>
        <v>10</v>
      </c>
      <c r="C86" s="92">
        <f>'CEO II VG'!C16</f>
        <v>16</v>
      </c>
      <c r="D86" s="18">
        <f t="shared" si="117"/>
        <v>1.6</v>
      </c>
      <c r="E86" s="92" t="e">
        <f>'CEO II VG'!#REF!</f>
        <v>#REF!</v>
      </c>
      <c r="F86" s="18" t="e">
        <f t="shared" si="118"/>
        <v>#REF!</v>
      </c>
      <c r="G86" s="92" t="e">
        <f>'CEO II VG'!#REF!</f>
        <v>#REF!</v>
      </c>
      <c r="H86" s="18" t="e">
        <f t="shared" si="119"/>
        <v>#REF!</v>
      </c>
      <c r="I86" s="94" t="e">
        <f t="shared" si="111"/>
        <v>#REF!</v>
      </c>
      <c r="J86" s="102" t="e">
        <f t="shared" si="112"/>
        <v>#REF!</v>
      </c>
      <c r="K86" s="92" t="e">
        <f>'CEO II VG'!#REF!</f>
        <v>#REF!</v>
      </c>
      <c r="L86" s="18" t="e">
        <f t="shared" si="120"/>
        <v>#REF!</v>
      </c>
      <c r="M86" s="92" t="e">
        <f>'CEO II VG'!#REF!</f>
        <v>#REF!</v>
      </c>
      <c r="N86" s="18" t="e">
        <f t="shared" si="121"/>
        <v>#REF!</v>
      </c>
      <c r="O86" s="92" t="e">
        <f>'CEO II VG'!#REF!</f>
        <v>#REF!</v>
      </c>
      <c r="P86" s="18" t="e">
        <f t="shared" si="122"/>
        <v>#REF!</v>
      </c>
      <c r="Q86" s="94" t="e">
        <f t="shared" si="113"/>
        <v>#REF!</v>
      </c>
      <c r="R86" s="102" t="e">
        <f t="shared" si="114"/>
        <v>#REF!</v>
      </c>
      <c r="S86" s="92" t="e">
        <f>'CEO II VG'!#REF!</f>
        <v>#REF!</v>
      </c>
      <c r="T86" s="18" t="e">
        <f t="shared" si="123"/>
        <v>#REF!</v>
      </c>
      <c r="U86" s="92" t="e">
        <f>'CEO II VG'!#REF!</f>
        <v>#REF!</v>
      </c>
      <c r="V86" s="18" t="e">
        <f t="shared" si="124"/>
        <v>#REF!</v>
      </c>
      <c r="W86" s="92" t="e">
        <f>'CEO II VG'!#REF!</f>
        <v>#REF!</v>
      </c>
      <c r="X86" s="18" t="e">
        <f t="shared" si="125"/>
        <v>#REF!</v>
      </c>
      <c r="Y86" s="94" t="e">
        <f t="shared" si="115"/>
        <v>#REF!</v>
      </c>
      <c r="Z86" s="102" t="e">
        <f t="shared" si="116"/>
        <v>#REF!</v>
      </c>
    </row>
    <row r="87" spans="1:26" ht="24.75" thickBot="1" x14ac:dyDescent="0.3">
      <c r="A87" s="744" t="s">
        <v>59</v>
      </c>
      <c r="B87" s="745" t="e">
        <f>'CEO II VG'!#REF!</f>
        <v>#REF!</v>
      </c>
      <c r="C87" s="746" t="e">
        <f>'CEO II VG'!#REF!</f>
        <v>#REF!</v>
      </c>
      <c r="D87" s="736" t="e">
        <f t="shared" si="117"/>
        <v>#REF!</v>
      </c>
      <c r="E87" s="746" t="e">
        <f>'CEO II VG'!#REF!</f>
        <v>#REF!</v>
      </c>
      <c r="F87" s="736" t="e">
        <f t="shared" si="118"/>
        <v>#REF!</v>
      </c>
      <c r="G87" s="746" t="e">
        <f>'CEO II VG'!#REF!</f>
        <v>#REF!</v>
      </c>
      <c r="H87" s="736" t="e">
        <f t="shared" si="119"/>
        <v>#REF!</v>
      </c>
      <c r="I87" s="737" t="e">
        <f t="shared" si="111"/>
        <v>#REF!</v>
      </c>
      <c r="J87" s="738" t="e">
        <f t="shared" si="112"/>
        <v>#REF!</v>
      </c>
      <c r="K87" s="746" t="e">
        <f>'CEO II VG'!#REF!</f>
        <v>#REF!</v>
      </c>
      <c r="L87" s="736" t="e">
        <f t="shared" si="120"/>
        <v>#REF!</v>
      </c>
      <c r="M87" s="746" t="e">
        <f>'CEO II VG'!#REF!</f>
        <v>#REF!</v>
      </c>
      <c r="N87" s="736" t="e">
        <f t="shared" si="121"/>
        <v>#REF!</v>
      </c>
      <c r="O87" s="746" t="e">
        <f>'CEO II VG'!#REF!</f>
        <v>#REF!</v>
      </c>
      <c r="P87" s="736" t="e">
        <f t="shared" si="122"/>
        <v>#REF!</v>
      </c>
      <c r="Q87" s="737" t="e">
        <f t="shared" si="113"/>
        <v>#REF!</v>
      </c>
      <c r="R87" s="738" t="e">
        <f t="shared" si="114"/>
        <v>#REF!</v>
      </c>
      <c r="S87" s="746" t="e">
        <f>'CEO II VG'!#REF!</f>
        <v>#REF!</v>
      </c>
      <c r="T87" s="736" t="e">
        <f t="shared" si="123"/>
        <v>#REF!</v>
      </c>
      <c r="U87" s="746" t="e">
        <f>'CEO II VG'!#REF!</f>
        <v>#REF!</v>
      </c>
      <c r="V87" s="736" t="e">
        <f t="shared" si="124"/>
        <v>#REF!</v>
      </c>
      <c r="W87" s="746" t="e">
        <f>'CEO II VG'!#REF!</f>
        <v>#REF!</v>
      </c>
      <c r="X87" s="736" t="e">
        <f t="shared" si="125"/>
        <v>#REF!</v>
      </c>
      <c r="Y87" s="737" t="e">
        <f t="shared" si="115"/>
        <v>#REF!</v>
      </c>
      <c r="Z87" s="738" t="e">
        <f t="shared" si="116"/>
        <v>#REF!</v>
      </c>
    </row>
    <row r="88" spans="1:26" ht="15.75" thickBot="1" x14ac:dyDescent="0.3">
      <c r="A88" s="747" t="s">
        <v>7</v>
      </c>
      <c r="B88" s="748" t="e">
        <f>SUM(B80:B87)</f>
        <v>#REF!</v>
      </c>
      <c r="C88" s="360" t="e">
        <f>SUM(C80:C87)</f>
        <v>#REF!</v>
      </c>
      <c r="D88" s="223" t="e">
        <f t="shared" si="117"/>
        <v>#REF!</v>
      </c>
      <c r="E88" s="360" t="e">
        <f>SUM(E80:E87)</f>
        <v>#REF!</v>
      </c>
      <c r="F88" s="223" t="e">
        <f t="shared" si="118"/>
        <v>#REF!</v>
      </c>
      <c r="G88" s="360" t="e">
        <f>SUM(G80:G87)</f>
        <v>#REF!</v>
      </c>
      <c r="H88" s="223" t="e">
        <f t="shared" si="119"/>
        <v>#REF!</v>
      </c>
      <c r="I88" s="559" t="e">
        <f t="shared" si="111"/>
        <v>#REF!</v>
      </c>
      <c r="J88" s="224" t="e">
        <f t="shared" si="112"/>
        <v>#REF!</v>
      </c>
      <c r="K88" s="360" t="e">
        <f>SUM(K80:K87)</f>
        <v>#REF!</v>
      </c>
      <c r="L88" s="223" t="e">
        <f t="shared" si="120"/>
        <v>#REF!</v>
      </c>
      <c r="M88" s="360" t="e">
        <f t="shared" ref="M88" si="126">SUM(M80:M87)</f>
        <v>#REF!</v>
      </c>
      <c r="N88" s="223" t="e">
        <f t="shared" si="121"/>
        <v>#REF!</v>
      </c>
      <c r="O88" s="360" t="e">
        <f t="shared" ref="O88" si="127">SUM(O80:O87)</f>
        <v>#REF!</v>
      </c>
      <c r="P88" s="223" t="e">
        <f t="shared" si="122"/>
        <v>#REF!</v>
      </c>
      <c r="Q88" s="559" t="e">
        <f t="shared" si="113"/>
        <v>#REF!</v>
      </c>
      <c r="R88" s="224" t="e">
        <f t="shared" si="114"/>
        <v>#REF!</v>
      </c>
      <c r="S88" s="360" t="e">
        <f>SUM(S80:S87)</f>
        <v>#REF!</v>
      </c>
      <c r="T88" s="223" t="e">
        <f t="shared" si="123"/>
        <v>#REF!</v>
      </c>
      <c r="U88" s="360" t="e">
        <f t="shared" ref="U88" si="128">SUM(U80:U87)</f>
        <v>#REF!</v>
      </c>
      <c r="V88" s="223" t="e">
        <f t="shared" si="124"/>
        <v>#REF!</v>
      </c>
      <c r="W88" s="360" t="e">
        <f t="shared" ref="W88" si="129">SUM(W80:W87)</f>
        <v>#REF!</v>
      </c>
      <c r="X88" s="223" t="e">
        <f t="shared" si="125"/>
        <v>#REF!</v>
      </c>
      <c r="Y88" s="559" t="e">
        <f t="shared" si="115"/>
        <v>#REF!</v>
      </c>
      <c r="Z88" s="224" t="e">
        <f t="shared" si="116"/>
        <v>#REF!</v>
      </c>
    </row>
    <row r="93" spans="1:26" ht="14.25" customHeight="1" x14ac:dyDescent="0.25"/>
  </sheetData>
  <mergeCells count="5">
    <mergeCell ref="A1:R1"/>
    <mergeCell ref="A2:R2"/>
    <mergeCell ref="A44:Z44"/>
    <mergeCell ref="A61:Z61"/>
    <mergeCell ref="A78:Z78"/>
  </mergeCells>
  <conditionalFormatting sqref="D3:D4 F3:F4 H3:J4 L3:L4 N3:N4 P3:R4 D6:D12 F6:F12 H6:J12 L6:L12 N6:N12 P6:R12 D14:D16 F14:F16 H14:J16 L14:L16 N14:N16 P14:R16 D18:D19 F18:F19 H18:J19 L18:L19 N18:N19 P18:R19 D21:D22 F21:F22 H21:J22 L21:L22 N21:N22 P21:R22 D24:D25 F24:F25 H24:J25 L24:L25 N24:N25 P24:R25 D28:D29 F28:F29 H28:J29 L28:L29 N28:N29 P28:R29 D31:D32 F31:F32 H31:J32 L31:L32 N31:N32 P31:R32 D34:D35 F34:F35 H34:J35 L34:L35 N34:N35 P34:R35 D37:D38 F37:F38 H37:J38 L37:L38 N37:N38 P37:R38 D40:D43 F40:F43 H40:J43 L40:L43 N40:N43 P40:R43 R46:R58 D46:D60 F46:F60 H46:J60 L46:L60 N46:N60 P46:P60 Q59:R60 R63:R75 D63:D77 F63:F77 H63:J77 L63:L77 N63:N77 P63:P77 Q76:R77 R80:R88 D80:D1048576 F80:F1048576 H80:J1048576 L80:L1048576 N80:N1048576 P80:P1048576 Q89:R1048576">
    <cfRule type="cellIs" dxfId="29" priority="25" operator="equal">
      <formula>0</formula>
    </cfRule>
    <cfRule type="cellIs" dxfId="28" priority="26" operator="lessThan">
      <formula>0.84</formula>
    </cfRule>
    <cfRule type="cellIs" dxfId="27" priority="27" operator="greaterThan">
      <formula>1</formula>
    </cfRule>
    <cfRule type="cellIs" dxfId="26" priority="28" operator="between">
      <formula>0.85</formula>
      <formula>1</formula>
    </cfRule>
  </conditionalFormatting>
  <conditionalFormatting sqref="T46:T58 V46:V58 X46:X58 Z46:Z58">
    <cfRule type="cellIs" dxfId="25" priority="9" operator="equal">
      <formula>0</formula>
    </cfRule>
    <cfRule type="cellIs" dxfId="24" priority="10" operator="lessThan">
      <formula>0.84</formula>
    </cfRule>
    <cfRule type="cellIs" dxfId="23" priority="11" operator="greaterThan">
      <formula>1</formula>
    </cfRule>
    <cfRule type="cellIs" dxfId="22" priority="12" operator="between">
      <formula>0.85</formula>
      <formula>1</formula>
    </cfRule>
  </conditionalFormatting>
  <conditionalFormatting sqref="T63:T75 V63:V75 X63:X75 Z63:Z75">
    <cfRule type="cellIs" dxfId="21" priority="5" operator="equal">
      <formula>0</formula>
    </cfRule>
    <cfRule type="cellIs" dxfId="20" priority="6" operator="lessThan">
      <formula>0.84</formula>
    </cfRule>
    <cfRule type="cellIs" dxfId="19" priority="7" operator="greaterThan">
      <formula>1</formula>
    </cfRule>
    <cfRule type="cellIs" dxfId="18" priority="8" operator="between">
      <formula>0.85</formula>
      <formula>1</formula>
    </cfRule>
  </conditionalFormatting>
  <conditionalFormatting sqref="T80:T88 V80:V88 X80:X88 Z80:Z88">
    <cfRule type="cellIs" dxfId="17" priority="1" operator="equal">
      <formula>0</formula>
    </cfRule>
    <cfRule type="cellIs" dxfId="16" priority="2" operator="lessThan">
      <formula>0.84</formula>
    </cfRule>
    <cfRule type="cellIs" dxfId="15" priority="3" operator="greaterThan">
      <formula>1</formula>
    </cfRule>
    <cfRule type="cellIs" dxfId="14" priority="4" operator="between">
      <formula>0.85</formula>
      <formula>1</formula>
    </cfRule>
  </conditionalFormatting>
  <pageMargins left="0.27" right="0.17" top="0.23" bottom="0.22" header="0.17" footer="0.17"/>
  <pageSetup paperSize="9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S102"/>
  <sheetViews>
    <sheetView showGridLines="0" workbookViewId="0">
      <selection sqref="A1:S1"/>
    </sheetView>
  </sheetViews>
  <sheetFormatPr defaultColWidth="8.85546875" defaultRowHeight="15" x14ac:dyDescent="0.25"/>
  <cols>
    <col min="1" max="1" width="39.42578125" bestFit="1" customWidth="1"/>
    <col min="2" max="2" width="9.140625" style="140"/>
    <col min="4" max="4" width="7.42578125" style="140" customWidth="1"/>
    <col min="6" max="6" width="7.42578125" style="140" customWidth="1"/>
    <col min="8" max="8" width="7.42578125" style="140" customWidth="1"/>
    <col min="10" max="10" width="8.85546875" style="140" customWidth="1"/>
    <col min="12" max="12" width="7.42578125" style="140" customWidth="1"/>
    <col min="14" max="14" width="7.42578125" style="140" customWidth="1"/>
    <col min="16" max="16" width="7.42578125" style="140" customWidth="1"/>
    <col min="18" max="18" width="9.140625" style="140"/>
    <col min="19" max="19" width="0" hidden="1" customWidth="1"/>
  </cols>
  <sheetData>
    <row r="1" spans="1:19" ht="18" x14ac:dyDescent="0.35">
      <c r="A1" s="968" t="s">
        <v>392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  <c r="S1" s="968"/>
    </row>
    <row r="2" spans="1:19" ht="18" x14ac:dyDescent="0.35">
      <c r="A2" s="968" t="s">
        <v>184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</row>
    <row r="3" spans="1:19" x14ac:dyDescent="0.25">
      <c r="A3" s="89" t="s">
        <v>185</v>
      </c>
    </row>
    <row r="4" spans="1:19" ht="15.75" x14ac:dyDescent="0.25">
      <c r="A4" s="993" t="s">
        <v>200</v>
      </c>
      <c r="B4" s="994"/>
      <c r="C4" s="994"/>
      <c r="D4" s="994"/>
      <c r="E4" s="994"/>
      <c r="F4" s="994"/>
      <c r="G4" s="994"/>
      <c r="H4" s="994"/>
      <c r="I4" s="994"/>
      <c r="J4" s="994"/>
      <c r="K4" s="994"/>
      <c r="L4" s="994"/>
      <c r="M4" s="994"/>
      <c r="N4" s="994"/>
      <c r="O4" s="994"/>
      <c r="P4" s="994"/>
      <c r="Q4" s="994"/>
      <c r="R4" s="994"/>
      <c r="S4" s="994"/>
    </row>
    <row r="5" spans="1:19" ht="24.75" thickBot="1" x14ac:dyDescent="0.3">
      <c r="A5" s="74" t="s">
        <v>14</v>
      </c>
      <c r="B5" s="141" t="s">
        <v>15</v>
      </c>
      <c r="C5" s="74" t="str">
        <f>'Pque N Mundo I'!C8</f>
        <v>Real.</v>
      </c>
      <c r="D5" s="75" t="e">
        <f>'Pque N Mundo I'!#REF!</f>
        <v>#REF!</v>
      </c>
      <c r="E5" s="74" t="e">
        <f>'Pque N Mundo I'!#REF!</f>
        <v>#REF!</v>
      </c>
      <c r="F5" s="75" t="e">
        <f>'Pque N Mundo I'!#REF!</f>
        <v>#REF!</v>
      </c>
      <c r="G5" s="74" t="e">
        <f>'Pque N Mundo I'!#REF!</f>
        <v>#REF!</v>
      </c>
      <c r="H5" s="142" t="e">
        <f>'Pque N Mundo I'!#REF!</f>
        <v>#REF!</v>
      </c>
      <c r="I5" s="86" t="e">
        <f>'Pque N Mundo I'!#REF!</f>
        <v>#REF!</v>
      </c>
      <c r="J5" s="12" t="e">
        <f>'Pque N Mundo I'!#REF!</f>
        <v>#REF!</v>
      </c>
      <c r="K5" s="74" t="e">
        <f>'Pque N Mundo I'!#REF!</f>
        <v>#REF!</v>
      </c>
      <c r="L5" s="142" t="e">
        <f>'Pque N Mundo I'!#REF!</f>
        <v>#REF!</v>
      </c>
      <c r="M5" s="13" t="e">
        <f>'Pque N Mundo I'!#REF!</f>
        <v>#REF!</v>
      </c>
      <c r="N5" s="14" t="e">
        <f>'Pque N Mundo I'!#REF!</f>
        <v>#REF!</v>
      </c>
      <c r="O5" s="13" t="e">
        <f>'Pque N Mundo I'!#REF!</f>
        <v>#REF!</v>
      </c>
      <c r="P5" s="14" t="e">
        <f>'Pque N Mundo I'!#REF!</f>
        <v>#REF!</v>
      </c>
      <c r="Q5" s="86" t="e">
        <f>'Pque N Mundo I'!#REF!</f>
        <v>#REF!</v>
      </c>
      <c r="R5" s="12" t="e">
        <f>'Pque N Mundo I'!#REF!</f>
        <v>#REF!</v>
      </c>
      <c r="S5" s="13" t="s">
        <v>6</v>
      </c>
    </row>
    <row r="6" spans="1:19" ht="15.75" thickTop="1" x14ac:dyDescent="0.25">
      <c r="A6" s="77" t="s">
        <v>390</v>
      </c>
      <c r="B6" s="78" t="e">
        <f>SUM('Pque N Mundo I'!B17,'Pque N Mundo II'!B17,'AMA_UBS J Brasil'!B17,'UBS V Guilherme'!#REF!,'AMA_UBS V Medeiros'!B9,'UBS Izolina Mazzei'!B9,'UBS Jardim Japão'!B9,'UBS Vila Ede'!B9,'UBS Vila Leonor'!B9,'UBS Vila Sabrina'!B9,'UBS Carandiru'!B9,'UBS Vila Maria P Gnecco'!B9)</f>
        <v>#REF!</v>
      </c>
      <c r="C6" s="92" t="e">
        <f>SUM('AMA_UBS J Brasil'!C17,'UBS V Guilherme'!#REF!,'AMA_UBS V Medeiros'!C9,'UBS Izolina Mazzei'!C9,'UBS Jardim Japão'!C9,'UBS Vila Ede'!C9,'UBS Vila Leonor'!C9,'UBS Vila Sabrina'!C9,'UBS Carandiru'!C9,'UBS Vila Maria P Gnecco'!C9)</f>
        <v>#REF!</v>
      </c>
      <c r="D6" s="103" t="e">
        <f t="shared" ref="D6:D12" si="0">C6/$B6</f>
        <v>#REF!</v>
      </c>
      <c r="E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6" s="103" t="e">
        <f t="shared" ref="F6:F15" si="1">E6/$B6</f>
        <v>#REF!</v>
      </c>
      <c r="G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6" s="103" t="e">
        <f t="shared" ref="H6:L15" si="2">G6/$B6</f>
        <v>#REF!</v>
      </c>
      <c r="I6" s="94" t="e">
        <f t="shared" ref="I6:I15" si="3">SUM(C6,E6,G6)</f>
        <v>#REF!</v>
      </c>
      <c r="J6" s="104" t="e">
        <f t="shared" ref="J6:J15" si="4">I6/($B6*3)</f>
        <v>#REF!</v>
      </c>
      <c r="K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6" s="103" t="e">
        <f t="shared" si="2"/>
        <v>#REF!</v>
      </c>
      <c r="M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6" s="103" t="e">
        <f t="shared" ref="N6:N15" si="5">M6/$B6</f>
        <v>#REF!</v>
      </c>
      <c r="O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6" s="103" t="e">
        <f t="shared" ref="P6:P15" si="6">O6/$B6</f>
        <v>#REF!</v>
      </c>
      <c r="Q6" s="94" t="e">
        <f t="shared" ref="Q6:Q15" si="7">SUM(K6,M6,O6)</f>
        <v>#REF!</v>
      </c>
      <c r="R6" s="104" t="e">
        <f t="shared" ref="R6:R15" si="8">Q6/($B6*3)</f>
        <v>#REF!</v>
      </c>
      <c r="S6" s="92" t="e">
        <f t="shared" ref="S6:S15" si="9">SUM(C6,E6,G6,K6,M6,O6)</f>
        <v>#REF!</v>
      </c>
    </row>
    <row r="7" spans="1:19" x14ac:dyDescent="0.25">
      <c r="A7" s="77" t="s">
        <v>9</v>
      </c>
      <c r="B7" s="78" t="e">
        <f>SUM('Pque N Mundo I'!B18,'Pque N Mundo II'!B18,'AMA_UBS J Brasil'!B18,'UBS V Guilherme'!#REF!,'AMA_UBS V Medeiros'!B10,'UBS Izolina Mazzei'!B10,'UBS Jardim Japão'!B10,'UBS Vila Ede'!B10,'UBS Vila Leonor'!B10,'UBS Vila Sabrina'!B10,'UBS Carandiru'!B10,'UBS Vila Maria P Gnecco'!B11)</f>
        <v>#REF!</v>
      </c>
      <c r="C7" s="92" t="e">
        <f>SUM('AMA_UBS J Brasil'!C18,'UBS V Guilherme'!#REF!,'AMA_UBS V Medeiros'!C10,'UBS Izolina Mazzei'!C10,'UBS Jardim Japão'!C10,'UBS Vila Ede'!C10,'UBS Vila Leonor'!C10,'UBS Vila Sabrina'!C10,'UBS Carandiru'!C10,'UBS Vila Maria P Gnecco'!C11)</f>
        <v>#REF!</v>
      </c>
      <c r="D7" s="103" t="e">
        <f t="shared" si="0"/>
        <v>#REF!</v>
      </c>
      <c r="E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7" s="103" t="e">
        <f t="shared" si="1"/>
        <v>#REF!</v>
      </c>
      <c r="G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7" s="103" t="e">
        <f t="shared" si="2"/>
        <v>#REF!</v>
      </c>
      <c r="I7" s="94" t="e">
        <f t="shared" si="3"/>
        <v>#REF!</v>
      </c>
      <c r="J7" s="104" t="e">
        <f t="shared" si="4"/>
        <v>#REF!</v>
      </c>
      <c r="K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7" s="103" t="e">
        <f t="shared" si="2"/>
        <v>#REF!</v>
      </c>
      <c r="M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7" s="103" t="e">
        <f t="shared" si="5"/>
        <v>#REF!</v>
      </c>
      <c r="O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7" s="103" t="e">
        <f t="shared" si="6"/>
        <v>#REF!</v>
      </c>
      <c r="Q7" s="94" t="e">
        <f t="shared" si="7"/>
        <v>#REF!</v>
      </c>
      <c r="R7" s="104" t="e">
        <f t="shared" si="8"/>
        <v>#REF!</v>
      </c>
      <c r="S7" s="92" t="e">
        <f t="shared" si="9"/>
        <v>#REF!</v>
      </c>
    </row>
    <row r="8" spans="1:19" x14ac:dyDescent="0.25">
      <c r="A8" s="77" t="s">
        <v>10</v>
      </c>
      <c r="B8" s="78">
        <f>SUM('AMA_UBS J Brasil'!B20,'UBS V Guilherme'!B12,'AMA_UBS V Medeiros'!B12,'UBS Izolina Mazzei'!B12,'UBS Jardim Japão'!B12,'UBS Vila Ede'!B12,'UBS Vila Leonor'!B12,'UBS Vila Sabrina'!B12,'UBS Carandiru'!B12,'UBS Vila Maria P Gnecco'!B12,'UBS Jardim Julieta'!B14)</f>
        <v>9372</v>
      </c>
      <c r="C8" s="92">
        <f>SUM('AMA_UBS J Brasil'!C20,'UBS V Guilherme'!C12,'AMA_UBS V Medeiros'!C12,'UBS Izolina Mazzei'!C12,'UBS Jardim Japão'!C12,'UBS Vila Ede'!C12,'UBS Vila Leonor'!C12,'UBS Vila Sabrina'!C12,'UBS Carandiru'!C12,'UBS Vila Maria P Gnecco'!C12,'UBS Jardim Julieta'!C14)</f>
        <v>7813</v>
      </c>
      <c r="D8" s="103">
        <f t="shared" si="0"/>
        <v>0.83365343576611184</v>
      </c>
      <c r="E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8" s="103" t="e">
        <f t="shared" si="1"/>
        <v>#REF!</v>
      </c>
      <c r="G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8" s="103" t="e">
        <f t="shared" si="2"/>
        <v>#REF!</v>
      </c>
      <c r="I8" s="94" t="e">
        <f t="shared" si="3"/>
        <v>#REF!</v>
      </c>
      <c r="J8" s="104" t="e">
        <f t="shared" si="4"/>
        <v>#REF!</v>
      </c>
      <c r="K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8" s="103" t="e">
        <f t="shared" si="2"/>
        <v>#REF!</v>
      </c>
      <c r="M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8" s="103" t="e">
        <f t="shared" si="5"/>
        <v>#REF!</v>
      </c>
      <c r="O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8" s="103" t="e">
        <f t="shared" si="6"/>
        <v>#REF!</v>
      </c>
      <c r="Q8" s="94" t="e">
        <f t="shared" si="7"/>
        <v>#REF!</v>
      </c>
      <c r="R8" s="104" t="e">
        <f t="shared" si="8"/>
        <v>#REF!</v>
      </c>
      <c r="S8" s="92" t="e">
        <f t="shared" si="9"/>
        <v>#REF!</v>
      </c>
    </row>
    <row r="9" spans="1:19" x14ac:dyDescent="0.25">
      <c r="A9" s="77" t="s">
        <v>42</v>
      </c>
      <c r="B9" s="78">
        <f>SUM('AMA_UBS J Brasil'!B21,'UBS V Guilherme'!B13,'AMA_UBS V Medeiros'!B13,'UBS Izolina Mazzei'!B13,'UBS Jardim Japão'!B13,'UBS Vila Ede'!B13,'UBS Vila Leonor'!B13,'UBS Vila Sabrina'!B13,'UBS Carandiru'!B13,'UBS Vila Maria P Gnecco'!B13,'UBS Jardim Julieta'!B15)</f>
        <v>5148</v>
      </c>
      <c r="C9" s="92">
        <f>SUM('AMA_UBS J Brasil'!C21,'UBS V Guilherme'!C13,'AMA_UBS V Medeiros'!C13,'UBS Izolina Mazzei'!C13,'UBS Jardim Japão'!C13,'UBS Vila Ede'!C13,'UBS Vila Leonor'!C13,'UBS Vila Sabrina'!C13,'UBS Carandiru'!C13,'UBS Vila Maria P Gnecco'!C13,'UBS Jardim Julieta'!C15)</f>
        <v>3154</v>
      </c>
      <c r="D9" s="103">
        <f t="shared" si="0"/>
        <v>0.6126651126651127</v>
      </c>
      <c r="E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9" s="103" t="e">
        <f t="shared" si="1"/>
        <v>#REF!</v>
      </c>
      <c r="G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9" s="103" t="e">
        <f t="shared" si="2"/>
        <v>#REF!</v>
      </c>
      <c r="I9" s="94" t="e">
        <f t="shared" si="3"/>
        <v>#REF!</v>
      </c>
      <c r="J9" s="104" t="e">
        <f t="shared" si="4"/>
        <v>#REF!</v>
      </c>
      <c r="K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9" s="103" t="e">
        <f t="shared" si="2"/>
        <v>#REF!</v>
      </c>
      <c r="M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9" s="103" t="e">
        <f t="shared" si="5"/>
        <v>#REF!</v>
      </c>
      <c r="O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9" s="103" t="e">
        <f t="shared" si="6"/>
        <v>#REF!</v>
      </c>
      <c r="Q9" s="94" t="e">
        <f t="shared" si="7"/>
        <v>#REF!</v>
      </c>
      <c r="R9" s="104" t="e">
        <f t="shared" si="8"/>
        <v>#REF!</v>
      </c>
      <c r="S9" s="92" t="e">
        <f t="shared" si="9"/>
        <v>#REF!</v>
      </c>
    </row>
    <row r="10" spans="1:19" x14ac:dyDescent="0.25">
      <c r="A10" s="77" t="s">
        <v>12</v>
      </c>
      <c r="B10" s="78">
        <f>SUM('AMA_UBS J Brasil'!B22,'UBS V Guilherme'!B14,'AMA_UBS V Medeiros'!B14,'AMA_UBS V Medeiros'!B17,'UBS Vila Ede'!B14,'UBS Carandiru'!B14)</f>
        <v>960</v>
      </c>
      <c r="C10" s="92">
        <f>SUM('AMA_UBS J Brasil'!C22,'UBS V Guilherme'!C14,'AMA_UBS V Medeiros'!C14,'AMA_UBS V Medeiros'!C17,'UBS Vila Ede'!C14,'UBS Carandiru'!C14)</f>
        <v>851</v>
      </c>
      <c r="D10" s="103">
        <f t="shared" si="0"/>
        <v>0.88645833333333335</v>
      </c>
      <c r="E10" s="92" t="e">
        <f>SUM('AMA_UBS J Brasil'!#REF!,'UBS V Guilherme'!#REF!,'AMA_UBS V Medeiros'!#REF!,'AMA_UBS V Medeiros'!#REF!,'UBS Vila Ede'!#REF!,'UBS Carandiru'!#REF!)</f>
        <v>#REF!</v>
      </c>
      <c r="F10" s="103" t="e">
        <f t="shared" si="1"/>
        <v>#REF!</v>
      </c>
      <c r="G10" s="92" t="e">
        <f>SUM('AMA_UBS J Brasil'!#REF!,'UBS V Guilherme'!#REF!,'AMA_UBS V Medeiros'!#REF!,'AMA_UBS V Medeiros'!#REF!,'UBS Vila Ede'!#REF!,'UBS Carandiru'!#REF!)</f>
        <v>#REF!</v>
      </c>
      <c r="H10" s="103" t="e">
        <f t="shared" si="2"/>
        <v>#REF!</v>
      </c>
      <c r="I10" s="94" t="e">
        <f t="shared" si="3"/>
        <v>#REF!</v>
      </c>
      <c r="J10" s="104" t="e">
        <f t="shared" si="4"/>
        <v>#REF!</v>
      </c>
      <c r="K10" s="92" t="e">
        <f>SUM('AMA_UBS J Brasil'!#REF!,'UBS V Guilherme'!#REF!,'AMA_UBS V Medeiros'!#REF!,'AMA_UBS V Medeiros'!#REF!,'UBS Vila Ede'!#REF!,'UBS Carandiru'!#REF!)</f>
        <v>#REF!</v>
      </c>
      <c r="L10" s="103" t="e">
        <f t="shared" si="2"/>
        <v>#REF!</v>
      </c>
      <c r="M10" s="92" t="e">
        <f>SUM('AMA_UBS J Brasil'!#REF!,'UBS V Guilherme'!#REF!,'AMA_UBS V Medeiros'!#REF!,'AMA_UBS V Medeiros'!#REF!,'UBS Vila Ede'!#REF!,'UBS Carandiru'!#REF!)</f>
        <v>#REF!</v>
      </c>
      <c r="N10" s="103" t="e">
        <f t="shared" si="5"/>
        <v>#REF!</v>
      </c>
      <c r="O10" s="92" t="e">
        <f>SUM('AMA_UBS J Brasil'!#REF!,'UBS V Guilherme'!#REF!,'AMA_UBS V Medeiros'!#REF!,'AMA_UBS V Medeiros'!#REF!,'UBS Vila Ede'!#REF!,'UBS Carandiru'!#REF!)</f>
        <v>#REF!</v>
      </c>
      <c r="P10" s="103" t="e">
        <f t="shared" si="6"/>
        <v>#REF!</v>
      </c>
      <c r="Q10" s="94" t="e">
        <f t="shared" si="7"/>
        <v>#REF!</v>
      </c>
      <c r="R10" s="104" t="e">
        <f t="shared" si="8"/>
        <v>#REF!</v>
      </c>
      <c r="S10" s="92" t="e">
        <f t="shared" si="9"/>
        <v>#REF!</v>
      </c>
    </row>
    <row r="11" spans="1:19" x14ac:dyDescent="0.25">
      <c r="A11" s="45" t="s">
        <v>13</v>
      </c>
      <c r="B11" s="191">
        <f>SUM('AMA_UBS J Brasil'!B25,'UBS V Guilherme'!B15,'AMA_UBS V Medeiros'!B18,'UBS Izolina Mazzei'!B15,'UBS Jardim Japão'!B15,'UBS Vila Ede'!B15,'UBS Vila Leonor'!B15,'UBS Vila Sabrina'!B14,'UBS Carandiru'!B15,'UBS Vila Maria P Gnecco'!B15,'UBS Jardim Julieta'!B16)</f>
        <v>6496</v>
      </c>
      <c r="C11" s="177">
        <f>SUM('AMA_UBS J Brasil'!C25,'UBS V Guilherme'!C15,'AMA_UBS V Medeiros'!C18,'UBS Izolina Mazzei'!C15,'UBS Jardim Japão'!C15,'UBS Vila Ede'!C15,'UBS Vila Leonor'!C15,'UBS Vila Sabrina'!C14,'UBS Carandiru'!C15,'UBS Vila Maria P Gnecco'!C15,'UBS Jardim Julieta'!C16)</f>
        <v>3385</v>
      </c>
      <c r="D11" s="192">
        <f t="shared" si="0"/>
        <v>0.52108990147783252</v>
      </c>
      <c r="E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11" s="192" t="e">
        <f t="shared" si="1"/>
        <v>#REF!</v>
      </c>
      <c r="G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11" s="192" t="e">
        <f t="shared" si="2"/>
        <v>#REF!</v>
      </c>
      <c r="I11" s="176" t="e">
        <f t="shared" si="3"/>
        <v>#REF!</v>
      </c>
      <c r="J11" s="193" t="e">
        <f t="shared" si="4"/>
        <v>#REF!</v>
      </c>
      <c r="K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11" s="192" t="e">
        <f t="shared" si="2"/>
        <v>#REF!</v>
      </c>
      <c r="M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11" s="192" t="e">
        <f t="shared" si="5"/>
        <v>#REF!</v>
      </c>
      <c r="O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11" s="192" t="e">
        <f t="shared" si="6"/>
        <v>#REF!</v>
      </c>
      <c r="Q11" s="176" t="e">
        <f t="shared" si="7"/>
        <v>#REF!</v>
      </c>
      <c r="R11" s="193" t="e">
        <f t="shared" si="8"/>
        <v>#REF!</v>
      </c>
      <c r="S11" s="177" t="e">
        <f t="shared" si="9"/>
        <v>#REF!</v>
      </c>
    </row>
    <row r="12" spans="1:19" x14ac:dyDescent="0.25">
      <c r="A12" s="205" t="s">
        <v>181</v>
      </c>
      <c r="B12" s="191">
        <f>'UBS Izolina Mazzei'!B14</f>
        <v>125</v>
      </c>
      <c r="C12" s="177">
        <f>'UBS Izolina Mazzei'!C14</f>
        <v>106</v>
      </c>
      <c r="D12" s="192">
        <f t="shared" si="0"/>
        <v>0.84799999999999998</v>
      </c>
      <c r="E12" s="177" t="e">
        <f>'UBS Izolina Mazzei'!#REF!</f>
        <v>#REF!</v>
      </c>
      <c r="F12" s="192" t="e">
        <f t="shared" si="1"/>
        <v>#REF!</v>
      </c>
      <c r="G12" s="177" t="e">
        <f>'UBS Izolina Mazzei'!#REF!</f>
        <v>#REF!</v>
      </c>
      <c r="H12" s="192" t="e">
        <f t="shared" si="2"/>
        <v>#REF!</v>
      </c>
      <c r="I12" s="176" t="e">
        <f t="shared" si="3"/>
        <v>#REF!</v>
      </c>
      <c r="J12" s="193" t="e">
        <f t="shared" si="4"/>
        <v>#REF!</v>
      </c>
      <c r="K12" s="177" t="e">
        <f>'UBS Izolina Mazzei'!#REF!</f>
        <v>#REF!</v>
      </c>
      <c r="L12" s="192" t="e">
        <f t="shared" si="2"/>
        <v>#REF!</v>
      </c>
      <c r="M12" s="177" t="e">
        <f>'UBS Izolina Mazzei'!#REF!</f>
        <v>#REF!</v>
      </c>
      <c r="N12" s="192" t="e">
        <f t="shared" si="5"/>
        <v>#REF!</v>
      </c>
      <c r="O12" s="177" t="e">
        <f>'UBS Izolina Mazzei'!#REF!</f>
        <v>#REF!</v>
      </c>
      <c r="P12" s="192" t="e">
        <f t="shared" si="6"/>
        <v>#REF!</v>
      </c>
      <c r="Q12" s="176" t="e">
        <f t="shared" si="7"/>
        <v>#REF!</v>
      </c>
      <c r="R12" s="193" t="e">
        <f t="shared" si="8"/>
        <v>#REF!</v>
      </c>
      <c r="S12" s="177" t="e">
        <f t="shared" si="9"/>
        <v>#REF!</v>
      </c>
    </row>
    <row r="13" spans="1:19" x14ac:dyDescent="0.25">
      <c r="A13" s="206" t="s">
        <v>198</v>
      </c>
      <c r="B13" s="189">
        <f>'UBS Carandiru'!B16</f>
        <v>120</v>
      </c>
      <c r="C13" s="171">
        <f>'UBS Carandiru'!C16</f>
        <v>130</v>
      </c>
      <c r="D13" s="19">
        <f t="shared" ref="D13:D14" si="10">C13/$B13</f>
        <v>1.0833333333333333</v>
      </c>
      <c r="E13" s="171" t="e">
        <f>'UBS Carandiru'!#REF!</f>
        <v>#REF!</v>
      </c>
      <c r="F13" s="19" t="e">
        <f t="shared" ref="F13:F14" si="11">E13/$B13</f>
        <v>#REF!</v>
      </c>
      <c r="G13" s="171" t="e">
        <f>'UBS Carandiru'!#REF!</f>
        <v>#REF!</v>
      </c>
      <c r="H13" s="19" t="e">
        <f t="shared" ref="H13:H14" si="12">G13/$B13</f>
        <v>#REF!</v>
      </c>
      <c r="I13" s="69" t="e">
        <f t="shared" si="3"/>
        <v>#REF!</v>
      </c>
      <c r="J13" s="172" t="e">
        <f t="shared" si="4"/>
        <v>#REF!</v>
      </c>
      <c r="K13" s="171" t="e">
        <f>'UBS Carandiru'!#REF!</f>
        <v>#REF!</v>
      </c>
      <c r="L13" s="19" t="e">
        <f t="shared" ref="L13:L14" si="13">K13/$B13</f>
        <v>#REF!</v>
      </c>
      <c r="M13" s="171" t="e">
        <f>'UBS Carandiru'!#REF!</f>
        <v>#REF!</v>
      </c>
      <c r="N13" s="19" t="e">
        <f t="shared" ref="N13:N14" si="14">M13/$B13</f>
        <v>#REF!</v>
      </c>
      <c r="O13" s="171" t="e">
        <f>'UBS Carandiru'!#REF!</f>
        <v>#REF!</v>
      </c>
      <c r="P13" s="19" t="e">
        <f t="shared" ref="P13:P14" si="15">O13/$B13</f>
        <v>#REF!</v>
      </c>
      <c r="Q13" s="69" t="e">
        <f t="shared" ref="Q13:Q14" si="16">SUM(K13,M13,O13)</f>
        <v>#REF!</v>
      </c>
      <c r="R13" s="172" t="e">
        <f t="shared" ref="R13:R14" si="17">Q13/($B13*3)</f>
        <v>#REF!</v>
      </c>
      <c r="S13" s="171" t="e">
        <f t="shared" ref="S13:S14" si="18">SUM(C13,E13,G13,K13,M13,O13)</f>
        <v>#REF!</v>
      </c>
    </row>
    <row r="14" spans="1:19" ht="15.75" thickBot="1" x14ac:dyDescent="0.3">
      <c r="A14" s="194" t="s">
        <v>199</v>
      </c>
      <c r="B14" s="195" t="e">
        <f>'UBS Carandiru'!#REF!</f>
        <v>#REF!</v>
      </c>
      <c r="C14" s="196" t="e">
        <f>'UBS Carandiru'!#REF!</f>
        <v>#REF!</v>
      </c>
      <c r="D14" s="197" t="e">
        <f t="shared" si="10"/>
        <v>#REF!</v>
      </c>
      <c r="E14" s="196" t="e">
        <f>'UBS Carandiru'!#REF!</f>
        <v>#REF!</v>
      </c>
      <c r="F14" s="197" t="e">
        <f t="shared" si="11"/>
        <v>#REF!</v>
      </c>
      <c r="G14" s="196" t="e">
        <f>'UBS Carandiru'!#REF!</f>
        <v>#REF!</v>
      </c>
      <c r="H14" s="197" t="e">
        <f t="shared" si="12"/>
        <v>#REF!</v>
      </c>
      <c r="I14" s="198" t="e">
        <f t="shared" si="3"/>
        <v>#REF!</v>
      </c>
      <c r="J14" s="199" t="e">
        <f t="shared" si="4"/>
        <v>#REF!</v>
      </c>
      <c r="K14" s="196" t="e">
        <f>'UBS Carandiru'!#REF!</f>
        <v>#REF!</v>
      </c>
      <c r="L14" s="197" t="e">
        <f t="shared" si="13"/>
        <v>#REF!</v>
      </c>
      <c r="M14" s="196" t="e">
        <f>'UBS Carandiru'!#REF!</f>
        <v>#REF!</v>
      </c>
      <c r="N14" s="197" t="e">
        <f t="shared" si="14"/>
        <v>#REF!</v>
      </c>
      <c r="O14" s="196" t="e">
        <f>'UBS Carandiru'!#REF!</f>
        <v>#REF!</v>
      </c>
      <c r="P14" s="197" t="e">
        <f t="shared" si="15"/>
        <v>#REF!</v>
      </c>
      <c r="Q14" s="198" t="e">
        <f t="shared" si="16"/>
        <v>#REF!</v>
      </c>
      <c r="R14" s="199" t="e">
        <f t="shared" si="17"/>
        <v>#REF!</v>
      </c>
      <c r="S14" s="196" t="e">
        <f t="shared" si="18"/>
        <v>#REF!</v>
      </c>
    </row>
    <row r="15" spans="1:19" ht="15.75" thickBot="1" x14ac:dyDescent="0.3">
      <c r="A15" s="5" t="s">
        <v>7</v>
      </c>
      <c r="B15" s="202" t="e">
        <f>SUM(B6:B11)</f>
        <v>#REF!</v>
      </c>
      <c r="C15" s="7" t="e">
        <f>SUM(C6:C11)</f>
        <v>#REF!</v>
      </c>
      <c r="D15" s="21" t="e">
        <f>C15/$B15</f>
        <v>#REF!</v>
      </c>
      <c r="E15" s="7" t="e">
        <f>SUM(E6:E11)</f>
        <v>#REF!</v>
      </c>
      <c r="F15" s="21" t="e">
        <f t="shared" si="1"/>
        <v>#REF!</v>
      </c>
      <c r="G15" s="7" t="e">
        <f>SUM(G6:G11)</f>
        <v>#REF!</v>
      </c>
      <c r="H15" s="21" t="e">
        <f t="shared" si="2"/>
        <v>#REF!</v>
      </c>
      <c r="I15" s="71" t="e">
        <f t="shared" si="3"/>
        <v>#REF!</v>
      </c>
      <c r="J15" s="72" t="e">
        <f t="shared" si="4"/>
        <v>#REF!</v>
      </c>
      <c r="K15" s="7" t="e">
        <f>SUM(K6:K11)</f>
        <v>#REF!</v>
      </c>
      <c r="L15" s="21" t="e">
        <f t="shared" si="2"/>
        <v>#REF!</v>
      </c>
      <c r="M15" s="7" t="e">
        <f>SUM(M6:M11)</f>
        <v>#REF!</v>
      </c>
      <c r="N15" s="21" t="e">
        <f t="shared" si="5"/>
        <v>#REF!</v>
      </c>
      <c r="O15" s="7" t="e">
        <f>SUM(O6:O11)</f>
        <v>#REF!</v>
      </c>
      <c r="P15" s="21" t="e">
        <f t="shared" si="6"/>
        <v>#REF!</v>
      </c>
      <c r="Q15" s="71" t="e">
        <f t="shared" si="7"/>
        <v>#REF!</v>
      </c>
      <c r="R15" s="72" t="e">
        <f t="shared" si="8"/>
        <v>#REF!</v>
      </c>
      <c r="S15" s="7" t="e">
        <f t="shared" si="9"/>
        <v>#REF!</v>
      </c>
    </row>
    <row r="17" spans="1:19" ht="15.75" x14ac:dyDescent="0.25">
      <c r="A17" s="993" t="s">
        <v>197</v>
      </c>
      <c r="B17" s="994"/>
      <c r="C17" s="994"/>
      <c r="D17" s="994"/>
      <c r="E17" s="994"/>
      <c r="F17" s="994"/>
      <c r="G17" s="994"/>
      <c r="H17" s="994"/>
      <c r="I17" s="994"/>
      <c r="J17" s="994"/>
      <c r="K17" s="994"/>
      <c r="L17" s="994"/>
      <c r="M17" s="994"/>
      <c r="N17" s="994"/>
      <c r="O17" s="994"/>
      <c r="P17" s="994"/>
      <c r="Q17" s="994"/>
      <c r="R17" s="994"/>
      <c r="S17" s="994"/>
    </row>
    <row r="18" spans="1:19" ht="24.75" thickBot="1" x14ac:dyDescent="0.3">
      <c r="A18" s="74" t="s">
        <v>14</v>
      </c>
      <c r="B18" s="141" t="s">
        <v>15</v>
      </c>
      <c r="C18" s="74" t="str">
        <f>'Pque N Mundo I'!C8</f>
        <v>Real.</v>
      </c>
      <c r="D18" s="75" t="e">
        <f>'Pque N Mundo I'!#REF!</f>
        <v>#REF!</v>
      </c>
      <c r="E18" s="74" t="e">
        <f>'Pque N Mundo I'!#REF!</f>
        <v>#REF!</v>
      </c>
      <c r="F18" s="75" t="e">
        <f>'Pque N Mundo I'!#REF!</f>
        <v>#REF!</v>
      </c>
      <c r="G18" s="74" t="e">
        <f>'Pque N Mundo I'!#REF!</f>
        <v>#REF!</v>
      </c>
      <c r="H18" s="75" t="e">
        <f>'Pque N Mundo I'!#REF!</f>
        <v>#REF!</v>
      </c>
      <c r="I18" s="86" t="e">
        <f>'Pque N Mundo I'!#REF!</f>
        <v>#REF!</v>
      </c>
      <c r="J18" s="12" t="e">
        <f>'Pque N Mundo I'!#REF!</f>
        <v>#REF!</v>
      </c>
      <c r="K18" s="74" t="e">
        <f>'Pque N Mundo I'!#REF!</f>
        <v>#REF!</v>
      </c>
      <c r="L18" s="75" t="e">
        <f>'Pque N Mundo I'!#REF!</f>
        <v>#REF!</v>
      </c>
      <c r="M18" s="13" t="e">
        <f>'Pque N Mundo I'!#REF!</f>
        <v>#REF!</v>
      </c>
      <c r="N18" s="14" t="e">
        <f>'Pque N Mundo I'!#REF!</f>
        <v>#REF!</v>
      </c>
      <c r="O18" s="13" t="e">
        <f>'Pque N Mundo I'!#REF!</f>
        <v>#REF!</v>
      </c>
      <c r="P18" s="14" t="e">
        <f>'Pque N Mundo I'!#REF!</f>
        <v>#REF!</v>
      </c>
      <c r="Q18" s="86" t="e">
        <f>'Pque N Mundo I'!#REF!</f>
        <v>#REF!</v>
      </c>
      <c r="R18" s="12" t="e">
        <f>'Pque N Mundo I'!#REF!</f>
        <v>#REF!</v>
      </c>
      <c r="S18" s="13" t="s">
        <v>6</v>
      </c>
    </row>
    <row r="19" spans="1:19" ht="15.75" thickTop="1" x14ac:dyDescent="0.25">
      <c r="A19" s="8" t="s">
        <v>27</v>
      </c>
      <c r="B19" s="76">
        <f>SUM('Pque N Mundo I'!B9,'Pque N Mundo II'!B9)</f>
        <v>13200</v>
      </c>
      <c r="C19" s="91" t="e">
        <f>SUM('PRODUÇÃO Geral'!C7,'PRODUÇÃO Geral'!#REF!)</f>
        <v>#REF!</v>
      </c>
      <c r="D19" s="18" t="e">
        <f t="shared" ref="D19:D30" si="19">C19/$B19</f>
        <v>#REF!</v>
      </c>
      <c r="E19" s="91" t="e">
        <f>SUM('PRODUÇÃO Geral'!#REF!,'PRODUÇÃO Geral'!#REF!)</f>
        <v>#REF!</v>
      </c>
      <c r="F19" s="18" t="e">
        <f t="shared" ref="F19:F30" si="20">E19/$B19</f>
        <v>#REF!</v>
      </c>
      <c r="G19" s="91" t="e">
        <f>SUM('PRODUÇÃO Geral'!#REF!,'PRODUÇÃO Geral'!#REF!)</f>
        <v>#REF!</v>
      </c>
      <c r="H19" s="18" t="e">
        <f t="shared" ref="H19:L30" si="21">G19/$B19</f>
        <v>#REF!</v>
      </c>
      <c r="I19" s="68" t="e">
        <f t="shared" ref="I19:I30" si="22">SUM(C19,E19,G19)</f>
        <v>#REF!</v>
      </c>
      <c r="J19" s="102" t="e">
        <f t="shared" ref="J19:J30" si="23">I19/($B19*3)</f>
        <v>#REF!</v>
      </c>
      <c r="K19" s="91" t="e">
        <f>SUM('PRODUÇÃO Geral'!#REF!,'PRODUÇÃO Geral'!#REF!)</f>
        <v>#REF!</v>
      </c>
      <c r="L19" s="18" t="e">
        <f t="shared" si="21"/>
        <v>#REF!</v>
      </c>
      <c r="M19" s="91" t="e">
        <f>SUM('PRODUÇÃO Geral'!#REF!,'PRODUÇÃO Geral'!#REF!)</f>
        <v>#REF!</v>
      </c>
      <c r="N19" s="18" t="e">
        <f t="shared" ref="N19:N30" si="24">M19/$B19</f>
        <v>#REF!</v>
      </c>
      <c r="O19" s="91" t="e">
        <f>SUM('PRODUÇÃO Geral'!#REF!,'PRODUÇÃO Geral'!#REF!)</f>
        <v>#REF!</v>
      </c>
      <c r="P19" s="18" t="e">
        <f t="shared" ref="P19:P30" si="25">O19/$B19</f>
        <v>#REF!</v>
      </c>
      <c r="Q19" s="68" t="e">
        <f t="shared" ref="Q19:Q30" si="26">SUM(K19,M19,O19)</f>
        <v>#REF!</v>
      </c>
      <c r="R19" s="102" t="e">
        <f t="shared" ref="R19:R30" si="27">Q19/($B19*3)</f>
        <v>#REF!</v>
      </c>
      <c r="S19" s="91" t="e">
        <f t="shared" ref="S19:S30" si="28">SUM(C19,E19,G19,K19,M19,O19)</f>
        <v>#REF!</v>
      </c>
    </row>
    <row r="20" spans="1:19" x14ac:dyDescent="0.25">
      <c r="A20" s="77" t="s">
        <v>28</v>
      </c>
      <c r="B20" s="76">
        <f>SUM('Pque N Mundo I'!B10,'Pque N Mundo II'!B10)</f>
        <v>4576</v>
      </c>
      <c r="C20" s="91" t="e">
        <f>SUM('PRODUÇÃO Geral'!C8,'PRODUÇÃO Geral'!#REF!)</f>
        <v>#REF!</v>
      </c>
      <c r="D20" s="103" t="e">
        <f t="shared" si="19"/>
        <v>#REF!</v>
      </c>
      <c r="E20" s="91" t="e">
        <f>SUM('PRODUÇÃO Geral'!#REF!,'PRODUÇÃO Geral'!#REF!)</f>
        <v>#REF!</v>
      </c>
      <c r="F20" s="103" t="e">
        <f t="shared" si="20"/>
        <v>#REF!</v>
      </c>
      <c r="G20" s="91" t="e">
        <f>SUM('PRODUÇÃO Geral'!#REF!,'PRODUÇÃO Geral'!#REF!)</f>
        <v>#REF!</v>
      </c>
      <c r="H20" s="103" t="e">
        <f t="shared" si="21"/>
        <v>#REF!</v>
      </c>
      <c r="I20" s="94" t="e">
        <f t="shared" si="22"/>
        <v>#REF!</v>
      </c>
      <c r="J20" s="104" t="e">
        <f t="shared" si="23"/>
        <v>#REF!</v>
      </c>
      <c r="K20" s="91" t="e">
        <f>SUM('PRODUÇÃO Geral'!#REF!,'PRODUÇÃO Geral'!#REF!)</f>
        <v>#REF!</v>
      </c>
      <c r="L20" s="103" t="e">
        <f t="shared" si="21"/>
        <v>#REF!</v>
      </c>
      <c r="M20" s="91" t="e">
        <f>SUM('PRODUÇÃO Geral'!#REF!,'PRODUÇÃO Geral'!#REF!)</f>
        <v>#REF!</v>
      </c>
      <c r="N20" s="103" t="e">
        <f t="shared" si="24"/>
        <v>#REF!</v>
      </c>
      <c r="O20" s="91" t="e">
        <f>SUM('PRODUÇÃO Geral'!#REF!,'PRODUÇÃO Geral'!#REF!)</f>
        <v>#REF!</v>
      </c>
      <c r="P20" s="103" t="e">
        <f t="shared" si="25"/>
        <v>#REF!</v>
      </c>
      <c r="Q20" s="94" t="e">
        <f t="shared" si="26"/>
        <v>#REF!</v>
      </c>
      <c r="R20" s="104" t="e">
        <f t="shared" si="27"/>
        <v>#REF!</v>
      </c>
      <c r="S20" s="92" t="e">
        <f t="shared" si="28"/>
        <v>#REF!</v>
      </c>
    </row>
    <row r="21" spans="1:19" x14ac:dyDescent="0.25">
      <c r="A21" s="77" t="s">
        <v>29</v>
      </c>
      <c r="B21" s="76">
        <f>SUM('Pque N Mundo I'!B12,'Pque N Mundo II'!B12)</f>
        <v>1980</v>
      </c>
      <c r="C21" s="91" t="e">
        <f>SUM('PRODUÇÃO Geral'!C20,'PRODUÇÃO Geral'!#REF!)</f>
        <v>#REF!</v>
      </c>
      <c r="D21" s="103" t="e">
        <f t="shared" si="19"/>
        <v>#REF!</v>
      </c>
      <c r="E21" s="91" t="e">
        <f>SUM('PRODUÇÃO Geral'!#REF!,'PRODUÇÃO Geral'!#REF!)</f>
        <v>#REF!</v>
      </c>
      <c r="F21" s="103" t="e">
        <f t="shared" si="20"/>
        <v>#REF!</v>
      </c>
      <c r="G21" s="91" t="e">
        <f>SUM('PRODUÇÃO Geral'!#REF!,'PRODUÇÃO Geral'!#REF!)</f>
        <v>#REF!</v>
      </c>
      <c r="H21" s="103" t="e">
        <f t="shared" si="21"/>
        <v>#REF!</v>
      </c>
      <c r="I21" s="94" t="e">
        <f t="shared" si="22"/>
        <v>#REF!</v>
      </c>
      <c r="J21" s="104" t="e">
        <f t="shared" si="23"/>
        <v>#REF!</v>
      </c>
      <c r="K21" s="91" t="e">
        <f>SUM('PRODUÇÃO Geral'!#REF!,'PRODUÇÃO Geral'!#REF!)</f>
        <v>#REF!</v>
      </c>
      <c r="L21" s="103" t="e">
        <f t="shared" si="21"/>
        <v>#REF!</v>
      </c>
      <c r="M21" s="91" t="e">
        <f>SUM('PRODUÇÃO Geral'!#REF!,'PRODUÇÃO Geral'!#REF!)</f>
        <v>#REF!</v>
      </c>
      <c r="N21" s="103" t="e">
        <f t="shared" si="24"/>
        <v>#REF!</v>
      </c>
      <c r="O21" s="91" t="e">
        <f>SUM('PRODUÇÃO Geral'!#REF!,'PRODUÇÃO Geral'!#REF!)</f>
        <v>#REF!</v>
      </c>
      <c r="P21" s="103" t="e">
        <f t="shared" si="25"/>
        <v>#REF!</v>
      </c>
      <c r="Q21" s="94" t="e">
        <f t="shared" si="26"/>
        <v>#REF!</v>
      </c>
      <c r="R21" s="104" t="e">
        <f t="shared" si="27"/>
        <v>#REF!</v>
      </c>
      <c r="S21" s="92" t="e">
        <f t="shared" si="28"/>
        <v>#REF!</v>
      </c>
    </row>
    <row r="22" spans="1:19" x14ac:dyDescent="0.25">
      <c r="A22" s="77" t="s">
        <v>391</v>
      </c>
      <c r="B22" s="78">
        <f>'Pque N Mundo II'!B14</f>
        <v>384</v>
      </c>
      <c r="C22" s="92" t="e">
        <f>'PRODUÇÃO Geral'!#REF!</f>
        <v>#REF!</v>
      </c>
      <c r="D22" s="103" t="e">
        <f t="shared" si="19"/>
        <v>#REF!</v>
      </c>
      <c r="E22" s="92" t="e">
        <f>'PRODUÇÃO Geral'!#REF!</f>
        <v>#REF!</v>
      </c>
      <c r="F22" s="103" t="e">
        <f t="shared" si="20"/>
        <v>#REF!</v>
      </c>
      <c r="G22" s="92" t="e">
        <f>'PRODUÇÃO Geral'!#REF!</f>
        <v>#REF!</v>
      </c>
      <c r="H22" s="103" t="e">
        <f t="shared" si="21"/>
        <v>#REF!</v>
      </c>
      <c r="I22" s="94" t="e">
        <f t="shared" si="22"/>
        <v>#REF!</v>
      </c>
      <c r="J22" s="104" t="e">
        <f t="shared" si="23"/>
        <v>#REF!</v>
      </c>
      <c r="K22" s="92" t="e">
        <f>'PRODUÇÃO Geral'!#REF!</f>
        <v>#REF!</v>
      </c>
      <c r="L22" s="103" t="e">
        <f t="shared" si="21"/>
        <v>#REF!</v>
      </c>
      <c r="M22" s="92" t="e">
        <f>'PRODUÇÃO Geral'!#REF!</f>
        <v>#REF!</v>
      </c>
      <c r="N22" s="103" t="e">
        <f t="shared" si="24"/>
        <v>#REF!</v>
      </c>
      <c r="O22" s="92" t="e">
        <f>'PRODUÇÃO Geral'!#REF!</f>
        <v>#REF!</v>
      </c>
      <c r="P22" s="103" t="e">
        <f t="shared" si="25"/>
        <v>#REF!</v>
      </c>
      <c r="Q22" s="94" t="e">
        <f t="shared" si="26"/>
        <v>#REF!</v>
      </c>
      <c r="R22" s="104" t="e">
        <f t="shared" si="27"/>
        <v>#REF!</v>
      </c>
      <c r="S22" s="92" t="e">
        <f t="shared" si="28"/>
        <v>#REF!</v>
      </c>
    </row>
    <row r="23" spans="1:19" x14ac:dyDescent="0.25">
      <c r="A23" s="77" t="s">
        <v>31</v>
      </c>
      <c r="B23" s="78">
        <f>'Pque N Mundo II'!B15</f>
        <v>58</v>
      </c>
      <c r="C23" s="92" t="e">
        <f>'PRODUÇÃO Geral'!#REF!</f>
        <v>#REF!</v>
      </c>
      <c r="D23" s="103" t="e">
        <f t="shared" si="19"/>
        <v>#REF!</v>
      </c>
      <c r="E23" s="92" t="e">
        <f>'PRODUÇÃO Geral'!#REF!</f>
        <v>#REF!</v>
      </c>
      <c r="F23" s="103" t="e">
        <f t="shared" si="20"/>
        <v>#REF!</v>
      </c>
      <c r="G23" s="92" t="e">
        <f>'PRODUÇÃO Geral'!#REF!</f>
        <v>#REF!</v>
      </c>
      <c r="H23" s="103" t="e">
        <f t="shared" si="21"/>
        <v>#REF!</v>
      </c>
      <c r="I23" s="94" t="e">
        <f t="shared" si="22"/>
        <v>#REF!</v>
      </c>
      <c r="J23" s="104" t="e">
        <f t="shared" si="23"/>
        <v>#REF!</v>
      </c>
      <c r="K23" s="92" t="e">
        <f>'PRODUÇÃO Geral'!#REF!</f>
        <v>#REF!</v>
      </c>
      <c r="L23" s="103" t="e">
        <f t="shared" si="21"/>
        <v>#REF!</v>
      </c>
      <c r="M23" s="92" t="e">
        <f>'PRODUÇÃO Geral'!#REF!</f>
        <v>#REF!</v>
      </c>
      <c r="N23" s="103" t="e">
        <f t="shared" si="24"/>
        <v>#REF!</v>
      </c>
      <c r="O23" s="92" t="e">
        <f>'PRODUÇÃO Geral'!#REF!</f>
        <v>#REF!</v>
      </c>
      <c r="P23" s="103" t="e">
        <f t="shared" si="25"/>
        <v>#REF!</v>
      </c>
      <c r="Q23" s="94" t="e">
        <f t="shared" si="26"/>
        <v>#REF!</v>
      </c>
      <c r="R23" s="104" t="e">
        <f t="shared" si="27"/>
        <v>#REF!</v>
      </c>
      <c r="S23" s="92" t="e">
        <f t="shared" si="28"/>
        <v>#REF!</v>
      </c>
    </row>
    <row r="24" spans="1:19" x14ac:dyDescent="0.25">
      <c r="A24" s="77" t="s">
        <v>390</v>
      </c>
      <c r="B24" s="78">
        <f>SUM('Pque N Mundo I'!B17,'Pque N Mundo II'!B17)</f>
        <v>435</v>
      </c>
      <c r="C24" s="92" t="e">
        <f>SUM('PRODUÇÃO Geral'!C23,'PRODUÇÃO Geral'!#REF!)</f>
        <v>#REF!</v>
      </c>
      <c r="D24" s="103" t="e">
        <f t="shared" si="19"/>
        <v>#REF!</v>
      </c>
      <c r="E24" s="92" t="e">
        <f>SUM('PRODUÇÃO Geral'!#REF!,'PRODUÇÃO Geral'!#REF!)</f>
        <v>#REF!</v>
      </c>
      <c r="F24" s="103" t="e">
        <f t="shared" si="20"/>
        <v>#REF!</v>
      </c>
      <c r="G24" s="92" t="e">
        <f>SUM('PRODUÇÃO Geral'!#REF!,'PRODUÇÃO Geral'!#REF!)</f>
        <v>#REF!</v>
      </c>
      <c r="H24" s="103" t="e">
        <f t="shared" si="21"/>
        <v>#REF!</v>
      </c>
      <c r="I24" s="94" t="e">
        <f t="shared" si="22"/>
        <v>#REF!</v>
      </c>
      <c r="J24" s="104" t="e">
        <f t="shared" si="23"/>
        <v>#REF!</v>
      </c>
      <c r="K24" s="92" t="e">
        <f>SUM('PRODUÇÃO Geral'!#REF!,'PRODUÇÃO Geral'!#REF!)</f>
        <v>#REF!</v>
      </c>
      <c r="L24" s="103" t="e">
        <f t="shared" si="21"/>
        <v>#REF!</v>
      </c>
      <c r="M24" s="92" t="e">
        <f>SUM('PRODUÇÃO Geral'!#REF!,'PRODUÇÃO Geral'!#REF!)</f>
        <v>#REF!</v>
      </c>
      <c r="N24" s="103" t="e">
        <f t="shared" si="24"/>
        <v>#REF!</v>
      </c>
      <c r="O24" s="92" t="e">
        <f>SUM('PRODUÇÃO Geral'!#REF!,'PRODUÇÃO Geral'!#REF!)</f>
        <v>#REF!</v>
      </c>
      <c r="P24" s="103" t="e">
        <f t="shared" si="25"/>
        <v>#REF!</v>
      </c>
      <c r="Q24" s="94" t="e">
        <f t="shared" si="26"/>
        <v>#REF!</v>
      </c>
      <c r="R24" s="104" t="e">
        <f t="shared" si="27"/>
        <v>#REF!</v>
      </c>
      <c r="S24" s="92" t="e">
        <f t="shared" si="28"/>
        <v>#REF!</v>
      </c>
    </row>
    <row r="25" spans="1:19" x14ac:dyDescent="0.25">
      <c r="A25" s="77" t="s">
        <v>9</v>
      </c>
      <c r="B25" s="78">
        <f>SUM('Pque N Mundo I'!B18,'Pque N Mundo II'!B18)</f>
        <v>65</v>
      </c>
      <c r="C25" s="92" t="e">
        <f>SUM('PRODUÇÃO Geral'!C24,'PRODUÇÃO Geral'!#REF!)</f>
        <v>#REF!</v>
      </c>
      <c r="D25" s="103" t="e">
        <f t="shared" si="19"/>
        <v>#REF!</v>
      </c>
      <c r="E25" s="92" t="e">
        <f>SUM('PRODUÇÃO Geral'!#REF!,'PRODUÇÃO Geral'!#REF!)</f>
        <v>#REF!</v>
      </c>
      <c r="F25" s="103" t="e">
        <f t="shared" si="20"/>
        <v>#REF!</v>
      </c>
      <c r="G25" s="92" t="e">
        <f>SUM('PRODUÇÃO Geral'!#REF!,'PRODUÇÃO Geral'!#REF!)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SUM('PRODUÇÃO Geral'!#REF!,'PRODUÇÃO Geral'!#REF!)</f>
        <v>#REF!</v>
      </c>
      <c r="L25" s="103" t="e">
        <f t="shared" si="21"/>
        <v>#REF!</v>
      </c>
      <c r="M25" s="92" t="e">
        <f>SUM('PRODUÇÃO Geral'!#REF!,'PRODUÇÃO Geral'!#REF!)</f>
        <v>#REF!</v>
      </c>
      <c r="N25" s="103" t="e">
        <f t="shared" si="24"/>
        <v>#REF!</v>
      </c>
      <c r="O25" s="92" t="e">
        <f>SUM('PRODUÇÃO Geral'!#REF!,'PRODUÇÃO Geral'!#REF!)</f>
        <v>#REF!</v>
      </c>
      <c r="P25" s="103" t="e">
        <f t="shared" si="25"/>
        <v>#REF!</v>
      </c>
      <c r="Q25" s="94" t="e">
        <f t="shared" si="26"/>
        <v>#REF!</v>
      </c>
      <c r="R25" s="104" t="e">
        <f t="shared" si="27"/>
        <v>#REF!</v>
      </c>
      <c r="S25" s="92" t="e">
        <f t="shared" si="28"/>
        <v>#REF!</v>
      </c>
    </row>
    <row r="26" spans="1:19" x14ac:dyDescent="0.25">
      <c r="A26" s="77" t="s">
        <v>10</v>
      </c>
      <c r="B26" s="78">
        <f>SUM('Pque N Mundo I'!B20,'Pque N Mundo II'!B20)</f>
        <v>1056</v>
      </c>
      <c r="C26" s="92" t="e">
        <f>SUM('PRODUÇÃO Geral'!C25,'PRODUÇÃO Geral'!#REF!)</f>
        <v>#REF!</v>
      </c>
      <c r="D26" s="103" t="e">
        <f t="shared" si="19"/>
        <v>#REF!</v>
      </c>
      <c r="E26" s="92" t="e">
        <f>SUM('PRODUÇÃO Geral'!#REF!,'PRODUÇÃO Geral'!#REF!)</f>
        <v>#REF!</v>
      </c>
      <c r="F26" s="103" t="e">
        <f t="shared" si="20"/>
        <v>#REF!</v>
      </c>
      <c r="G26" s="92" t="e">
        <f>SUM('PRODUÇÃO Geral'!#REF!,'PRODUÇÃO Geral'!#REF!)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SUM('PRODUÇÃO Geral'!#REF!,'PRODUÇÃO Geral'!#REF!)</f>
        <v>#REF!</v>
      </c>
      <c r="L26" s="103" t="e">
        <f t="shared" si="21"/>
        <v>#REF!</v>
      </c>
      <c r="M26" s="92" t="e">
        <f>SUM('PRODUÇÃO Geral'!#REF!,'PRODUÇÃO Geral'!#REF!)</f>
        <v>#REF!</v>
      </c>
      <c r="N26" s="103" t="e">
        <f t="shared" si="24"/>
        <v>#REF!</v>
      </c>
      <c r="O26" s="92" t="e">
        <f>SUM('PRODUÇÃO Geral'!#REF!,'PRODUÇÃO Geral'!#REF!)</f>
        <v>#REF!</v>
      </c>
      <c r="P26" s="103" t="e">
        <f t="shared" si="25"/>
        <v>#REF!</v>
      </c>
      <c r="Q26" s="94" t="e">
        <f t="shared" si="26"/>
        <v>#REF!</v>
      </c>
      <c r="R26" s="104" t="e">
        <f t="shared" si="27"/>
        <v>#REF!</v>
      </c>
      <c r="S26" s="92" t="e">
        <f t="shared" si="28"/>
        <v>#REF!</v>
      </c>
    </row>
    <row r="27" spans="1:19" x14ac:dyDescent="0.25">
      <c r="A27" s="77" t="s">
        <v>42</v>
      </c>
      <c r="B27" s="78">
        <f>SUM('Pque N Mundo I'!B21,'Pque N Mundo II'!B21)</f>
        <v>528</v>
      </c>
      <c r="C27" s="92" t="e">
        <f>SUM('PRODUÇÃO Geral'!C26,'PRODUÇÃO Geral'!#REF!)</f>
        <v>#REF!</v>
      </c>
      <c r="D27" s="103" t="e">
        <f t="shared" si="19"/>
        <v>#REF!</v>
      </c>
      <c r="E27" s="92" t="e">
        <f>SUM('PRODUÇÃO Geral'!#REF!,'PRODUÇÃO Geral'!#REF!)</f>
        <v>#REF!</v>
      </c>
      <c r="F27" s="103" t="e">
        <f t="shared" si="20"/>
        <v>#REF!</v>
      </c>
      <c r="G27" s="92" t="e">
        <f>SUM('PRODUÇÃO Geral'!#REF!,'PRODUÇÃO Geral'!#REF!)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SUM('PRODUÇÃO Geral'!#REF!,'PRODUÇÃO Geral'!#REF!)</f>
        <v>#REF!</v>
      </c>
      <c r="L27" s="103" t="e">
        <f t="shared" si="21"/>
        <v>#REF!</v>
      </c>
      <c r="M27" s="92" t="e">
        <f>SUM('PRODUÇÃO Geral'!#REF!,'PRODUÇÃO Geral'!#REF!)</f>
        <v>#REF!</v>
      </c>
      <c r="N27" s="103" t="e">
        <f t="shared" si="24"/>
        <v>#REF!</v>
      </c>
      <c r="O27" s="92" t="e">
        <f>SUM('PRODUÇÃO Geral'!#REF!,'PRODUÇÃO Geral'!#REF!)</f>
        <v>#REF!</v>
      </c>
      <c r="P27" s="103" t="e">
        <f t="shared" si="25"/>
        <v>#REF!</v>
      </c>
      <c r="Q27" s="94" t="e">
        <f t="shared" si="26"/>
        <v>#REF!</v>
      </c>
      <c r="R27" s="104" t="e">
        <f t="shared" si="27"/>
        <v>#REF!</v>
      </c>
      <c r="S27" s="92" t="e">
        <f t="shared" si="28"/>
        <v>#REF!</v>
      </c>
    </row>
    <row r="28" spans="1:19" x14ac:dyDescent="0.25">
      <c r="A28" s="77" t="s">
        <v>12</v>
      </c>
      <c r="B28" s="78">
        <f>'Pque N Mundo I'!B22</f>
        <v>320</v>
      </c>
      <c r="C28" s="92">
        <f>'PRODUÇÃO Geral'!C27</f>
        <v>37</v>
      </c>
      <c r="D28" s="103">
        <f t="shared" ref="D28" si="29">C28/$B28</f>
        <v>0.11562500000000001</v>
      </c>
      <c r="E28" s="92" t="e">
        <f>'PRODUÇÃO Geral'!#REF!</f>
        <v>#REF!</v>
      </c>
      <c r="F28" s="103" t="e">
        <f t="shared" ref="F28" si="30">E28/$B28</f>
        <v>#REF!</v>
      </c>
      <c r="G28" s="92" t="e">
        <f>'PRODUÇÃO Geral'!#REF!</f>
        <v>#REF!</v>
      </c>
      <c r="H28" s="103" t="e">
        <f t="shared" ref="H28" si="31">G28/$B28</f>
        <v>#REF!</v>
      </c>
      <c r="I28" s="94" t="e">
        <f t="shared" si="22"/>
        <v>#REF!</v>
      </c>
      <c r="J28" s="104" t="e">
        <f t="shared" si="23"/>
        <v>#REF!</v>
      </c>
      <c r="K28" s="92" t="e">
        <f>'PRODUÇÃO Geral'!#REF!</f>
        <v>#REF!</v>
      </c>
      <c r="L28" s="103" t="e">
        <f t="shared" ref="L28" si="32">K28/$B28</f>
        <v>#REF!</v>
      </c>
      <c r="M28" s="92" t="e">
        <f>'PRODUÇÃO Geral'!#REF!</f>
        <v>#REF!</v>
      </c>
      <c r="N28" s="103" t="e">
        <f t="shared" ref="N28" si="33">M28/$B28</f>
        <v>#REF!</v>
      </c>
      <c r="O28" s="92" t="e">
        <f>'PRODUÇÃO Geral'!#REF!</f>
        <v>#REF!</v>
      </c>
      <c r="P28" s="103" t="e">
        <f t="shared" ref="P28" si="34">O28/$B28</f>
        <v>#REF!</v>
      </c>
      <c r="Q28" s="94" t="e">
        <f t="shared" ref="Q28" si="35">SUM(K28,M28,O28)</f>
        <v>#REF!</v>
      </c>
      <c r="R28" s="104" t="e">
        <f t="shared" ref="R28" si="36">Q28/($B28*3)</f>
        <v>#REF!</v>
      </c>
      <c r="S28" s="92" t="e">
        <f t="shared" ref="S28" si="37">SUM(C28,E28,G28,K28,M28,O28)</f>
        <v>#REF!</v>
      </c>
    </row>
    <row r="29" spans="1:19" ht="15.75" thickBot="1" x14ac:dyDescent="0.3">
      <c r="A29" s="96" t="s">
        <v>13</v>
      </c>
      <c r="B29" s="145">
        <f>SUM('Pque N Mundo I'!B23,'Pque N Mundo II'!B25)</f>
        <v>924</v>
      </c>
      <c r="C29" s="97" t="e">
        <f>SUM('PRODUÇÃO Geral'!C28,'PRODUÇÃO Geral'!#REF!)</f>
        <v>#REF!</v>
      </c>
      <c r="D29" s="107" t="e">
        <f t="shared" si="19"/>
        <v>#REF!</v>
      </c>
      <c r="E29" s="97" t="e">
        <f>SUM('PRODUÇÃO Geral'!#REF!,'PRODUÇÃO Geral'!#REF!)</f>
        <v>#REF!</v>
      </c>
      <c r="F29" s="107" t="e">
        <f t="shared" si="20"/>
        <v>#REF!</v>
      </c>
      <c r="G29" s="97" t="e">
        <f>SUM('PRODUÇÃO Geral'!#REF!,'PRODUÇÃO Geral'!#REF!)</f>
        <v>#REF!</v>
      </c>
      <c r="H29" s="107" t="e">
        <f t="shared" si="21"/>
        <v>#REF!</v>
      </c>
      <c r="I29" s="99" t="e">
        <f t="shared" si="22"/>
        <v>#REF!</v>
      </c>
      <c r="J29" s="108" t="e">
        <f t="shared" si="23"/>
        <v>#REF!</v>
      </c>
      <c r="K29" s="97" t="e">
        <f>SUM('PRODUÇÃO Geral'!#REF!,'PRODUÇÃO Geral'!#REF!)</f>
        <v>#REF!</v>
      </c>
      <c r="L29" s="107" t="e">
        <f t="shared" si="21"/>
        <v>#REF!</v>
      </c>
      <c r="M29" s="97" t="e">
        <f>SUM('PRODUÇÃO Geral'!#REF!,'PRODUÇÃO Geral'!#REF!)</f>
        <v>#REF!</v>
      </c>
      <c r="N29" s="107" t="e">
        <f t="shared" si="24"/>
        <v>#REF!</v>
      </c>
      <c r="O29" s="97" t="e">
        <f>SUM('PRODUÇÃO Geral'!#REF!,'PRODUÇÃO Geral'!#REF!)</f>
        <v>#REF!</v>
      </c>
      <c r="P29" s="107" t="e">
        <f t="shared" si="25"/>
        <v>#REF!</v>
      </c>
      <c r="Q29" s="99" t="e">
        <f t="shared" si="26"/>
        <v>#REF!</v>
      </c>
      <c r="R29" s="108" t="e">
        <f t="shared" si="27"/>
        <v>#REF!</v>
      </c>
      <c r="S29" s="97" t="e">
        <f t="shared" si="28"/>
        <v>#REF!</v>
      </c>
    </row>
    <row r="30" spans="1:19" ht="15.75" thickBot="1" x14ac:dyDescent="0.3">
      <c r="A30" s="5" t="s">
        <v>7</v>
      </c>
      <c r="B30" s="202">
        <f>SUM(B19:B29)</f>
        <v>23526</v>
      </c>
      <c r="C30" s="7" t="e">
        <f>SUM(C19:C29)</f>
        <v>#REF!</v>
      </c>
      <c r="D30" s="21" t="e">
        <f t="shared" si="19"/>
        <v>#REF!</v>
      </c>
      <c r="E30" s="7" t="e">
        <f>SUM(E19:E29)</f>
        <v>#REF!</v>
      </c>
      <c r="F30" s="21" t="e">
        <f t="shared" si="20"/>
        <v>#REF!</v>
      </c>
      <c r="G30" s="7" t="e">
        <f>SUM(G19:G29)</f>
        <v>#REF!</v>
      </c>
      <c r="H30" s="21" t="e">
        <f t="shared" si="21"/>
        <v>#REF!</v>
      </c>
      <c r="I30" s="71" t="e">
        <f t="shared" si="22"/>
        <v>#REF!</v>
      </c>
      <c r="J30" s="72" t="e">
        <f t="shared" si="23"/>
        <v>#REF!</v>
      </c>
      <c r="K30" s="7" t="e">
        <f>SUM(K19:K29)</f>
        <v>#REF!</v>
      </c>
      <c r="L30" s="21" t="e">
        <f t="shared" si="21"/>
        <v>#REF!</v>
      </c>
      <c r="M30" s="7" t="e">
        <f t="shared" ref="M30" si="38">SUM(M19:M29)</f>
        <v>#REF!</v>
      </c>
      <c r="N30" s="21" t="e">
        <f t="shared" si="24"/>
        <v>#REF!</v>
      </c>
      <c r="O30" s="7" t="e">
        <f t="shared" ref="O30" si="39">SUM(O19:O29)</f>
        <v>#REF!</v>
      </c>
      <c r="P30" s="21" t="e">
        <f t="shared" si="25"/>
        <v>#REF!</v>
      </c>
      <c r="Q30" s="71" t="e">
        <f t="shared" si="26"/>
        <v>#REF!</v>
      </c>
      <c r="R30" s="72" t="e">
        <f t="shared" si="27"/>
        <v>#REF!</v>
      </c>
      <c r="S30" s="7" t="e">
        <f t="shared" si="28"/>
        <v>#REF!</v>
      </c>
    </row>
    <row r="32" spans="1:19" ht="15.75" x14ac:dyDescent="0.25">
      <c r="A32" s="993" t="s">
        <v>267</v>
      </c>
      <c r="B32" s="994"/>
      <c r="C32" s="994"/>
      <c r="D32" s="994"/>
      <c r="E32" s="994"/>
      <c r="F32" s="994"/>
      <c r="G32" s="994"/>
      <c r="H32" s="994"/>
      <c r="I32" s="994"/>
      <c r="J32" s="994"/>
      <c r="K32" s="994"/>
      <c r="L32" s="994"/>
      <c r="M32" s="994"/>
      <c r="N32" s="994"/>
      <c r="O32" s="994"/>
      <c r="P32" s="994"/>
      <c r="Q32" s="994"/>
      <c r="R32" s="994"/>
      <c r="S32" s="994"/>
    </row>
    <row r="33" spans="1:19" ht="24.75" thickBot="1" x14ac:dyDescent="0.3">
      <c r="A33" s="74" t="s">
        <v>14</v>
      </c>
      <c r="B33" s="141" t="s">
        <v>15</v>
      </c>
      <c r="C33" s="74" t="str">
        <f>'Pque N Mundo I'!C8</f>
        <v>Real.</v>
      </c>
      <c r="D33" s="75" t="e">
        <f>'Pque N Mundo I'!#REF!</f>
        <v>#REF!</v>
      </c>
      <c r="E33" s="74" t="e">
        <f>'Pque N Mundo I'!#REF!</f>
        <v>#REF!</v>
      </c>
      <c r="F33" s="75" t="e">
        <f>'Pque N Mundo I'!#REF!</f>
        <v>#REF!</v>
      </c>
      <c r="G33" s="74" t="e">
        <f>'Pque N Mundo I'!#REF!</f>
        <v>#REF!</v>
      </c>
      <c r="H33" s="75" t="e">
        <f>'Pque N Mundo I'!#REF!</f>
        <v>#REF!</v>
      </c>
      <c r="I33" s="86" t="e">
        <f>'Pque N Mundo I'!#REF!</f>
        <v>#REF!</v>
      </c>
      <c r="J33" s="12" t="e">
        <f>'Pque N Mundo I'!#REF!</f>
        <v>#REF!</v>
      </c>
      <c r="K33" s="74" t="e">
        <f>'Pque N Mundo I'!#REF!</f>
        <v>#REF!</v>
      </c>
      <c r="L33" s="75" t="e">
        <f>'Pque N Mundo I'!#REF!</f>
        <v>#REF!</v>
      </c>
      <c r="M33" s="13" t="e">
        <f>'Pque N Mundo I'!#REF!</f>
        <v>#REF!</v>
      </c>
      <c r="N33" s="14" t="e">
        <f>'Pque N Mundo I'!#REF!</f>
        <v>#REF!</v>
      </c>
      <c r="O33" s="13" t="e">
        <f>'Pque N Mundo I'!#REF!</f>
        <v>#REF!</v>
      </c>
      <c r="P33" s="14" t="e">
        <f>'Pque N Mundo I'!#REF!</f>
        <v>#REF!</v>
      </c>
      <c r="Q33" s="86" t="e">
        <f>'Pque N Mundo I'!#REF!</f>
        <v>#REF!</v>
      </c>
      <c r="R33" s="12" t="e">
        <f>'Pque N Mundo I'!#REF!</f>
        <v>#REF!</v>
      </c>
      <c r="S33" s="13" t="s">
        <v>6</v>
      </c>
    </row>
    <row r="34" spans="1:19" ht="15.75" thickTop="1" x14ac:dyDescent="0.25">
      <c r="A34" s="26" t="s">
        <v>52</v>
      </c>
      <c r="B34" s="76">
        <f>'CEO II VG'!B10</f>
        <v>80</v>
      </c>
      <c r="C34" s="91">
        <f>'CEO II VG'!C10</f>
        <v>140</v>
      </c>
      <c r="D34" s="18">
        <f t="shared" ref="D34:D42" si="40">C34/$B34</f>
        <v>1.75</v>
      </c>
      <c r="E34" s="91" t="e">
        <f>'CEO II VG'!#REF!</f>
        <v>#REF!</v>
      </c>
      <c r="F34" s="18" t="e">
        <f>E34/$B34</f>
        <v>#REF!</v>
      </c>
      <c r="G34" s="91" t="e">
        <f>'CEO II VG'!#REF!</f>
        <v>#REF!</v>
      </c>
      <c r="H34" s="18" t="e">
        <f>G34/$B34</f>
        <v>#REF!</v>
      </c>
      <c r="I34" s="68" t="e">
        <f t="shared" ref="I34:I42" si="41">SUM(C34,E34,G34)</f>
        <v>#REF!</v>
      </c>
      <c r="J34" s="102" t="e">
        <f t="shared" ref="J34:J42" si="42">I34/($B34*3)</f>
        <v>#REF!</v>
      </c>
      <c r="K34" s="91" t="e">
        <f>'CEO II VG'!#REF!</f>
        <v>#REF!</v>
      </c>
      <c r="L34" s="18" t="e">
        <f>K34/$B34</f>
        <v>#REF!</v>
      </c>
      <c r="M34" s="91" t="e">
        <f>'CEO II VG'!#REF!</f>
        <v>#REF!</v>
      </c>
      <c r="N34" s="18" t="e">
        <f t="shared" ref="N34" si="43">M34/$B34</f>
        <v>#REF!</v>
      </c>
      <c r="O34" s="91" t="e">
        <f>'CEO II VG'!#REF!</f>
        <v>#REF!</v>
      </c>
      <c r="P34" s="18" t="e">
        <f t="shared" ref="P34" si="44">O34/$B34</f>
        <v>#REF!</v>
      </c>
      <c r="Q34" s="68" t="e">
        <f t="shared" ref="Q34:Q42" si="45">SUM(K34,M34,O34)</f>
        <v>#REF!</v>
      </c>
      <c r="R34" s="102" t="e">
        <f t="shared" ref="R34:R42" si="46">Q34/($B34*3)</f>
        <v>#REF!</v>
      </c>
      <c r="S34" s="91" t="e">
        <f t="shared" ref="S34:S42" si="47">SUM(C34,E34,G34,K34,M34,O34)</f>
        <v>#REF!</v>
      </c>
    </row>
    <row r="35" spans="1:19" x14ac:dyDescent="0.25">
      <c r="A35" s="105" t="s">
        <v>53</v>
      </c>
      <c r="B35" s="146">
        <f>'CEO II VG'!B9</f>
        <v>44</v>
      </c>
      <c r="C35" s="92">
        <f>'CEO II VG'!C9</f>
        <v>65</v>
      </c>
      <c r="D35" s="18" t="s">
        <v>186</v>
      </c>
      <c r="E35" s="92" t="e">
        <f>'CEO II VG'!#REF!</f>
        <v>#REF!</v>
      </c>
      <c r="F35" s="18" t="s">
        <v>186</v>
      </c>
      <c r="G35" s="92" t="e">
        <f>'CEO II VG'!#REF!</f>
        <v>#REF!</v>
      </c>
      <c r="H35" s="18" t="s">
        <v>186</v>
      </c>
      <c r="I35" s="94" t="e">
        <f t="shared" si="41"/>
        <v>#REF!</v>
      </c>
      <c r="J35" s="102" t="e">
        <f t="shared" si="42"/>
        <v>#REF!</v>
      </c>
      <c r="K35" s="92" t="e">
        <f>'CEO II VG'!#REF!</f>
        <v>#REF!</v>
      </c>
      <c r="L35" s="18" t="s">
        <v>186</v>
      </c>
      <c r="M35" s="92" t="e">
        <f>'CEO II VG'!#REF!</f>
        <v>#REF!</v>
      </c>
      <c r="N35" s="18" t="s">
        <v>186</v>
      </c>
      <c r="O35" s="92" t="e">
        <f>'CEO II VG'!#REF!</f>
        <v>#REF!</v>
      </c>
      <c r="P35" s="18" t="s">
        <v>186</v>
      </c>
      <c r="Q35" s="94" t="e">
        <f t="shared" si="45"/>
        <v>#REF!</v>
      </c>
      <c r="R35" s="102" t="e">
        <f t="shared" si="46"/>
        <v>#REF!</v>
      </c>
      <c r="S35" s="92" t="e">
        <f t="shared" si="47"/>
        <v>#REF!</v>
      </c>
    </row>
    <row r="36" spans="1:19" x14ac:dyDescent="0.25">
      <c r="A36" s="105" t="s">
        <v>54</v>
      </c>
      <c r="B36" s="78">
        <f>'CEO II VG'!B11</f>
        <v>180</v>
      </c>
      <c r="C36" s="92">
        <f>'CEO II VG'!C11</f>
        <v>250</v>
      </c>
      <c r="D36" s="18">
        <f t="shared" si="40"/>
        <v>1.3888888888888888</v>
      </c>
      <c r="E36" s="92" t="e">
        <f>'CEO II VG'!#REF!</f>
        <v>#REF!</v>
      </c>
      <c r="F36" s="18" t="e">
        <f t="shared" ref="F36:F42" si="48">E36/$B36</f>
        <v>#REF!</v>
      </c>
      <c r="G36" s="92" t="e">
        <f>'CEO II VG'!#REF!</f>
        <v>#REF!</v>
      </c>
      <c r="H36" s="18" t="e">
        <f t="shared" ref="H36:L42" si="49">G36/$B36</f>
        <v>#REF!</v>
      </c>
      <c r="I36" s="94" t="e">
        <f t="shared" si="41"/>
        <v>#REF!</v>
      </c>
      <c r="J36" s="102" t="e">
        <f t="shared" si="42"/>
        <v>#REF!</v>
      </c>
      <c r="K36" s="92" t="e">
        <f>'CEO II VG'!#REF!</f>
        <v>#REF!</v>
      </c>
      <c r="L36" s="18" t="e">
        <f t="shared" si="49"/>
        <v>#REF!</v>
      </c>
      <c r="M36" s="92" t="e">
        <f>'CEO II VG'!#REF!</f>
        <v>#REF!</v>
      </c>
      <c r="N36" s="18" t="e">
        <f t="shared" ref="N36:N42" si="50">M36/$B36</f>
        <v>#REF!</v>
      </c>
      <c r="O36" s="92" t="e">
        <f>'CEO II VG'!#REF!</f>
        <v>#REF!</v>
      </c>
      <c r="P36" s="18" t="e">
        <f t="shared" ref="P36:P42" si="51">O36/$B36</f>
        <v>#REF!</v>
      </c>
      <c r="Q36" s="94" t="e">
        <f t="shared" si="45"/>
        <v>#REF!</v>
      </c>
      <c r="R36" s="102" t="e">
        <f t="shared" si="46"/>
        <v>#REF!</v>
      </c>
      <c r="S36" s="92" t="e">
        <f t="shared" si="47"/>
        <v>#REF!</v>
      </c>
    </row>
    <row r="37" spans="1:19" x14ac:dyDescent="0.25">
      <c r="A37" s="105" t="s">
        <v>55</v>
      </c>
      <c r="B37" s="78">
        <f>'CEO II VG'!B12</f>
        <v>108</v>
      </c>
      <c r="C37" s="92">
        <f>'CEO II VG'!C12</f>
        <v>79</v>
      </c>
      <c r="D37" s="18">
        <f t="shared" si="40"/>
        <v>0.73148148148148151</v>
      </c>
      <c r="E37" s="92" t="e">
        <f>'CEO II VG'!#REF!</f>
        <v>#REF!</v>
      </c>
      <c r="F37" s="18" t="e">
        <f t="shared" si="48"/>
        <v>#REF!</v>
      </c>
      <c r="G37" s="92" t="e">
        <f>'CEO II VG'!#REF!</f>
        <v>#REF!</v>
      </c>
      <c r="H37" s="18" t="e">
        <f t="shared" si="49"/>
        <v>#REF!</v>
      </c>
      <c r="I37" s="94" t="e">
        <f t="shared" si="41"/>
        <v>#REF!</v>
      </c>
      <c r="J37" s="102" t="e">
        <f t="shared" si="42"/>
        <v>#REF!</v>
      </c>
      <c r="K37" s="92" t="e">
        <f>'CEO II VG'!#REF!</f>
        <v>#REF!</v>
      </c>
      <c r="L37" s="18" t="e">
        <f t="shared" si="49"/>
        <v>#REF!</v>
      </c>
      <c r="M37" s="92" t="e">
        <f>'CEO II VG'!#REF!</f>
        <v>#REF!</v>
      </c>
      <c r="N37" s="18" t="e">
        <f t="shared" si="50"/>
        <v>#REF!</v>
      </c>
      <c r="O37" s="92" t="e">
        <f>'CEO II VG'!#REF!</f>
        <v>#REF!</v>
      </c>
      <c r="P37" s="18" t="e">
        <f t="shared" si="51"/>
        <v>#REF!</v>
      </c>
      <c r="Q37" s="94" t="e">
        <f t="shared" si="45"/>
        <v>#REF!</v>
      </c>
      <c r="R37" s="102" t="e">
        <f t="shared" si="46"/>
        <v>#REF!</v>
      </c>
      <c r="S37" s="92" t="e">
        <f t="shared" si="47"/>
        <v>#REF!</v>
      </c>
    </row>
    <row r="38" spans="1:19" x14ac:dyDescent="0.25">
      <c r="A38" s="105" t="s">
        <v>56</v>
      </c>
      <c r="B38" s="78">
        <f>'CEO II VG'!B13</f>
        <v>80</v>
      </c>
      <c r="C38" s="92">
        <f>'CEO II VG'!C13</f>
        <v>0</v>
      </c>
      <c r="D38" s="18">
        <f t="shared" si="40"/>
        <v>0</v>
      </c>
      <c r="E38" s="92" t="e">
        <f>'CEO II VG'!#REF!</f>
        <v>#REF!</v>
      </c>
      <c r="F38" s="18" t="e">
        <f t="shared" si="48"/>
        <v>#REF!</v>
      </c>
      <c r="G38" s="92" t="e">
        <f>'CEO II VG'!#REF!</f>
        <v>#REF!</v>
      </c>
      <c r="H38" s="18" t="e">
        <f t="shared" si="49"/>
        <v>#REF!</v>
      </c>
      <c r="I38" s="94" t="e">
        <f t="shared" si="41"/>
        <v>#REF!</v>
      </c>
      <c r="J38" s="102" t="e">
        <f t="shared" si="42"/>
        <v>#REF!</v>
      </c>
      <c r="K38" s="92" t="e">
        <f>'CEO II VG'!#REF!</f>
        <v>#REF!</v>
      </c>
      <c r="L38" s="18" t="e">
        <f t="shared" si="49"/>
        <v>#REF!</v>
      </c>
      <c r="M38" s="92" t="e">
        <f>'CEO II VG'!#REF!</f>
        <v>#REF!</v>
      </c>
      <c r="N38" s="18" t="e">
        <f t="shared" si="50"/>
        <v>#REF!</v>
      </c>
      <c r="O38" s="92" t="e">
        <f>'CEO II VG'!#REF!</f>
        <v>#REF!</v>
      </c>
      <c r="P38" s="18" t="e">
        <f t="shared" si="51"/>
        <v>#REF!</v>
      </c>
      <c r="Q38" s="94" t="e">
        <f t="shared" si="45"/>
        <v>#REF!</v>
      </c>
      <c r="R38" s="102" t="e">
        <f t="shared" si="46"/>
        <v>#REF!</v>
      </c>
      <c r="S38" s="92" t="e">
        <f t="shared" si="47"/>
        <v>#REF!</v>
      </c>
    </row>
    <row r="39" spans="1:19" x14ac:dyDescent="0.25">
      <c r="A39" s="147" t="s">
        <v>57</v>
      </c>
      <c r="B39" s="78">
        <f>'CEO II VG'!B15</f>
        <v>63</v>
      </c>
      <c r="C39" s="92">
        <f>'CEO II VG'!C15</f>
        <v>45</v>
      </c>
      <c r="D39" s="18">
        <f t="shared" si="40"/>
        <v>0.7142857142857143</v>
      </c>
      <c r="E39" s="92" t="e">
        <f>'CEO II VG'!#REF!</f>
        <v>#REF!</v>
      </c>
      <c r="F39" s="18" t="e">
        <f t="shared" si="48"/>
        <v>#REF!</v>
      </c>
      <c r="G39" s="92" t="e">
        <f>'CEO II VG'!#REF!</f>
        <v>#REF!</v>
      </c>
      <c r="H39" s="18" t="e">
        <f t="shared" si="49"/>
        <v>#REF!</v>
      </c>
      <c r="I39" s="94" t="e">
        <f t="shared" si="41"/>
        <v>#REF!</v>
      </c>
      <c r="J39" s="102" t="e">
        <f t="shared" si="42"/>
        <v>#REF!</v>
      </c>
      <c r="K39" s="92" t="e">
        <f>'CEO II VG'!#REF!</f>
        <v>#REF!</v>
      </c>
      <c r="L39" s="18" t="e">
        <f t="shared" si="49"/>
        <v>#REF!</v>
      </c>
      <c r="M39" s="92" t="e">
        <f>'CEO II VG'!#REF!</f>
        <v>#REF!</v>
      </c>
      <c r="N39" s="18" t="e">
        <f t="shared" si="50"/>
        <v>#REF!</v>
      </c>
      <c r="O39" s="92" t="e">
        <f>'CEO II VG'!#REF!</f>
        <v>#REF!</v>
      </c>
      <c r="P39" s="18" t="e">
        <f t="shared" si="51"/>
        <v>#REF!</v>
      </c>
      <c r="Q39" s="94" t="e">
        <f t="shared" si="45"/>
        <v>#REF!</v>
      </c>
      <c r="R39" s="102" t="e">
        <f t="shared" si="46"/>
        <v>#REF!</v>
      </c>
      <c r="S39" s="92" t="e">
        <f t="shared" si="47"/>
        <v>#REF!</v>
      </c>
    </row>
    <row r="40" spans="1:19" x14ac:dyDescent="0.25">
      <c r="A40" s="147" t="s">
        <v>402</v>
      </c>
      <c r="B40" s="78">
        <f>'CEO II VG'!B16</f>
        <v>10</v>
      </c>
      <c r="C40" s="92">
        <f>'CEO II VG'!C16</f>
        <v>16</v>
      </c>
      <c r="D40" s="18">
        <f t="shared" si="40"/>
        <v>1.6</v>
      </c>
      <c r="E40" s="92" t="e">
        <f>'CEO II VG'!#REF!</f>
        <v>#REF!</v>
      </c>
      <c r="F40" s="18" t="e">
        <f t="shared" si="48"/>
        <v>#REF!</v>
      </c>
      <c r="G40" s="92" t="e">
        <f>'CEO II VG'!#REF!</f>
        <v>#REF!</v>
      </c>
      <c r="H40" s="18" t="e">
        <f t="shared" si="49"/>
        <v>#REF!</v>
      </c>
      <c r="I40" s="94" t="e">
        <f t="shared" si="41"/>
        <v>#REF!</v>
      </c>
      <c r="J40" s="102" t="e">
        <f t="shared" si="42"/>
        <v>#REF!</v>
      </c>
      <c r="K40" s="92" t="e">
        <f>'CEO II VG'!#REF!</f>
        <v>#REF!</v>
      </c>
      <c r="L40" s="18" t="e">
        <f t="shared" si="49"/>
        <v>#REF!</v>
      </c>
      <c r="M40" s="92" t="e">
        <f>'CEO II VG'!#REF!</f>
        <v>#REF!</v>
      </c>
      <c r="N40" s="18" t="e">
        <f t="shared" si="50"/>
        <v>#REF!</v>
      </c>
      <c r="O40" s="92" t="e">
        <f>'CEO II VG'!#REF!</f>
        <v>#REF!</v>
      </c>
      <c r="P40" s="18" t="e">
        <f t="shared" si="51"/>
        <v>#REF!</v>
      </c>
      <c r="Q40" s="94" t="e">
        <f t="shared" si="45"/>
        <v>#REF!</v>
      </c>
      <c r="R40" s="102" t="e">
        <f t="shared" si="46"/>
        <v>#REF!</v>
      </c>
      <c r="S40" s="92" t="e">
        <f t="shared" si="47"/>
        <v>#REF!</v>
      </c>
    </row>
    <row r="41" spans="1:19" ht="24.75" thickBot="1" x14ac:dyDescent="0.3">
      <c r="A41" s="106" t="s">
        <v>59</v>
      </c>
      <c r="B41" s="145" t="e">
        <f>'CEO II VG'!#REF!</f>
        <v>#REF!</v>
      </c>
      <c r="C41" s="97" t="e">
        <f>'CEO II VG'!#REF!</f>
        <v>#REF!</v>
      </c>
      <c r="D41" s="107" t="e">
        <f t="shared" si="40"/>
        <v>#REF!</v>
      </c>
      <c r="E41" s="97" t="e">
        <f>'CEO II VG'!#REF!</f>
        <v>#REF!</v>
      </c>
      <c r="F41" s="107" t="e">
        <f t="shared" si="48"/>
        <v>#REF!</v>
      </c>
      <c r="G41" s="97" t="e">
        <f>'CEO II VG'!#REF!</f>
        <v>#REF!</v>
      </c>
      <c r="H41" s="107" t="e">
        <f t="shared" si="49"/>
        <v>#REF!</v>
      </c>
      <c r="I41" s="99" t="e">
        <f t="shared" si="41"/>
        <v>#REF!</v>
      </c>
      <c r="J41" s="108" t="e">
        <f t="shared" si="42"/>
        <v>#REF!</v>
      </c>
      <c r="K41" s="97" t="e">
        <f>'CEO II VG'!#REF!</f>
        <v>#REF!</v>
      </c>
      <c r="L41" s="107" t="e">
        <f t="shared" si="49"/>
        <v>#REF!</v>
      </c>
      <c r="M41" s="97" t="e">
        <f>'CEO II VG'!#REF!</f>
        <v>#REF!</v>
      </c>
      <c r="N41" s="107" t="e">
        <f t="shared" si="50"/>
        <v>#REF!</v>
      </c>
      <c r="O41" s="97" t="e">
        <f>'CEO II VG'!#REF!</f>
        <v>#REF!</v>
      </c>
      <c r="P41" s="107" t="e">
        <f t="shared" si="51"/>
        <v>#REF!</v>
      </c>
      <c r="Q41" s="99" t="e">
        <f t="shared" si="45"/>
        <v>#REF!</v>
      </c>
      <c r="R41" s="108" t="e">
        <f t="shared" si="46"/>
        <v>#REF!</v>
      </c>
      <c r="S41" s="97" t="e">
        <f t="shared" si="47"/>
        <v>#REF!</v>
      </c>
    </row>
    <row r="42" spans="1:19" ht="15.75" thickBot="1" x14ac:dyDescent="0.3">
      <c r="A42" s="5" t="s">
        <v>7</v>
      </c>
      <c r="B42" s="202" t="e">
        <f>SUM(B34:B41)</f>
        <v>#REF!</v>
      </c>
      <c r="C42" s="7" t="e">
        <f>SUM(C34:C41)</f>
        <v>#REF!</v>
      </c>
      <c r="D42" s="21" t="e">
        <f t="shared" si="40"/>
        <v>#REF!</v>
      </c>
      <c r="E42" s="7" t="e">
        <f>SUM(E34:E41)</f>
        <v>#REF!</v>
      </c>
      <c r="F42" s="21" t="e">
        <f t="shared" si="48"/>
        <v>#REF!</v>
      </c>
      <c r="G42" s="7" t="e">
        <f>SUM(G34:G41)</f>
        <v>#REF!</v>
      </c>
      <c r="H42" s="21" t="e">
        <f t="shared" si="49"/>
        <v>#REF!</v>
      </c>
      <c r="I42" s="71" t="e">
        <f t="shared" si="41"/>
        <v>#REF!</v>
      </c>
      <c r="J42" s="72" t="e">
        <f t="shared" si="42"/>
        <v>#REF!</v>
      </c>
      <c r="K42" s="7" t="e">
        <f>SUM(K34:K41)</f>
        <v>#REF!</v>
      </c>
      <c r="L42" s="21" t="e">
        <f t="shared" si="49"/>
        <v>#REF!</v>
      </c>
      <c r="M42" s="7" t="e">
        <f t="shared" ref="M42" si="52">SUM(M34:M41)</f>
        <v>#REF!</v>
      </c>
      <c r="N42" s="21" t="e">
        <f t="shared" si="50"/>
        <v>#REF!</v>
      </c>
      <c r="O42" s="7" t="e">
        <f t="shared" ref="O42" si="53">SUM(O34:O41)</f>
        <v>#REF!</v>
      </c>
      <c r="P42" s="21" t="e">
        <f t="shared" si="51"/>
        <v>#REF!</v>
      </c>
      <c r="Q42" s="71" t="e">
        <f t="shared" si="45"/>
        <v>#REF!</v>
      </c>
      <c r="R42" s="72" t="e">
        <f t="shared" si="46"/>
        <v>#REF!</v>
      </c>
      <c r="S42" s="7" t="e">
        <f t="shared" si="47"/>
        <v>#REF!</v>
      </c>
    </row>
    <row r="44" spans="1:19" ht="15.75" x14ac:dyDescent="0.25">
      <c r="A44" s="993" t="s">
        <v>275</v>
      </c>
      <c r="B44" s="994"/>
      <c r="C44" s="994"/>
      <c r="D44" s="994"/>
      <c r="E44" s="994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  <c r="R44" s="994"/>
      <c r="S44" s="994"/>
    </row>
    <row r="45" spans="1:19" ht="24.75" thickBot="1" x14ac:dyDescent="0.3">
      <c r="A45" s="74" t="s">
        <v>14</v>
      </c>
      <c r="B45" s="141" t="s">
        <v>15</v>
      </c>
      <c r="C45" s="74" t="str">
        <f>'Pque N Mundo I'!C8</f>
        <v>Real.</v>
      </c>
      <c r="D45" s="75" t="e">
        <f>'Pque N Mundo I'!#REF!</f>
        <v>#REF!</v>
      </c>
      <c r="E45" s="74" t="e">
        <f>'Pque N Mundo I'!#REF!</f>
        <v>#REF!</v>
      </c>
      <c r="F45" s="75" t="e">
        <f>'Pque N Mundo I'!#REF!</f>
        <v>#REF!</v>
      </c>
      <c r="G45" s="74" t="e">
        <f>'Pque N Mundo I'!#REF!</f>
        <v>#REF!</v>
      </c>
      <c r="H45" s="75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74" t="e">
        <f>'Pque N Mundo I'!#REF!</f>
        <v>#REF!</v>
      </c>
      <c r="L45" s="75" t="e">
        <f>'Pque N Mundo I'!#REF!</f>
        <v>#REF!</v>
      </c>
      <c r="M45" s="13" t="e">
        <f>'Pque N Mundo I'!#REF!</f>
        <v>#REF!</v>
      </c>
      <c r="N45" s="14" t="e">
        <f>'Pque N Mundo I'!#REF!</f>
        <v>#REF!</v>
      </c>
      <c r="O45" s="13" t="e">
        <f>'Pque N Mundo I'!#REF!</f>
        <v>#REF!</v>
      </c>
      <c r="P45" s="14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13" t="s">
        <v>6</v>
      </c>
    </row>
    <row r="46" spans="1:19" ht="15.75" thickTop="1" x14ac:dyDescent="0.25">
      <c r="A46" s="8" t="s">
        <v>150</v>
      </c>
      <c r="B46" s="1041">
        <f>'EMAD na UBS JD JAPÃO'!$B$9</f>
        <v>220</v>
      </c>
      <c r="C46" s="1018">
        <f>'EMAD na UBS JD JAPÃO'!$C$9</f>
        <v>197</v>
      </c>
      <c r="D46" s="1021">
        <f t="shared" ref="D46:D49" si="54">C46/$B46</f>
        <v>0.8954545454545455</v>
      </c>
      <c r="E46" s="1018" t="e">
        <f>'EMAD na UBS JD JAPÃO'!#REF!</f>
        <v>#REF!</v>
      </c>
      <c r="F46" s="1021" t="e">
        <f t="shared" ref="F46:F49" si="55">E46/$B46</f>
        <v>#REF!</v>
      </c>
      <c r="G46" s="1018" t="e">
        <f>'EMAD na UBS JD JAPÃO'!#REF!</f>
        <v>#REF!</v>
      </c>
      <c r="H46" s="1021" t="e">
        <f t="shared" ref="H46:L49" si="56">G46/$B46</f>
        <v>#REF!</v>
      </c>
      <c r="I46" s="1024" t="e">
        <f>SUM(C46,E46,G46)</f>
        <v>#REF!</v>
      </c>
      <c r="J46" s="1038" t="e">
        <f>I46/($B46*3)</f>
        <v>#REF!</v>
      </c>
      <c r="K46" s="1018" t="e">
        <f>'EMAD na UBS JD JAPÃO'!#REF!</f>
        <v>#REF!</v>
      </c>
      <c r="L46" s="1021" t="e">
        <f t="shared" si="56"/>
        <v>#REF!</v>
      </c>
      <c r="M46" s="1018" t="e">
        <f>'EMAD na UBS JD JAPÃO'!#REF!</f>
        <v>#REF!</v>
      </c>
      <c r="N46" s="1021" t="e">
        <f t="shared" ref="N46:N49" si="57">M46/$B46</f>
        <v>#REF!</v>
      </c>
      <c r="O46" s="1018" t="e">
        <f>'EMAD na UBS JD JAPÃO'!#REF!</f>
        <v>#REF!</v>
      </c>
      <c r="P46" s="1021" t="e">
        <f t="shared" ref="P46:P49" si="58">O46/$B46</f>
        <v>#REF!</v>
      </c>
      <c r="Q46" s="1024" t="e">
        <f>SUM(K46,M46,O46)</f>
        <v>#REF!</v>
      </c>
      <c r="R46" s="1038" t="e">
        <f>Q46/($B46*3)</f>
        <v>#REF!</v>
      </c>
      <c r="S46" s="1018" t="e">
        <f>SUM(C46,E46,G46,K46,M46,O46)</f>
        <v>#REF!</v>
      </c>
    </row>
    <row r="47" spans="1:19" x14ac:dyDescent="0.25">
      <c r="A47" s="8" t="s">
        <v>151</v>
      </c>
      <c r="B47" s="1042"/>
      <c r="C47" s="1019"/>
      <c r="D47" s="1022" t="e">
        <f t="shared" si="54"/>
        <v>#DIV/0!</v>
      </c>
      <c r="E47" s="1019"/>
      <c r="F47" s="1022" t="e">
        <f t="shared" si="55"/>
        <v>#DIV/0!</v>
      </c>
      <c r="G47" s="1019"/>
      <c r="H47" s="1022" t="e">
        <f t="shared" si="56"/>
        <v>#DIV/0!</v>
      </c>
      <c r="I47" s="1025">
        <f>SUM(C47,E47,G47)</f>
        <v>0</v>
      </c>
      <c r="J47" s="1039" t="e">
        <f>I47/($B47*3)</f>
        <v>#DIV/0!</v>
      </c>
      <c r="K47" s="1019"/>
      <c r="L47" s="1022" t="e">
        <f t="shared" si="56"/>
        <v>#DIV/0!</v>
      </c>
      <c r="M47" s="1019"/>
      <c r="N47" s="1022" t="e">
        <f t="shared" si="57"/>
        <v>#DIV/0!</v>
      </c>
      <c r="O47" s="1019"/>
      <c r="P47" s="1022" t="e">
        <f t="shared" si="58"/>
        <v>#DIV/0!</v>
      </c>
      <c r="Q47" s="1025">
        <f>SUM(K47,M47,O47)</f>
        <v>0</v>
      </c>
      <c r="R47" s="1039" t="e">
        <f>Q47/($B47*3)</f>
        <v>#DIV/0!</v>
      </c>
      <c r="S47" s="1019">
        <f>SUM(C47,E47,G47,K47,M47,O47)</f>
        <v>0</v>
      </c>
    </row>
    <row r="48" spans="1:19" x14ac:dyDescent="0.25">
      <c r="A48" s="8" t="s">
        <v>154</v>
      </c>
      <c r="B48" s="1042"/>
      <c r="C48" s="1019"/>
      <c r="D48" s="1022" t="e">
        <f t="shared" si="54"/>
        <v>#DIV/0!</v>
      </c>
      <c r="E48" s="1019"/>
      <c r="F48" s="1022" t="e">
        <f t="shared" si="55"/>
        <v>#DIV/0!</v>
      </c>
      <c r="G48" s="1019"/>
      <c r="H48" s="1022" t="e">
        <f t="shared" si="56"/>
        <v>#DIV/0!</v>
      </c>
      <c r="I48" s="1025">
        <f>SUM(C48,E48,G48)</f>
        <v>0</v>
      </c>
      <c r="J48" s="1039" t="e">
        <f>I48/($B48*3)</f>
        <v>#DIV/0!</v>
      </c>
      <c r="K48" s="1019"/>
      <c r="L48" s="1022" t="e">
        <f t="shared" si="56"/>
        <v>#DIV/0!</v>
      </c>
      <c r="M48" s="1019"/>
      <c r="N48" s="1022" t="e">
        <f t="shared" si="57"/>
        <v>#DIV/0!</v>
      </c>
      <c r="O48" s="1019"/>
      <c r="P48" s="1022" t="e">
        <f t="shared" si="58"/>
        <v>#DIV/0!</v>
      </c>
      <c r="Q48" s="1025">
        <f>SUM(K48,M48,O48)</f>
        <v>0</v>
      </c>
      <c r="R48" s="1039" t="e">
        <f>Q48/($B48*3)</f>
        <v>#DIV/0!</v>
      </c>
      <c r="S48" s="1019">
        <f>SUM(C48,E48,G48,K48,M48,O48)</f>
        <v>0</v>
      </c>
    </row>
    <row r="49" spans="1:19" ht="15.75" thickBot="1" x14ac:dyDescent="0.3">
      <c r="A49" s="96" t="s">
        <v>152</v>
      </c>
      <c r="B49" s="1043"/>
      <c r="C49" s="1020"/>
      <c r="D49" s="1023" t="e">
        <f t="shared" si="54"/>
        <v>#DIV/0!</v>
      </c>
      <c r="E49" s="1020"/>
      <c r="F49" s="1023" t="e">
        <f t="shared" si="55"/>
        <v>#DIV/0!</v>
      </c>
      <c r="G49" s="1020"/>
      <c r="H49" s="1023" t="e">
        <f t="shared" si="56"/>
        <v>#DIV/0!</v>
      </c>
      <c r="I49" s="1026">
        <f>SUM(C49,E49,G49)</f>
        <v>0</v>
      </c>
      <c r="J49" s="1040" t="e">
        <f>I49/($B49*3)</f>
        <v>#DIV/0!</v>
      </c>
      <c r="K49" s="1020"/>
      <c r="L49" s="1023" t="e">
        <f t="shared" si="56"/>
        <v>#DIV/0!</v>
      </c>
      <c r="M49" s="1020"/>
      <c r="N49" s="1023" t="e">
        <f t="shared" si="57"/>
        <v>#DIV/0!</v>
      </c>
      <c r="O49" s="1020"/>
      <c r="P49" s="1023" t="e">
        <f t="shared" si="58"/>
        <v>#DIV/0!</v>
      </c>
      <c r="Q49" s="1026">
        <f>SUM(K49,M49,O49)</f>
        <v>0</v>
      </c>
      <c r="R49" s="1040" t="e">
        <f>Q49/($B49*3)</f>
        <v>#DIV/0!</v>
      </c>
      <c r="S49" s="1020">
        <f>SUM(C49,E49,G49,K49,M49,O49)</f>
        <v>0</v>
      </c>
    </row>
    <row r="50" spans="1:19" ht="15.75" thickBot="1" x14ac:dyDescent="0.3">
      <c r="A50" s="5" t="s">
        <v>7</v>
      </c>
      <c r="B50" s="202">
        <f>SUM(B46:B49)</f>
        <v>220</v>
      </c>
      <c r="C50" s="7">
        <f>SUM(C46:C49)</f>
        <v>197</v>
      </c>
      <c r="D50" s="21">
        <f>C50/$B$50</f>
        <v>0.8954545454545455</v>
      </c>
      <c r="E50" s="7" t="e">
        <f>SUM(E46:E49)</f>
        <v>#REF!</v>
      </c>
      <c r="F50" s="21" t="e">
        <f>E50/$B$50</f>
        <v>#REF!</v>
      </c>
      <c r="G50" s="7" t="e">
        <f>SUM(G46:G49)</f>
        <v>#REF!</v>
      </c>
      <c r="H50" s="21" t="e">
        <f>G50/$B$50</f>
        <v>#REF!</v>
      </c>
      <c r="I50" s="71" t="e">
        <f>SUM(C50,E50,G50)</f>
        <v>#REF!</v>
      </c>
      <c r="J50" s="72" t="e">
        <f>I50/($B50*3)</f>
        <v>#REF!</v>
      </c>
      <c r="K50" s="7" t="e">
        <f>SUM(K46:K49)</f>
        <v>#REF!</v>
      </c>
      <c r="L50" s="21" t="e">
        <f>K50/$B$50</f>
        <v>#REF!</v>
      </c>
      <c r="M50" s="7" t="e">
        <f t="shared" ref="M50" si="59">SUM(M46:M49)</f>
        <v>#REF!</v>
      </c>
      <c r="N50" s="21" t="e">
        <f>M50/$B$50</f>
        <v>#REF!</v>
      </c>
      <c r="O50" s="7" t="e">
        <f t="shared" ref="O50" si="60">SUM(O46:O49)</f>
        <v>#REF!</v>
      </c>
      <c r="P50" s="21" t="e">
        <f>O50/$B$50</f>
        <v>#REF!</v>
      </c>
      <c r="Q50" s="71" t="e">
        <f>SUM(K50,M50,O50)</f>
        <v>#REF!</v>
      </c>
      <c r="R50" s="72" t="e">
        <f>Q50/($B50*3)</f>
        <v>#REF!</v>
      </c>
      <c r="S50" s="7" t="e">
        <f>SUM(C50,E50,G50,K50,M50,O50)</f>
        <v>#REF!</v>
      </c>
    </row>
    <row r="52" spans="1:19" ht="15.75" x14ac:dyDescent="0.25">
      <c r="A52" s="993" t="s">
        <v>286</v>
      </c>
      <c r="B52" s="994"/>
      <c r="C52" s="994"/>
      <c r="D52" s="994"/>
      <c r="E52" s="994"/>
      <c r="F52" s="994"/>
      <c r="G52" s="994"/>
      <c r="H52" s="994"/>
      <c r="I52" s="994"/>
      <c r="J52" s="994"/>
      <c r="K52" s="994"/>
      <c r="L52" s="994"/>
      <c r="M52" s="994"/>
      <c r="N52" s="994"/>
      <c r="O52" s="994"/>
      <c r="P52" s="994"/>
      <c r="Q52" s="994"/>
      <c r="R52" s="994"/>
      <c r="S52" s="994"/>
    </row>
    <row r="53" spans="1:19" ht="24.75" thickBot="1" x14ac:dyDescent="0.3">
      <c r="A53" s="148" t="s">
        <v>97</v>
      </c>
      <c r="B53" s="141" t="s">
        <v>15</v>
      </c>
      <c r="C53" s="148" t="str">
        <f>'Pque N Mundo I'!C8</f>
        <v>Real.</v>
      </c>
      <c r="D53" s="149" t="e">
        <f>'Pque N Mundo I'!#REF!</f>
        <v>#REF!</v>
      </c>
      <c r="E53" s="148" t="e">
        <f>'Pque N Mundo I'!#REF!</f>
        <v>#REF!</v>
      </c>
      <c r="F53" s="149" t="e">
        <f>'Pque N Mundo I'!#REF!</f>
        <v>#REF!</v>
      </c>
      <c r="G53" s="148" t="e">
        <f>'Pque N Mundo I'!#REF!</f>
        <v>#REF!</v>
      </c>
      <c r="H53" s="149" t="e">
        <f>'Pque N Mundo I'!#REF!</f>
        <v>#REF!</v>
      </c>
      <c r="I53" s="86" t="e">
        <f>'Pque N Mundo I'!#REF!</f>
        <v>#REF!</v>
      </c>
      <c r="J53" s="12" t="e">
        <f>'Pque N Mundo I'!#REF!</f>
        <v>#REF!</v>
      </c>
      <c r="K53" s="148" t="e">
        <f>'Pque N Mundo I'!#REF!</f>
        <v>#REF!</v>
      </c>
      <c r="L53" s="149" t="e">
        <f>'Pque N Mundo I'!#REF!</f>
        <v>#REF!</v>
      </c>
      <c r="M53" s="13" t="e">
        <f>'Pque N Mundo I'!#REF!</f>
        <v>#REF!</v>
      </c>
      <c r="N53" s="14" t="e">
        <f>'Pque N Mundo I'!#REF!</f>
        <v>#REF!</v>
      </c>
      <c r="O53" s="13" t="e">
        <f>'Pque N Mundo I'!#REF!</f>
        <v>#REF!</v>
      </c>
      <c r="P53" s="14" t="e">
        <f>'Pque N Mundo I'!#REF!</f>
        <v>#REF!</v>
      </c>
      <c r="Q53" s="86" t="e">
        <f>'Pque N Mundo I'!#REF!</f>
        <v>#REF!</v>
      </c>
      <c r="R53" s="12" t="e">
        <f>'Pque N Mundo I'!#REF!</f>
        <v>#REF!</v>
      </c>
      <c r="S53" s="13" t="s">
        <v>6</v>
      </c>
    </row>
    <row r="54" spans="1:19" ht="24.75" thickTop="1" x14ac:dyDescent="0.25">
      <c r="A54" s="32" t="s">
        <v>136</v>
      </c>
      <c r="B54" s="150">
        <f>'CER Carandiru'!B9</f>
        <v>40</v>
      </c>
      <c r="C54" s="46">
        <f>'CER Carandiru'!C9</f>
        <v>38</v>
      </c>
      <c r="D54" s="151">
        <f t="shared" ref="D54:P56" si="61">C54/$B54</f>
        <v>0.95</v>
      </c>
      <c r="E54" s="46" t="e">
        <f>'CER Carandiru'!#REF!</f>
        <v>#REF!</v>
      </c>
      <c r="F54" s="151" t="e">
        <f t="shared" ref="F54:F55" si="62">E54/$B54</f>
        <v>#REF!</v>
      </c>
      <c r="G54" s="46" t="e">
        <f>'CER Carandiru'!#REF!</f>
        <v>#REF!</v>
      </c>
      <c r="H54" s="151" t="e">
        <f t="shared" ref="H54:L55" si="63">G54/$B54</f>
        <v>#REF!</v>
      </c>
      <c r="I54" s="110" t="e">
        <f>SUM(C54,E54,G54)</f>
        <v>#REF!</v>
      </c>
      <c r="J54" s="152" t="e">
        <f>I54/($B54*3)</f>
        <v>#REF!</v>
      </c>
      <c r="K54" s="46" t="e">
        <f>'CER Carandiru'!#REF!</f>
        <v>#REF!</v>
      </c>
      <c r="L54" s="151" t="e">
        <f t="shared" si="63"/>
        <v>#REF!</v>
      </c>
      <c r="M54" s="46" t="e">
        <f>'CER Carandiru'!#REF!</f>
        <v>#REF!</v>
      </c>
      <c r="N54" s="151" t="e">
        <f t="shared" ref="N54:N55" si="64">M54/$B54</f>
        <v>#REF!</v>
      </c>
      <c r="O54" s="46" t="e">
        <f>'CER Carandiru'!#REF!</f>
        <v>#REF!</v>
      </c>
      <c r="P54" s="151" t="e">
        <f t="shared" ref="P54:P55" si="65">O54/$B54</f>
        <v>#REF!</v>
      </c>
      <c r="Q54" s="110" t="e">
        <f>SUM(K54,M54,O54)</f>
        <v>#REF!</v>
      </c>
      <c r="R54" s="152" t="e">
        <f>Q54/($B54*3)</f>
        <v>#REF!</v>
      </c>
      <c r="S54" s="46" t="e">
        <f>SUM(C54,E54,G54,K54,M54,O54)</f>
        <v>#REF!</v>
      </c>
    </row>
    <row r="55" spans="1:19" ht="15.75" thickBot="1" x14ac:dyDescent="0.3">
      <c r="A55" s="153" t="s">
        <v>137</v>
      </c>
      <c r="B55" s="154">
        <f>'CER Carandiru'!B10</f>
        <v>30</v>
      </c>
      <c r="C55" s="155">
        <f>'CER Carandiru'!C10</f>
        <v>25</v>
      </c>
      <c r="D55" s="156">
        <f t="shared" si="61"/>
        <v>0.83333333333333337</v>
      </c>
      <c r="E55" s="155" t="e">
        <f>'CER Carandiru'!#REF!</f>
        <v>#REF!</v>
      </c>
      <c r="F55" s="156" t="e">
        <f t="shared" si="62"/>
        <v>#REF!</v>
      </c>
      <c r="G55" s="155" t="e">
        <f>'CER Carandiru'!#REF!</f>
        <v>#REF!</v>
      </c>
      <c r="H55" s="156" t="e">
        <f t="shared" si="63"/>
        <v>#REF!</v>
      </c>
      <c r="I55" s="157" t="e">
        <f>SUM(C55,E55,G55)</f>
        <v>#REF!</v>
      </c>
      <c r="J55" s="158" t="e">
        <f>I55/($B55*3)</f>
        <v>#REF!</v>
      </c>
      <c r="K55" s="155" t="e">
        <f>'CER Carandiru'!#REF!</f>
        <v>#REF!</v>
      </c>
      <c r="L55" s="156" t="e">
        <f t="shared" si="63"/>
        <v>#REF!</v>
      </c>
      <c r="M55" s="155" t="e">
        <f>'CER Carandiru'!#REF!</f>
        <v>#REF!</v>
      </c>
      <c r="N55" s="156" t="e">
        <f t="shared" si="64"/>
        <v>#REF!</v>
      </c>
      <c r="O55" s="155" t="e">
        <f>'CER Carandiru'!#REF!</f>
        <v>#REF!</v>
      </c>
      <c r="P55" s="156" t="e">
        <f t="shared" si="65"/>
        <v>#REF!</v>
      </c>
      <c r="Q55" s="157" t="e">
        <f>SUM(K55,M55,O55)</f>
        <v>#REF!</v>
      </c>
      <c r="R55" s="158" t="e">
        <f>Q55/($B55*3)</f>
        <v>#REF!</v>
      </c>
      <c r="S55" s="155" t="e">
        <f>SUM(C55,E55,G55,K55,M55,O55)</f>
        <v>#REF!</v>
      </c>
    </row>
    <row r="56" spans="1:19" ht="15.75" thickBot="1" x14ac:dyDescent="0.3">
      <c r="A56" s="5" t="s">
        <v>7</v>
      </c>
      <c r="B56" s="202">
        <f>SUM(B54:B55)</f>
        <v>70</v>
      </c>
      <c r="C56" s="22">
        <f>SUM(C54:C55)</f>
        <v>63</v>
      </c>
      <c r="D56" s="156">
        <f>C56/$B56</f>
        <v>0.9</v>
      </c>
      <c r="E56" s="22" t="e">
        <f>SUM(E54:E55)</f>
        <v>#REF!</v>
      </c>
      <c r="F56" s="156" t="e">
        <f>E56/$B56</f>
        <v>#REF!</v>
      </c>
      <c r="G56" s="22" t="e">
        <f>SUM(G54:G55)</f>
        <v>#REF!</v>
      </c>
      <c r="H56" s="156" t="e">
        <f>G56/$B56</f>
        <v>#REF!</v>
      </c>
      <c r="I56" s="31" t="e">
        <f>SUM(C56,E56,G56)</f>
        <v>#REF!</v>
      </c>
      <c r="J56" s="158" t="e">
        <f>I56/($B56*3)</f>
        <v>#REF!</v>
      </c>
      <c r="K56" s="22" t="e">
        <f>SUM(K54:K55)</f>
        <v>#REF!</v>
      </c>
      <c r="L56" s="156" t="e">
        <f>K56/$B56</f>
        <v>#REF!</v>
      </c>
      <c r="M56" s="22" t="e">
        <f t="shared" ref="M56" si="66">SUM(M54:M55)</f>
        <v>#REF!</v>
      </c>
      <c r="N56" s="156" t="e">
        <f>M56/$B56</f>
        <v>#REF!</v>
      </c>
      <c r="O56" s="22" t="e">
        <f t="shared" ref="O56" si="67">SUM(O54:O55)</f>
        <v>#REF!</v>
      </c>
      <c r="P56" s="156" t="e">
        <f t="shared" si="61"/>
        <v>#REF!</v>
      </c>
      <c r="Q56" s="31" t="e">
        <f>SUM(K56,M56,O56)</f>
        <v>#REF!</v>
      </c>
      <c r="R56" s="158" t="e">
        <f>Q56/($B56*3)</f>
        <v>#REF!</v>
      </c>
      <c r="S56" s="22" t="e">
        <f>SUM(C56,E56,G56,K56,M56,O56)</f>
        <v>#REF!</v>
      </c>
    </row>
    <row r="58" spans="1:19" ht="15.75" x14ac:dyDescent="0.25">
      <c r="A58" s="993" t="s">
        <v>288</v>
      </c>
      <c r="B58" s="994"/>
      <c r="C58" s="994"/>
      <c r="D58" s="994"/>
      <c r="E58" s="994"/>
      <c r="F58" s="994"/>
      <c r="G58" s="994"/>
      <c r="H58" s="994"/>
      <c r="I58" s="994"/>
      <c r="J58" s="994"/>
      <c r="K58" s="994"/>
      <c r="L58" s="994"/>
      <c r="M58" s="994"/>
      <c r="N58" s="994"/>
      <c r="O58" s="994"/>
      <c r="P58" s="994"/>
      <c r="Q58" s="994"/>
      <c r="R58" s="994"/>
      <c r="S58" s="994"/>
    </row>
    <row r="59" spans="1:19" ht="24.75" thickBot="1" x14ac:dyDescent="0.3">
      <c r="A59" s="74" t="s">
        <v>96</v>
      </c>
      <c r="B59" s="141" t="s">
        <v>15</v>
      </c>
      <c r="C59" s="74" t="str">
        <f>'Pque N Mundo I'!C8</f>
        <v>Real.</v>
      </c>
      <c r="D59" s="75" t="e">
        <f>'Pque N Mundo I'!#REF!</f>
        <v>#REF!</v>
      </c>
      <c r="E59" s="74" t="e">
        <f>'Pque N Mundo I'!#REF!</f>
        <v>#REF!</v>
      </c>
      <c r="F59" s="75" t="e">
        <f>'Pque N Mundo I'!#REF!</f>
        <v>#REF!</v>
      </c>
      <c r="G59" s="74" t="e">
        <f>'Pque N Mundo I'!#REF!</f>
        <v>#REF!</v>
      </c>
      <c r="H59" s="75" t="e">
        <f>'Pque N Mundo I'!#REF!</f>
        <v>#REF!</v>
      </c>
      <c r="I59" s="86" t="e">
        <f>'Pque N Mundo I'!#REF!</f>
        <v>#REF!</v>
      </c>
      <c r="J59" s="12" t="e">
        <f>'Pque N Mundo I'!#REF!</f>
        <v>#REF!</v>
      </c>
      <c r="K59" s="74" t="e">
        <f>'Pque N Mundo I'!#REF!</f>
        <v>#REF!</v>
      </c>
      <c r="L59" s="75" t="e">
        <f>'Pque N Mundo I'!#REF!</f>
        <v>#REF!</v>
      </c>
      <c r="M59" s="13" t="e">
        <f>'Pque N Mundo I'!#REF!</f>
        <v>#REF!</v>
      </c>
      <c r="N59" s="14" t="e">
        <f>'Pque N Mundo I'!#REF!</f>
        <v>#REF!</v>
      </c>
      <c r="O59" s="13" t="e">
        <f>'Pque N Mundo I'!#REF!</f>
        <v>#REF!</v>
      </c>
      <c r="P59" s="14" t="e">
        <f>'Pque N Mundo I'!#REF!</f>
        <v>#REF!</v>
      </c>
      <c r="Q59" s="86" t="e">
        <f>'Pque N Mundo I'!#REF!</f>
        <v>#REF!</v>
      </c>
      <c r="R59" s="12" t="e">
        <f>'Pque N Mundo I'!#REF!</f>
        <v>#REF!</v>
      </c>
      <c r="S59" s="13" t="s">
        <v>6</v>
      </c>
    </row>
    <row r="60" spans="1:19" ht="16.5" thickTop="1" thickBot="1" x14ac:dyDescent="0.3">
      <c r="A60" s="30" t="s">
        <v>134</v>
      </c>
      <c r="B60" s="202">
        <f>'APD no CER III Carandiru'!B9</f>
        <v>80</v>
      </c>
      <c r="C60" s="186">
        <f>'APD no CER III Carandiru'!C9</f>
        <v>142</v>
      </c>
      <c r="D60" s="160">
        <f t="shared" ref="D60:P61" si="68">C60/$B60</f>
        <v>1.7749999999999999</v>
      </c>
      <c r="E60" s="159" t="e">
        <f>'APD no CER III Carandiru'!#REF!</f>
        <v>#REF!</v>
      </c>
      <c r="F60" s="160" t="e">
        <f t="shared" ref="F60" si="69">E60/$B60</f>
        <v>#REF!</v>
      </c>
      <c r="G60" s="159" t="e">
        <f>'APD no CER III Carandiru'!#REF!</f>
        <v>#REF!</v>
      </c>
      <c r="H60" s="160" t="e">
        <f t="shared" ref="H60:L60" si="70">G60/$B60</f>
        <v>#REF!</v>
      </c>
      <c r="I60" s="161" t="e">
        <f>SUM(C60,E60,G60)</f>
        <v>#REF!</v>
      </c>
      <c r="J60" s="162" t="e">
        <f>I60/($B60*3)</f>
        <v>#REF!</v>
      </c>
      <c r="K60" s="159" t="e">
        <f>'APD no CER III Carandiru'!#REF!</f>
        <v>#REF!</v>
      </c>
      <c r="L60" s="160" t="e">
        <f t="shared" si="70"/>
        <v>#REF!</v>
      </c>
      <c r="M60" s="159" t="e">
        <f>'APD no CER III Carandiru'!#REF!</f>
        <v>#REF!</v>
      </c>
      <c r="N60" s="160" t="e">
        <f t="shared" ref="N60" si="71">M60/$B60</f>
        <v>#REF!</v>
      </c>
      <c r="O60" s="159" t="e">
        <f>'APD no CER III Carandiru'!#REF!</f>
        <v>#REF!</v>
      </c>
      <c r="P60" s="160" t="e">
        <f t="shared" ref="P60" si="72">O60/$B60</f>
        <v>#REF!</v>
      </c>
      <c r="Q60" s="161" t="e">
        <f>SUM(K60,M60,O60)</f>
        <v>#REF!</v>
      </c>
      <c r="R60" s="162" t="e">
        <f>Q60/($B60*3)</f>
        <v>#REF!</v>
      </c>
      <c r="S60" s="159" t="e">
        <f>SUM(C60,E60,G60,K60,M60,O60)</f>
        <v>#REF!</v>
      </c>
    </row>
    <row r="61" spans="1:19" ht="15.75" thickBot="1" x14ac:dyDescent="0.3">
      <c r="A61" s="5" t="s">
        <v>7</v>
      </c>
      <c r="B61" s="202">
        <f>SUM(B60)</f>
        <v>80</v>
      </c>
      <c r="C61" s="22">
        <f>SUM(C60)</f>
        <v>142</v>
      </c>
      <c r="D61" s="21">
        <f>C61/$B61</f>
        <v>1.7749999999999999</v>
      </c>
      <c r="E61" s="22" t="e">
        <f>SUM(E60)</f>
        <v>#REF!</v>
      </c>
      <c r="F61" s="21" t="e">
        <f>E61/$B61</f>
        <v>#REF!</v>
      </c>
      <c r="G61" s="22" t="e">
        <f>SUM(G60)</f>
        <v>#REF!</v>
      </c>
      <c r="H61" s="21" t="e">
        <f>G61/$B61</f>
        <v>#REF!</v>
      </c>
      <c r="I61" s="31" t="e">
        <f>SUM(C61,E61,G61)</f>
        <v>#REF!</v>
      </c>
      <c r="J61" s="72" t="e">
        <f>I61/($B61*3)</f>
        <v>#REF!</v>
      </c>
      <c r="K61" s="22" t="e">
        <f>SUM(K60)</f>
        <v>#REF!</v>
      </c>
      <c r="L61" s="21" t="e">
        <f t="shared" si="68"/>
        <v>#REF!</v>
      </c>
      <c r="M61" s="22" t="e">
        <f t="shared" ref="M61" si="73">SUM(M60)</f>
        <v>#REF!</v>
      </c>
      <c r="N61" s="21" t="e">
        <f t="shared" si="68"/>
        <v>#REF!</v>
      </c>
      <c r="O61" s="22" t="e">
        <f t="shared" ref="O61" si="74">SUM(O60)</f>
        <v>#REF!</v>
      </c>
      <c r="P61" s="21" t="e">
        <f t="shared" si="68"/>
        <v>#REF!</v>
      </c>
      <c r="Q61" s="31" t="e">
        <f>SUM(K61,M61,O61)</f>
        <v>#REF!</v>
      </c>
      <c r="R61" s="72" t="e">
        <f>Q61/($B61*3)</f>
        <v>#REF!</v>
      </c>
      <c r="S61" s="22" t="e">
        <f>SUM(C61,E61,G61,K61,M61,O61)</f>
        <v>#REF!</v>
      </c>
    </row>
    <row r="63" spans="1:19" ht="15.75" x14ac:dyDescent="0.25">
      <c r="A63" s="993" t="s">
        <v>284</v>
      </c>
      <c r="B63" s="994"/>
      <c r="C63" s="994"/>
      <c r="D63" s="994"/>
      <c r="E63" s="994"/>
      <c r="F63" s="994"/>
      <c r="G63" s="994"/>
      <c r="H63" s="994"/>
      <c r="I63" s="994"/>
      <c r="J63" s="994"/>
      <c r="K63" s="994"/>
      <c r="L63" s="994"/>
      <c r="M63" s="994"/>
      <c r="N63" s="994"/>
      <c r="O63" s="994"/>
      <c r="P63" s="994"/>
      <c r="Q63" s="994"/>
      <c r="R63" s="994"/>
      <c r="S63" s="994"/>
    </row>
    <row r="64" spans="1:19" ht="24.75" thickBot="1" x14ac:dyDescent="0.3">
      <c r="A64" s="74" t="s">
        <v>14</v>
      </c>
      <c r="B64" s="141" t="s">
        <v>15</v>
      </c>
      <c r="C64" s="74" t="str">
        <f>'Pque N Mundo I'!C8</f>
        <v>Real.</v>
      </c>
      <c r="D64" s="75" t="e">
        <f>'Pque N Mundo I'!#REF!</f>
        <v>#REF!</v>
      </c>
      <c r="E64" s="74" t="e">
        <f>'Pque N Mundo I'!#REF!</f>
        <v>#REF!</v>
      </c>
      <c r="F64" s="75" t="e">
        <f>'Pque N Mundo I'!#REF!</f>
        <v>#REF!</v>
      </c>
      <c r="G64" s="74" t="e">
        <f>'Pque N Mundo I'!#REF!</f>
        <v>#REF!</v>
      </c>
      <c r="H64" s="75" t="e">
        <f>'Pque N Mundo I'!#REF!</f>
        <v>#REF!</v>
      </c>
      <c r="I64" s="86" t="e">
        <f>'Pque N Mundo I'!#REF!</f>
        <v>#REF!</v>
      </c>
      <c r="J64" s="12" t="e">
        <f>'Pque N Mundo I'!#REF!</f>
        <v>#REF!</v>
      </c>
      <c r="K64" s="74" t="e">
        <f>'Pque N Mundo I'!#REF!</f>
        <v>#REF!</v>
      </c>
      <c r="L64" s="75" t="e">
        <f>'Pque N Mundo I'!#REF!</f>
        <v>#REF!</v>
      </c>
      <c r="M64" s="13" t="e">
        <f>'Pque N Mundo I'!#REF!</f>
        <v>#REF!</v>
      </c>
      <c r="N64" s="14" t="e">
        <f>'Pque N Mundo I'!#REF!</f>
        <v>#REF!</v>
      </c>
      <c r="O64" s="13" t="e">
        <f>'Pque N Mundo I'!#REF!</f>
        <v>#REF!</v>
      </c>
      <c r="P64" s="14" t="e">
        <f>'Pque N Mundo I'!#REF!</f>
        <v>#REF!</v>
      </c>
      <c r="Q64" s="86" t="e">
        <f>'Pque N Mundo I'!#REF!</f>
        <v>#REF!</v>
      </c>
      <c r="R64" s="12" t="e">
        <f>'Pque N Mundo I'!#REF!</f>
        <v>#REF!</v>
      </c>
      <c r="S64" s="13" t="s">
        <v>6</v>
      </c>
    </row>
    <row r="65" spans="1:19" ht="15.75" thickTop="1" x14ac:dyDescent="0.25">
      <c r="A65" s="77" t="s">
        <v>83</v>
      </c>
      <c r="B65" s="78" t="e">
        <f>#REF!</f>
        <v>#REF!</v>
      </c>
      <c r="C65" s="92" t="e">
        <f>#REF!</f>
        <v>#REF!</v>
      </c>
      <c r="D65" s="103" t="e">
        <f t="shared" ref="D65:D71" si="75">C65/$B65</f>
        <v>#REF!</v>
      </c>
      <c r="E65" s="92" t="e">
        <f>#REF!</f>
        <v>#REF!</v>
      </c>
      <c r="F65" s="103" t="e">
        <f t="shared" ref="F65:F72" si="76">E65/$B65</f>
        <v>#REF!</v>
      </c>
      <c r="G65" s="92" t="e">
        <f>#REF!</f>
        <v>#REF!</v>
      </c>
      <c r="H65" s="103" t="e">
        <f t="shared" ref="H65:L72" si="77">G65/$B65</f>
        <v>#REF!</v>
      </c>
      <c r="I65" s="94" t="e">
        <f t="shared" ref="I65:I72" si="78">SUM(C65,E65,G65)</f>
        <v>#REF!</v>
      </c>
      <c r="J65" s="104" t="e">
        <f t="shared" ref="J65:J72" si="79">I65/($B65*3)</f>
        <v>#REF!</v>
      </c>
      <c r="K65" s="92" t="e">
        <f>#REF!</f>
        <v>#REF!</v>
      </c>
      <c r="L65" s="103" t="e">
        <f t="shared" si="77"/>
        <v>#REF!</v>
      </c>
      <c r="M65" s="92" t="e">
        <f>#REF!</f>
        <v>#REF!</v>
      </c>
      <c r="N65" s="103" t="e">
        <f t="shared" ref="N65:N72" si="80">M65/$B65</f>
        <v>#REF!</v>
      </c>
      <c r="O65" s="92" t="e">
        <f>#REF!</f>
        <v>#REF!</v>
      </c>
      <c r="P65" s="103" t="e">
        <f t="shared" ref="P65:P72" si="81">O65/$B65</f>
        <v>#REF!</v>
      </c>
      <c r="Q65" s="94" t="e">
        <f t="shared" ref="Q65:Q72" si="82">SUM(K65,M65,O65)</f>
        <v>#REF!</v>
      </c>
      <c r="R65" s="104" t="e">
        <f t="shared" ref="R65:R72" si="83">Q65/($B65*3)</f>
        <v>#REF!</v>
      </c>
      <c r="S65" s="92" t="e">
        <f t="shared" ref="S65:S72" si="84">SUM(C65,E65,G65,K65,M65,O65)</f>
        <v>#REF!</v>
      </c>
    </row>
    <row r="66" spans="1:19" x14ac:dyDescent="0.25">
      <c r="A66" s="77" t="s">
        <v>77</v>
      </c>
      <c r="B66" s="78" t="e">
        <f>#REF!</f>
        <v>#REF!</v>
      </c>
      <c r="C66" s="92" t="e">
        <f>#REF!</f>
        <v>#REF!</v>
      </c>
      <c r="D66" s="103" t="e">
        <f t="shared" si="75"/>
        <v>#REF!</v>
      </c>
      <c r="E66" s="92" t="e">
        <f>#REF!</f>
        <v>#REF!</v>
      </c>
      <c r="F66" s="103" t="e">
        <f t="shared" si="76"/>
        <v>#REF!</v>
      </c>
      <c r="G66" s="92" t="e">
        <f>#REF!</f>
        <v>#REF!</v>
      </c>
      <c r="H66" s="103" t="e">
        <f t="shared" si="77"/>
        <v>#REF!</v>
      </c>
      <c r="I66" s="94" t="e">
        <f t="shared" si="78"/>
        <v>#REF!</v>
      </c>
      <c r="J66" s="104" t="e">
        <f t="shared" si="79"/>
        <v>#REF!</v>
      </c>
      <c r="K66" s="92" t="e">
        <f>#REF!</f>
        <v>#REF!</v>
      </c>
      <c r="L66" s="103" t="e">
        <f t="shared" si="77"/>
        <v>#REF!</v>
      </c>
      <c r="M66" s="92" t="e">
        <f>#REF!</f>
        <v>#REF!</v>
      </c>
      <c r="N66" s="103" t="e">
        <f t="shared" si="80"/>
        <v>#REF!</v>
      </c>
      <c r="O66" s="92" t="e">
        <f>#REF!</f>
        <v>#REF!</v>
      </c>
      <c r="P66" s="103" t="e">
        <f t="shared" si="81"/>
        <v>#REF!</v>
      </c>
      <c r="Q66" s="94" t="e">
        <f t="shared" si="82"/>
        <v>#REF!</v>
      </c>
      <c r="R66" s="104" t="e">
        <f t="shared" si="83"/>
        <v>#REF!</v>
      </c>
      <c r="S66" s="92" t="e">
        <f t="shared" si="84"/>
        <v>#REF!</v>
      </c>
    </row>
    <row r="67" spans="1:19" x14ac:dyDescent="0.25">
      <c r="A67" s="77" t="s">
        <v>78</v>
      </c>
      <c r="B67" s="78" t="e">
        <f>#REF!</f>
        <v>#REF!</v>
      </c>
      <c r="C67" s="92" t="e">
        <f>#REF!</f>
        <v>#REF!</v>
      </c>
      <c r="D67" s="103" t="e">
        <f t="shared" si="75"/>
        <v>#REF!</v>
      </c>
      <c r="E67" s="92" t="e">
        <f>#REF!</f>
        <v>#REF!</v>
      </c>
      <c r="F67" s="103" t="e">
        <f t="shared" si="76"/>
        <v>#REF!</v>
      </c>
      <c r="G67" s="92" t="e">
        <f>#REF!</f>
        <v>#REF!</v>
      </c>
      <c r="H67" s="103" t="e">
        <f t="shared" si="77"/>
        <v>#REF!</v>
      </c>
      <c r="I67" s="94" t="e">
        <f t="shared" si="78"/>
        <v>#REF!</v>
      </c>
      <c r="J67" s="104" t="e">
        <f t="shared" si="79"/>
        <v>#REF!</v>
      </c>
      <c r="K67" s="92" t="e">
        <f>#REF!</f>
        <v>#REF!</v>
      </c>
      <c r="L67" s="103" t="e">
        <f t="shared" si="77"/>
        <v>#REF!</v>
      </c>
      <c r="M67" s="92" t="e">
        <f>#REF!</f>
        <v>#REF!</v>
      </c>
      <c r="N67" s="103" t="e">
        <f t="shared" si="80"/>
        <v>#REF!</v>
      </c>
      <c r="O67" s="92" t="e">
        <f>#REF!</f>
        <v>#REF!</v>
      </c>
      <c r="P67" s="103" t="e">
        <f t="shared" si="81"/>
        <v>#REF!</v>
      </c>
      <c r="Q67" s="94" t="e">
        <f t="shared" si="82"/>
        <v>#REF!</v>
      </c>
      <c r="R67" s="104" t="e">
        <f t="shared" si="83"/>
        <v>#REF!</v>
      </c>
      <c r="S67" s="92" t="e">
        <f t="shared" si="84"/>
        <v>#REF!</v>
      </c>
    </row>
    <row r="68" spans="1:19" x14ac:dyDescent="0.25">
      <c r="A68" s="77" t="s">
        <v>79</v>
      </c>
      <c r="B68" s="78" t="e">
        <f>#REF!</f>
        <v>#REF!</v>
      </c>
      <c r="C68" s="92" t="e">
        <f>#REF!</f>
        <v>#REF!</v>
      </c>
      <c r="D68" s="103" t="e">
        <f t="shared" si="75"/>
        <v>#REF!</v>
      </c>
      <c r="E68" s="92" t="e">
        <f>#REF!</f>
        <v>#REF!</v>
      </c>
      <c r="F68" s="103" t="e">
        <f t="shared" si="76"/>
        <v>#REF!</v>
      </c>
      <c r="G68" s="92" t="e">
        <f>#REF!</f>
        <v>#REF!</v>
      </c>
      <c r="H68" s="103" t="e">
        <f t="shared" si="77"/>
        <v>#REF!</v>
      </c>
      <c r="I68" s="94" t="e">
        <f t="shared" si="78"/>
        <v>#REF!</v>
      </c>
      <c r="J68" s="104" t="e">
        <f t="shared" si="79"/>
        <v>#REF!</v>
      </c>
      <c r="K68" s="92" t="e">
        <f>#REF!</f>
        <v>#REF!</v>
      </c>
      <c r="L68" s="103" t="e">
        <f t="shared" si="77"/>
        <v>#REF!</v>
      </c>
      <c r="M68" s="92" t="e">
        <f>#REF!</f>
        <v>#REF!</v>
      </c>
      <c r="N68" s="103" t="e">
        <f t="shared" si="80"/>
        <v>#REF!</v>
      </c>
      <c r="O68" s="92" t="e">
        <f>#REF!</f>
        <v>#REF!</v>
      </c>
      <c r="P68" s="103" t="e">
        <f t="shared" si="81"/>
        <v>#REF!</v>
      </c>
      <c r="Q68" s="94" t="e">
        <f t="shared" si="82"/>
        <v>#REF!</v>
      </c>
      <c r="R68" s="104" t="e">
        <f t="shared" si="83"/>
        <v>#REF!</v>
      </c>
      <c r="S68" s="92" t="e">
        <f t="shared" si="84"/>
        <v>#REF!</v>
      </c>
    </row>
    <row r="69" spans="1:19" x14ac:dyDescent="0.25">
      <c r="A69" s="77" t="s">
        <v>80</v>
      </c>
      <c r="B69" s="78" t="e">
        <f>#REF!</f>
        <v>#REF!</v>
      </c>
      <c r="C69" s="92" t="e">
        <f>#REF!</f>
        <v>#REF!</v>
      </c>
      <c r="D69" s="103" t="e">
        <f t="shared" si="75"/>
        <v>#REF!</v>
      </c>
      <c r="E69" s="92" t="e">
        <f>#REF!</f>
        <v>#REF!</v>
      </c>
      <c r="F69" s="103" t="e">
        <f t="shared" si="76"/>
        <v>#REF!</v>
      </c>
      <c r="G69" s="92" t="e">
        <f>#REF!</f>
        <v>#REF!</v>
      </c>
      <c r="H69" s="103" t="e">
        <f t="shared" si="77"/>
        <v>#REF!</v>
      </c>
      <c r="I69" s="94" t="e">
        <f t="shared" si="78"/>
        <v>#REF!</v>
      </c>
      <c r="J69" s="104" t="e">
        <f t="shared" si="79"/>
        <v>#REF!</v>
      </c>
      <c r="K69" s="92" t="e">
        <f>#REF!</f>
        <v>#REF!</v>
      </c>
      <c r="L69" s="103" t="e">
        <f t="shared" si="77"/>
        <v>#REF!</v>
      </c>
      <c r="M69" s="92" t="e">
        <f>#REF!</f>
        <v>#REF!</v>
      </c>
      <c r="N69" s="103" t="e">
        <f t="shared" si="80"/>
        <v>#REF!</v>
      </c>
      <c r="O69" s="92" t="e">
        <f>#REF!</f>
        <v>#REF!</v>
      </c>
      <c r="P69" s="103" t="e">
        <f t="shared" si="81"/>
        <v>#REF!</v>
      </c>
      <c r="Q69" s="94" t="e">
        <f t="shared" si="82"/>
        <v>#REF!</v>
      </c>
      <c r="R69" s="104" t="e">
        <f t="shared" si="83"/>
        <v>#REF!</v>
      </c>
      <c r="S69" s="92" t="e">
        <f t="shared" si="84"/>
        <v>#REF!</v>
      </c>
    </row>
    <row r="70" spans="1:19" x14ac:dyDescent="0.25">
      <c r="A70" s="77" t="s">
        <v>81</v>
      </c>
      <c r="B70" s="78" t="e">
        <f>#REF!</f>
        <v>#REF!</v>
      </c>
      <c r="C70" s="92" t="e">
        <f>#REF!</f>
        <v>#REF!</v>
      </c>
      <c r="D70" s="103" t="e">
        <f t="shared" si="75"/>
        <v>#REF!</v>
      </c>
      <c r="E70" s="92" t="e">
        <f>#REF!</f>
        <v>#REF!</v>
      </c>
      <c r="F70" s="103" t="e">
        <f t="shared" si="76"/>
        <v>#REF!</v>
      </c>
      <c r="G70" s="92" t="e">
        <f>#REF!</f>
        <v>#REF!</v>
      </c>
      <c r="H70" s="103" t="e">
        <f t="shared" si="77"/>
        <v>#REF!</v>
      </c>
      <c r="I70" s="94" t="e">
        <f t="shared" si="78"/>
        <v>#REF!</v>
      </c>
      <c r="J70" s="104" t="e">
        <f t="shared" si="79"/>
        <v>#REF!</v>
      </c>
      <c r="K70" s="92" t="e">
        <f>#REF!</f>
        <v>#REF!</v>
      </c>
      <c r="L70" s="103" t="e">
        <f t="shared" si="77"/>
        <v>#REF!</v>
      </c>
      <c r="M70" s="92" t="e">
        <f>#REF!</f>
        <v>#REF!</v>
      </c>
      <c r="N70" s="103" t="e">
        <f t="shared" si="80"/>
        <v>#REF!</v>
      </c>
      <c r="O70" s="92" t="e">
        <f>#REF!</f>
        <v>#REF!</v>
      </c>
      <c r="P70" s="103" t="e">
        <f t="shared" si="81"/>
        <v>#REF!</v>
      </c>
      <c r="Q70" s="94" t="e">
        <f t="shared" si="82"/>
        <v>#REF!</v>
      </c>
      <c r="R70" s="104" t="e">
        <f t="shared" si="83"/>
        <v>#REF!</v>
      </c>
      <c r="S70" s="92" t="e">
        <f t="shared" si="84"/>
        <v>#REF!</v>
      </c>
    </row>
    <row r="71" spans="1:19" ht="15.75" thickBot="1" x14ac:dyDescent="0.3">
      <c r="A71" s="55" t="s">
        <v>82</v>
      </c>
      <c r="B71" s="79" t="e">
        <f>#REF!</f>
        <v>#REF!</v>
      </c>
      <c r="C71" s="101" t="e">
        <f>#REF!</f>
        <v>#REF!</v>
      </c>
      <c r="D71" s="57" t="e">
        <f t="shared" si="75"/>
        <v>#REF!</v>
      </c>
      <c r="E71" s="101" t="e">
        <f>#REF!</f>
        <v>#REF!</v>
      </c>
      <c r="F71" s="57" t="e">
        <f t="shared" si="76"/>
        <v>#REF!</v>
      </c>
      <c r="G71" s="101" t="e">
        <f>#REF!</f>
        <v>#REF!</v>
      </c>
      <c r="H71" s="57" t="e">
        <f t="shared" si="77"/>
        <v>#REF!</v>
      </c>
      <c r="I71" s="116" t="e">
        <f t="shared" si="78"/>
        <v>#REF!</v>
      </c>
      <c r="J71" s="163" t="e">
        <f t="shared" si="79"/>
        <v>#REF!</v>
      </c>
      <c r="K71" s="101" t="e">
        <f>#REF!</f>
        <v>#REF!</v>
      </c>
      <c r="L71" s="57" t="e">
        <f t="shared" si="77"/>
        <v>#REF!</v>
      </c>
      <c r="M71" s="101" t="e">
        <f>#REF!</f>
        <v>#REF!</v>
      </c>
      <c r="N71" s="57" t="e">
        <f t="shared" si="80"/>
        <v>#REF!</v>
      </c>
      <c r="O71" s="101" t="e">
        <f>#REF!</f>
        <v>#REF!</v>
      </c>
      <c r="P71" s="57" t="e">
        <f t="shared" si="81"/>
        <v>#REF!</v>
      </c>
      <c r="Q71" s="116" t="e">
        <f t="shared" si="82"/>
        <v>#REF!</v>
      </c>
      <c r="R71" s="163" t="e">
        <f t="shared" si="83"/>
        <v>#REF!</v>
      </c>
      <c r="S71" s="101" t="e">
        <f t="shared" si="84"/>
        <v>#REF!</v>
      </c>
    </row>
    <row r="72" spans="1:19" ht="15.75" thickBot="1" x14ac:dyDescent="0.3">
      <c r="A72" s="58" t="s">
        <v>7</v>
      </c>
      <c r="B72" s="164" t="e">
        <f>SUM(B65:B71)</f>
        <v>#REF!</v>
      </c>
      <c r="C72" s="59" t="e">
        <f>SUM(C65:C71)</f>
        <v>#REF!</v>
      </c>
      <c r="D72" s="60" t="e">
        <f>C72/$B72</f>
        <v>#REF!</v>
      </c>
      <c r="E72" s="59" t="e">
        <f>SUM(E65:E71)</f>
        <v>#REF!</v>
      </c>
      <c r="F72" s="60" t="e">
        <f t="shared" si="76"/>
        <v>#REF!</v>
      </c>
      <c r="G72" s="59" t="e">
        <f>SUM(G65:G71)</f>
        <v>#REF!</v>
      </c>
      <c r="H72" s="60" t="e">
        <f t="shared" si="77"/>
        <v>#REF!</v>
      </c>
      <c r="I72" s="165" t="e">
        <f t="shared" si="78"/>
        <v>#REF!</v>
      </c>
      <c r="J72" s="166" t="e">
        <f t="shared" si="79"/>
        <v>#REF!</v>
      </c>
      <c r="K72" s="59" t="e">
        <f>SUM(K65:K71)</f>
        <v>#REF!</v>
      </c>
      <c r="L72" s="60" t="e">
        <f t="shared" si="77"/>
        <v>#REF!</v>
      </c>
      <c r="M72" s="59" t="e">
        <f t="shared" ref="M72" si="85">SUM(M65:M71)</f>
        <v>#REF!</v>
      </c>
      <c r="N72" s="60" t="e">
        <f t="shared" si="80"/>
        <v>#REF!</v>
      </c>
      <c r="O72" s="59" t="e">
        <f t="shared" ref="O72" si="86">SUM(O65:O71)</f>
        <v>#REF!</v>
      </c>
      <c r="P72" s="60" t="e">
        <f t="shared" si="81"/>
        <v>#REF!</v>
      </c>
      <c r="Q72" s="165" t="e">
        <f t="shared" si="82"/>
        <v>#REF!</v>
      </c>
      <c r="R72" s="166" t="e">
        <f t="shared" si="83"/>
        <v>#REF!</v>
      </c>
      <c r="S72" s="59" t="e">
        <f t="shared" si="84"/>
        <v>#REF!</v>
      </c>
    </row>
    <row r="74" spans="1:19" ht="15.75" x14ac:dyDescent="0.25">
      <c r="A74" s="993" t="s">
        <v>294</v>
      </c>
      <c r="B74" s="994"/>
      <c r="C74" s="994"/>
      <c r="D74" s="994"/>
      <c r="E74" s="994"/>
      <c r="F74" s="994"/>
      <c r="G74" s="994"/>
      <c r="H74" s="994"/>
      <c r="I74" s="994"/>
      <c r="J74" s="994"/>
      <c r="K74" s="994"/>
      <c r="L74" s="994"/>
      <c r="M74" s="994"/>
      <c r="N74" s="994"/>
      <c r="O74" s="994"/>
      <c r="P74" s="994"/>
      <c r="Q74" s="994"/>
      <c r="R74" s="994"/>
      <c r="S74" s="994"/>
    </row>
    <row r="75" spans="1:19" ht="24.75" thickBot="1" x14ac:dyDescent="0.3">
      <c r="A75" s="74" t="s">
        <v>96</v>
      </c>
      <c r="B75" s="141" t="s">
        <v>15</v>
      </c>
      <c r="C75" s="74" t="str">
        <f>'Pque N Mundo I'!C8</f>
        <v>Real.</v>
      </c>
      <c r="D75" s="75" t="e">
        <f>'Pque N Mundo I'!#REF!</f>
        <v>#REF!</v>
      </c>
      <c r="E75" s="74" t="e">
        <f>'Pque N Mundo I'!#REF!</f>
        <v>#REF!</v>
      </c>
      <c r="F75" s="75" t="e">
        <f>'Pque N Mundo I'!#REF!</f>
        <v>#REF!</v>
      </c>
      <c r="G75" s="74" t="e">
        <f>'Pque N Mundo I'!#REF!</f>
        <v>#REF!</v>
      </c>
      <c r="H75" s="75" t="e">
        <f>'Pque N Mundo I'!#REF!</f>
        <v>#REF!</v>
      </c>
      <c r="I75" s="86" t="e">
        <f>'Pque N Mundo I'!#REF!</f>
        <v>#REF!</v>
      </c>
      <c r="J75" s="12" t="e">
        <f>'Pque N Mundo I'!#REF!</f>
        <v>#REF!</v>
      </c>
      <c r="K75" s="74" t="e">
        <f>'Pque N Mundo I'!#REF!</f>
        <v>#REF!</v>
      </c>
      <c r="L75" s="75" t="e">
        <f>'Pque N Mundo I'!#REF!</f>
        <v>#REF!</v>
      </c>
      <c r="M75" s="13" t="e">
        <f>'Pque N Mundo I'!#REF!</f>
        <v>#REF!</v>
      </c>
      <c r="N75" s="14" t="e">
        <f>'Pque N Mundo I'!#REF!</f>
        <v>#REF!</v>
      </c>
      <c r="O75" s="13" t="e">
        <f>'Pque N Mundo I'!#REF!</f>
        <v>#REF!</v>
      </c>
      <c r="P75" s="14" t="e">
        <f>'Pque N Mundo I'!#REF!</f>
        <v>#REF!</v>
      </c>
      <c r="Q75" s="86" t="e">
        <f>'Pque N Mundo I'!#REF!</f>
        <v>#REF!</v>
      </c>
      <c r="R75" s="12" t="e">
        <f>'Pque N Mundo I'!#REF!</f>
        <v>#REF!</v>
      </c>
      <c r="S75" s="13" t="s">
        <v>6</v>
      </c>
    </row>
    <row r="76" spans="1:19" ht="16.5" thickTop="1" thickBot="1" x14ac:dyDescent="0.3">
      <c r="A76" s="167" t="s">
        <v>135</v>
      </c>
      <c r="B76" s="168">
        <f>'CAPS INF II VM-VG'!B9</f>
        <v>155</v>
      </c>
      <c r="C76" s="169">
        <f>'CAPS INF II VM-VG'!C9</f>
        <v>270</v>
      </c>
      <c r="D76" s="160">
        <f t="shared" ref="D76:P77" si="87">C76/$B76</f>
        <v>1.7419354838709677</v>
      </c>
      <c r="E76" s="169" t="e">
        <f>'CAPS INF II VM-VG'!#REF!</f>
        <v>#REF!</v>
      </c>
      <c r="F76" s="160" t="e">
        <f t="shared" ref="F76" si="88">E76/$B76</f>
        <v>#REF!</v>
      </c>
      <c r="G76" s="169" t="e">
        <f>'CAPS INF II VM-VG'!#REF!</f>
        <v>#REF!</v>
      </c>
      <c r="H76" s="160" t="e">
        <f t="shared" ref="H76:L76" si="89">G76/$B76</f>
        <v>#REF!</v>
      </c>
      <c r="I76" s="170" t="e">
        <f>SUM(C76,E76,G76)</f>
        <v>#REF!</v>
      </c>
      <c r="J76" s="162" t="e">
        <f>I76/($B76*3)</f>
        <v>#REF!</v>
      </c>
      <c r="K76" s="169" t="e">
        <f>'CAPS INF II VM-VG'!#REF!</f>
        <v>#REF!</v>
      </c>
      <c r="L76" s="160" t="e">
        <f t="shared" si="89"/>
        <v>#REF!</v>
      </c>
      <c r="M76" s="169" t="e">
        <f>'CAPS INF II VM-VG'!#REF!</f>
        <v>#REF!</v>
      </c>
      <c r="N76" s="160" t="e">
        <f t="shared" ref="N76" si="90">M76/$B76</f>
        <v>#REF!</v>
      </c>
      <c r="O76" s="169" t="e">
        <f>'CAPS INF II VM-VG'!#REF!</f>
        <v>#REF!</v>
      </c>
      <c r="P76" s="160" t="e">
        <f t="shared" ref="P76" si="91">O76/$B76</f>
        <v>#REF!</v>
      </c>
      <c r="Q76" s="170" t="e">
        <f>SUM(K76,M76,O76)</f>
        <v>#REF!</v>
      </c>
      <c r="R76" s="162" t="e">
        <f>Q76/($B76*3)</f>
        <v>#REF!</v>
      </c>
      <c r="S76" s="169" t="e">
        <f>SUM(C76,E76,G76,K76,M76,O76)</f>
        <v>#REF!</v>
      </c>
    </row>
    <row r="77" spans="1:19" ht="15.75" thickBot="1" x14ac:dyDescent="0.3">
      <c r="A77" s="5" t="s">
        <v>7</v>
      </c>
      <c r="B77" s="202">
        <f>SUM(B76:B76)</f>
        <v>155</v>
      </c>
      <c r="C77" s="7">
        <f>SUM(C76:C76)</f>
        <v>270</v>
      </c>
      <c r="D77" s="21">
        <f t="shared" si="87"/>
        <v>1.7419354838709677</v>
      </c>
      <c r="E77" s="7" t="e">
        <f>SUM(E76:E76)</f>
        <v>#REF!</v>
      </c>
      <c r="F77" s="21" t="e">
        <f t="shared" si="87"/>
        <v>#REF!</v>
      </c>
      <c r="G77" s="7" t="e">
        <f>SUM(G76:G76)</f>
        <v>#REF!</v>
      </c>
      <c r="H77" s="21" t="e">
        <f t="shared" si="87"/>
        <v>#REF!</v>
      </c>
      <c r="I77" s="71" t="e">
        <f>SUM(C77,E77,G77)</f>
        <v>#REF!</v>
      </c>
      <c r="J77" s="72" t="e">
        <f>I77/($B77*3)</f>
        <v>#REF!</v>
      </c>
      <c r="K77" s="7" t="e">
        <f>SUM(K76:K76)</f>
        <v>#REF!</v>
      </c>
      <c r="L77" s="21" t="e">
        <f t="shared" si="87"/>
        <v>#REF!</v>
      </c>
      <c r="M77" s="7" t="e">
        <f t="shared" ref="M77" si="92">SUM(M76:M76)</f>
        <v>#REF!</v>
      </c>
      <c r="N77" s="21" t="e">
        <f t="shared" si="87"/>
        <v>#REF!</v>
      </c>
      <c r="O77" s="7" t="e">
        <f t="shared" ref="O77" si="93">SUM(O76:O76)</f>
        <v>#REF!</v>
      </c>
      <c r="P77" s="21" t="e">
        <f t="shared" si="87"/>
        <v>#REF!</v>
      </c>
      <c r="Q77" s="71" t="e">
        <f>SUM(K77,M77,O77)</f>
        <v>#REF!</v>
      </c>
      <c r="R77" s="72" t="e">
        <f>Q77/($B77*3)</f>
        <v>#REF!</v>
      </c>
      <c r="S77" s="7" t="e">
        <f>SUM(C77,E77,G77,K77,M77,O77)</f>
        <v>#REF!</v>
      </c>
    </row>
    <row r="79" spans="1:19" ht="15.75" x14ac:dyDescent="0.25">
      <c r="A79" s="993" t="s">
        <v>296</v>
      </c>
      <c r="B79" s="994"/>
      <c r="C79" s="994"/>
      <c r="D79" s="994"/>
      <c r="E79" s="994"/>
      <c r="F79" s="994"/>
      <c r="G79" s="994"/>
      <c r="H79" s="994"/>
      <c r="I79" s="994"/>
      <c r="J79" s="994"/>
      <c r="K79" s="994"/>
      <c r="L79" s="994"/>
      <c r="M79" s="994"/>
      <c r="N79" s="994"/>
      <c r="O79" s="994"/>
      <c r="P79" s="994"/>
      <c r="Q79" s="994"/>
      <c r="R79" s="994"/>
      <c r="S79" s="994"/>
    </row>
    <row r="80" spans="1:19" ht="24.75" thickBot="1" x14ac:dyDescent="0.3">
      <c r="A80" s="74" t="s">
        <v>14</v>
      </c>
      <c r="B80" s="141" t="s">
        <v>15</v>
      </c>
      <c r="C80" s="74" t="str">
        <f>'Pque N Mundo I'!C8</f>
        <v>Real.</v>
      </c>
      <c r="D80" s="75" t="e">
        <f>'Pque N Mundo I'!#REF!</f>
        <v>#REF!</v>
      </c>
      <c r="E80" s="74" t="e">
        <f>'Pque N Mundo I'!#REF!</f>
        <v>#REF!</v>
      </c>
      <c r="F80" s="75" t="e">
        <f>'Pque N Mundo I'!#REF!</f>
        <v>#REF!</v>
      </c>
      <c r="G80" s="74" t="e">
        <f>'Pque N Mundo I'!#REF!</f>
        <v>#REF!</v>
      </c>
      <c r="H80" s="75" t="e">
        <f>'Pque N Mundo I'!#REF!</f>
        <v>#REF!</v>
      </c>
      <c r="I80" s="86" t="e">
        <f>'Pque N Mundo I'!#REF!</f>
        <v>#REF!</v>
      </c>
      <c r="J80" s="12" t="e">
        <f>'Pque N Mundo I'!#REF!</f>
        <v>#REF!</v>
      </c>
      <c r="K80" s="74" t="e">
        <f>'Pque N Mundo I'!#REF!</f>
        <v>#REF!</v>
      </c>
      <c r="L80" s="75" t="e">
        <f>'Pque N Mundo I'!#REF!</f>
        <v>#REF!</v>
      </c>
      <c r="M80" s="13" t="e">
        <f>'Pque N Mundo I'!#REF!</f>
        <v>#REF!</v>
      </c>
      <c r="N80" s="14" t="e">
        <f>'Pque N Mundo I'!#REF!</f>
        <v>#REF!</v>
      </c>
      <c r="O80" s="13" t="e">
        <f>'Pque N Mundo I'!#REF!</f>
        <v>#REF!</v>
      </c>
      <c r="P80" s="14" t="e">
        <f>'Pque N Mundo I'!#REF!</f>
        <v>#REF!</v>
      </c>
      <c r="Q80" s="86" t="e">
        <f>'Pque N Mundo I'!#REF!</f>
        <v>#REF!</v>
      </c>
      <c r="R80" s="12" t="e">
        <f>'Pque N Mundo I'!#REF!</f>
        <v>#REF!</v>
      </c>
      <c r="S80" s="13" t="s">
        <v>6</v>
      </c>
    </row>
    <row r="81" spans="1:19" ht="15.75" thickTop="1" x14ac:dyDescent="0.25">
      <c r="A81" s="77" t="s">
        <v>98</v>
      </c>
      <c r="B81" s="78">
        <f>'HORA CERTA'!B9</f>
        <v>396</v>
      </c>
      <c r="C81" s="92">
        <f>'HORA CERTA'!C9</f>
        <v>321</v>
      </c>
      <c r="D81" s="103">
        <f t="shared" ref="D81:D91" si="94">C81/$B81</f>
        <v>0.81060606060606055</v>
      </c>
      <c r="E81" s="92" t="e">
        <f>'HORA CERTA'!#REF!</f>
        <v>#REF!</v>
      </c>
      <c r="F81" s="103" t="e">
        <f t="shared" ref="F81:F91" si="95">E81/$B81</f>
        <v>#REF!</v>
      </c>
      <c r="G81" s="92" t="e">
        <f>'HORA CERTA'!#REF!</f>
        <v>#REF!</v>
      </c>
      <c r="H81" s="103" t="e">
        <f t="shared" ref="H81:L91" si="96">G81/$B81</f>
        <v>#REF!</v>
      </c>
      <c r="I81" s="94" t="e">
        <f t="shared" ref="I81:I91" si="97">SUM(C81,E81,G81)</f>
        <v>#REF!</v>
      </c>
      <c r="J81" s="104" t="e">
        <f t="shared" ref="J81:J91" si="98">I81/($B81*3)</f>
        <v>#REF!</v>
      </c>
      <c r="K81" s="92" t="e">
        <f>'HORA CERTA'!#REF!</f>
        <v>#REF!</v>
      </c>
      <c r="L81" s="103" t="e">
        <f t="shared" si="96"/>
        <v>#REF!</v>
      </c>
      <c r="M81" s="92" t="e">
        <f>'HORA CERTA'!#REF!</f>
        <v>#REF!</v>
      </c>
      <c r="N81" s="103" t="e">
        <f t="shared" ref="N81:N91" si="99">M81/$B81</f>
        <v>#REF!</v>
      </c>
      <c r="O81" s="92" t="e">
        <f>'HORA CERTA'!#REF!</f>
        <v>#REF!</v>
      </c>
      <c r="P81" s="103" t="e">
        <f t="shared" ref="P81:P91" si="100">O81/$B81</f>
        <v>#REF!</v>
      </c>
      <c r="Q81" s="94" t="e">
        <f t="shared" ref="Q81:Q91" si="101">SUM(K81,M81,O81)</f>
        <v>#REF!</v>
      </c>
      <c r="R81" s="104" t="e">
        <f t="shared" ref="R81:R91" si="102">Q81/($B81*3)</f>
        <v>#REF!</v>
      </c>
      <c r="S81" s="92" t="e">
        <f t="shared" ref="S81:S91" si="103">SUM(C81,E81,G81,K81,M81,O81)</f>
        <v>#REF!</v>
      </c>
    </row>
    <row r="82" spans="1:19" x14ac:dyDescent="0.25">
      <c r="A82" s="77" t="s">
        <v>99</v>
      </c>
      <c r="B82" s="78">
        <f>'HORA CERTA'!B10</f>
        <v>792</v>
      </c>
      <c r="C82" s="92">
        <f>'HORA CERTA'!C10</f>
        <v>478</v>
      </c>
      <c r="D82" s="103">
        <f t="shared" si="94"/>
        <v>0.60353535353535348</v>
      </c>
      <c r="E82" s="92" t="e">
        <f>'HORA CERTA'!#REF!</f>
        <v>#REF!</v>
      </c>
      <c r="F82" s="103" t="e">
        <f t="shared" si="95"/>
        <v>#REF!</v>
      </c>
      <c r="G82" s="92" t="e">
        <f>'HORA CERTA'!#REF!</f>
        <v>#REF!</v>
      </c>
      <c r="H82" s="103" t="e">
        <f t="shared" si="96"/>
        <v>#REF!</v>
      </c>
      <c r="I82" s="94" t="e">
        <f t="shared" si="97"/>
        <v>#REF!</v>
      </c>
      <c r="J82" s="104" t="e">
        <f t="shared" si="98"/>
        <v>#REF!</v>
      </c>
      <c r="K82" s="92" t="e">
        <f>'HORA CERTA'!#REF!</f>
        <v>#REF!</v>
      </c>
      <c r="L82" s="103" t="e">
        <f t="shared" si="96"/>
        <v>#REF!</v>
      </c>
      <c r="M82" s="92" t="e">
        <f>'HORA CERTA'!#REF!</f>
        <v>#REF!</v>
      </c>
      <c r="N82" s="103" t="e">
        <f t="shared" si="99"/>
        <v>#REF!</v>
      </c>
      <c r="O82" s="92" t="e">
        <f>'HORA CERTA'!#REF!</f>
        <v>#REF!</v>
      </c>
      <c r="P82" s="103" t="e">
        <f t="shared" si="100"/>
        <v>#REF!</v>
      </c>
      <c r="Q82" s="94" t="e">
        <f t="shared" si="101"/>
        <v>#REF!</v>
      </c>
      <c r="R82" s="104" t="e">
        <f t="shared" si="102"/>
        <v>#REF!</v>
      </c>
      <c r="S82" s="92" t="e">
        <f t="shared" si="103"/>
        <v>#REF!</v>
      </c>
    </row>
    <row r="83" spans="1:19" x14ac:dyDescent="0.25">
      <c r="A83" s="77" t="s">
        <v>100</v>
      </c>
      <c r="B83" s="78">
        <f>'HORA CERTA'!B11</f>
        <v>660</v>
      </c>
      <c r="C83" s="92">
        <f>'HORA CERTA'!C11</f>
        <v>596</v>
      </c>
      <c r="D83" s="103">
        <f t="shared" si="94"/>
        <v>0.90303030303030307</v>
      </c>
      <c r="E83" s="92" t="e">
        <f>'HORA CERTA'!#REF!</f>
        <v>#REF!</v>
      </c>
      <c r="F83" s="103" t="e">
        <f t="shared" si="95"/>
        <v>#REF!</v>
      </c>
      <c r="G83" s="92" t="e">
        <f>'HORA CERTA'!#REF!</f>
        <v>#REF!</v>
      </c>
      <c r="H83" s="103" t="e">
        <f t="shared" si="96"/>
        <v>#REF!</v>
      </c>
      <c r="I83" s="94" t="e">
        <f t="shared" si="97"/>
        <v>#REF!</v>
      </c>
      <c r="J83" s="104" t="e">
        <f t="shared" si="98"/>
        <v>#REF!</v>
      </c>
      <c r="K83" s="92" t="e">
        <f>'HORA CERTA'!#REF!</f>
        <v>#REF!</v>
      </c>
      <c r="L83" s="103" t="e">
        <f t="shared" si="96"/>
        <v>#REF!</v>
      </c>
      <c r="M83" s="92" t="e">
        <f>'HORA CERTA'!#REF!</f>
        <v>#REF!</v>
      </c>
      <c r="N83" s="103" t="e">
        <f t="shared" si="99"/>
        <v>#REF!</v>
      </c>
      <c r="O83" s="92" t="e">
        <f>'HORA CERTA'!#REF!</f>
        <v>#REF!</v>
      </c>
      <c r="P83" s="103" t="e">
        <f t="shared" si="100"/>
        <v>#REF!</v>
      </c>
      <c r="Q83" s="94" t="e">
        <f t="shared" si="101"/>
        <v>#REF!</v>
      </c>
      <c r="R83" s="104" t="e">
        <f t="shared" si="102"/>
        <v>#REF!</v>
      </c>
      <c r="S83" s="92" t="e">
        <f t="shared" si="103"/>
        <v>#REF!</v>
      </c>
    </row>
    <row r="84" spans="1:19" x14ac:dyDescent="0.25">
      <c r="A84" s="77" t="s">
        <v>101</v>
      </c>
      <c r="B84" s="78" t="e">
        <f>'HORA CERTA'!#REF!</f>
        <v>#REF!</v>
      </c>
      <c r="C84" s="92" t="e">
        <f>'HORA CERTA'!#REF!</f>
        <v>#REF!</v>
      </c>
      <c r="D84" s="103" t="e">
        <f t="shared" si="94"/>
        <v>#REF!</v>
      </c>
      <c r="E84" s="92" t="e">
        <f>'HORA CERTA'!#REF!</f>
        <v>#REF!</v>
      </c>
      <c r="F84" s="103" t="e">
        <f t="shared" si="95"/>
        <v>#REF!</v>
      </c>
      <c r="G84" s="92" t="e">
        <f>'HORA CERTA'!#REF!</f>
        <v>#REF!</v>
      </c>
      <c r="H84" s="103" t="e">
        <f t="shared" si="96"/>
        <v>#REF!</v>
      </c>
      <c r="I84" s="94" t="e">
        <f t="shared" si="97"/>
        <v>#REF!</v>
      </c>
      <c r="J84" s="104" t="e">
        <f t="shared" si="98"/>
        <v>#REF!</v>
      </c>
      <c r="K84" s="92" t="e">
        <f>'HORA CERTA'!#REF!</f>
        <v>#REF!</v>
      </c>
      <c r="L84" s="103" t="e">
        <f t="shared" si="96"/>
        <v>#REF!</v>
      </c>
      <c r="M84" s="92" t="e">
        <f>'HORA CERTA'!#REF!</f>
        <v>#REF!</v>
      </c>
      <c r="N84" s="103" t="e">
        <f t="shared" si="99"/>
        <v>#REF!</v>
      </c>
      <c r="O84" s="92" t="e">
        <f>'HORA CERTA'!#REF!</f>
        <v>#REF!</v>
      </c>
      <c r="P84" s="103" t="e">
        <f t="shared" si="100"/>
        <v>#REF!</v>
      </c>
      <c r="Q84" s="94" t="e">
        <f t="shared" si="101"/>
        <v>#REF!</v>
      </c>
      <c r="R84" s="104" t="e">
        <f t="shared" si="102"/>
        <v>#REF!</v>
      </c>
      <c r="S84" s="92" t="e">
        <f t="shared" si="103"/>
        <v>#REF!</v>
      </c>
    </row>
    <row r="85" spans="1:19" x14ac:dyDescent="0.25">
      <c r="A85" s="77" t="s">
        <v>102</v>
      </c>
      <c r="B85" s="78">
        <f>'HORA CERTA'!B23</f>
        <v>132</v>
      </c>
      <c r="C85" s="92">
        <f>'HORA CERTA'!C23</f>
        <v>139</v>
      </c>
      <c r="D85" s="103">
        <f t="shared" si="94"/>
        <v>1.053030303030303</v>
      </c>
      <c r="E85" s="92" t="e">
        <f>'HORA CERTA'!#REF!</f>
        <v>#REF!</v>
      </c>
      <c r="F85" s="103" t="e">
        <f t="shared" si="95"/>
        <v>#REF!</v>
      </c>
      <c r="G85" s="92" t="e">
        <f>'HORA CERTA'!#REF!</f>
        <v>#REF!</v>
      </c>
      <c r="H85" s="103" t="e">
        <f t="shared" si="96"/>
        <v>#REF!</v>
      </c>
      <c r="I85" s="94" t="e">
        <f t="shared" si="97"/>
        <v>#REF!</v>
      </c>
      <c r="J85" s="104" t="e">
        <f t="shared" si="98"/>
        <v>#REF!</v>
      </c>
      <c r="K85" s="92" t="e">
        <f>'HORA CERTA'!#REF!</f>
        <v>#REF!</v>
      </c>
      <c r="L85" s="103" t="e">
        <f t="shared" si="96"/>
        <v>#REF!</v>
      </c>
      <c r="M85" s="92" t="e">
        <f>'HORA CERTA'!#REF!</f>
        <v>#REF!</v>
      </c>
      <c r="N85" s="103" t="e">
        <f t="shared" si="99"/>
        <v>#REF!</v>
      </c>
      <c r="O85" s="92" t="e">
        <f>'HORA CERTA'!#REF!</f>
        <v>#REF!</v>
      </c>
      <c r="P85" s="103" t="e">
        <f t="shared" si="100"/>
        <v>#REF!</v>
      </c>
      <c r="Q85" s="94" t="e">
        <f t="shared" si="101"/>
        <v>#REF!</v>
      </c>
      <c r="R85" s="104" t="e">
        <f t="shared" si="102"/>
        <v>#REF!</v>
      </c>
      <c r="S85" s="92" t="e">
        <f t="shared" si="103"/>
        <v>#REF!</v>
      </c>
    </row>
    <row r="86" spans="1:19" x14ac:dyDescent="0.25">
      <c r="A86" s="77" t="s">
        <v>103</v>
      </c>
      <c r="B86" s="78">
        <f>'HORA CERTA'!B14</f>
        <v>264</v>
      </c>
      <c r="C86" s="92">
        <f>'HORA CERTA'!C14</f>
        <v>83</v>
      </c>
      <c r="D86" s="103">
        <f t="shared" si="94"/>
        <v>0.31439393939393939</v>
      </c>
      <c r="E86" s="92" t="e">
        <f>'HORA CERTA'!#REF!</f>
        <v>#REF!</v>
      </c>
      <c r="F86" s="103" t="e">
        <f t="shared" si="95"/>
        <v>#REF!</v>
      </c>
      <c r="G86" s="92" t="e">
        <f>'HORA CERTA'!#REF!</f>
        <v>#REF!</v>
      </c>
      <c r="H86" s="103" t="e">
        <f t="shared" si="96"/>
        <v>#REF!</v>
      </c>
      <c r="I86" s="94" t="e">
        <f t="shared" si="97"/>
        <v>#REF!</v>
      </c>
      <c r="J86" s="104" t="e">
        <f t="shared" si="98"/>
        <v>#REF!</v>
      </c>
      <c r="K86" s="92" t="e">
        <f>'HORA CERTA'!#REF!</f>
        <v>#REF!</v>
      </c>
      <c r="L86" s="103" t="e">
        <f t="shared" si="96"/>
        <v>#REF!</v>
      </c>
      <c r="M86" s="92" t="e">
        <f>'HORA CERTA'!#REF!</f>
        <v>#REF!</v>
      </c>
      <c r="N86" s="103" t="e">
        <f t="shared" si="99"/>
        <v>#REF!</v>
      </c>
      <c r="O86" s="92" t="e">
        <f>'HORA CERTA'!#REF!</f>
        <v>#REF!</v>
      </c>
      <c r="P86" s="103" t="e">
        <f t="shared" si="100"/>
        <v>#REF!</v>
      </c>
      <c r="Q86" s="94" t="e">
        <f t="shared" si="101"/>
        <v>#REF!</v>
      </c>
      <c r="R86" s="104" t="e">
        <f t="shared" si="102"/>
        <v>#REF!</v>
      </c>
      <c r="S86" s="92" t="e">
        <f t="shared" si="103"/>
        <v>#REF!</v>
      </c>
    </row>
    <row r="87" spans="1:19" x14ac:dyDescent="0.25">
      <c r="A87" s="77" t="s">
        <v>104</v>
      </c>
      <c r="B87" s="78" t="e">
        <f>'HORA CERTA'!#REF!</f>
        <v>#REF!</v>
      </c>
      <c r="C87" s="92" t="e">
        <f>'HORA CERTA'!#REF!</f>
        <v>#REF!</v>
      </c>
      <c r="D87" s="103" t="e">
        <f t="shared" si="94"/>
        <v>#REF!</v>
      </c>
      <c r="E87" s="92" t="e">
        <f>'HORA CERTA'!#REF!</f>
        <v>#REF!</v>
      </c>
      <c r="F87" s="103" t="e">
        <f t="shared" si="95"/>
        <v>#REF!</v>
      </c>
      <c r="G87" s="92" t="e">
        <f>'HORA CERTA'!#REF!</f>
        <v>#REF!</v>
      </c>
      <c r="H87" s="103" t="e">
        <f t="shared" si="96"/>
        <v>#REF!</v>
      </c>
      <c r="I87" s="94" t="e">
        <f t="shared" si="97"/>
        <v>#REF!</v>
      </c>
      <c r="J87" s="104" t="e">
        <f t="shared" si="98"/>
        <v>#REF!</v>
      </c>
      <c r="K87" s="92" t="e">
        <f>'HORA CERTA'!#REF!</f>
        <v>#REF!</v>
      </c>
      <c r="L87" s="103" t="e">
        <f t="shared" si="96"/>
        <v>#REF!</v>
      </c>
      <c r="M87" s="92" t="e">
        <f>'HORA CERTA'!#REF!</f>
        <v>#REF!</v>
      </c>
      <c r="N87" s="103" t="e">
        <f t="shared" si="99"/>
        <v>#REF!</v>
      </c>
      <c r="O87" s="92" t="e">
        <f>'HORA CERTA'!#REF!</f>
        <v>#REF!</v>
      </c>
      <c r="P87" s="103" t="e">
        <f t="shared" si="100"/>
        <v>#REF!</v>
      </c>
      <c r="Q87" s="94" t="e">
        <f t="shared" si="101"/>
        <v>#REF!</v>
      </c>
      <c r="R87" s="104" t="e">
        <f t="shared" si="102"/>
        <v>#REF!</v>
      </c>
      <c r="S87" s="92" t="e">
        <f t="shared" si="103"/>
        <v>#REF!</v>
      </c>
    </row>
    <row r="88" spans="1:19" x14ac:dyDescent="0.25">
      <c r="A88" s="77" t="s">
        <v>105</v>
      </c>
      <c r="B88" s="78">
        <f>'HORA CERTA'!B15</f>
        <v>504</v>
      </c>
      <c r="C88" s="92">
        <f>'HORA CERTA'!C15</f>
        <v>436</v>
      </c>
      <c r="D88" s="103">
        <f t="shared" si="94"/>
        <v>0.86507936507936511</v>
      </c>
      <c r="E88" s="92" t="e">
        <f>'HORA CERTA'!#REF!</f>
        <v>#REF!</v>
      </c>
      <c r="F88" s="103" t="e">
        <f t="shared" si="95"/>
        <v>#REF!</v>
      </c>
      <c r="G88" s="92" t="e">
        <f>'HORA CERTA'!#REF!</f>
        <v>#REF!</v>
      </c>
      <c r="H88" s="103" t="e">
        <f t="shared" si="96"/>
        <v>#REF!</v>
      </c>
      <c r="I88" s="94" t="e">
        <f t="shared" si="97"/>
        <v>#REF!</v>
      </c>
      <c r="J88" s="104" t="e">
        <f t="shared" si="98"/>
        <v>#REF!</v>
      </c>
      <c r="K88" s="92" t="e">
        <f>'HORA CERTA'!#REF!</f>
        <v>#REF!</v>
      </c>
      <c r="L88" s="103" t="e">
        <f t="shared" si="96"/>
        <v>#REF!</v>
      </c>
      <c r="M88" s="92" t="e">
        <f>'HORA CERTA'!#REF!</f>
        <v>#REF!</v>
      </c>
      <c r="N88" s="103" t="e">
        <f t="shared" si="99"/>
        <v>#REF!</v>
      </c>
      <c r="O88" s="92" t="e">
        <f>'HORA CERTA'!#REF!</f>
        <v>#REF!</v>
      </c>
      <c r="P88" s="103" t="e">
        <f t="shared" si="100"/>
        <v>#REF!</v>
      </c>
      <c r="Q88" s="94" t="e">
        <f t="shared" si="101"/>
        <v>#REF!</v>
      </c>
      <c r="R88" s="104" t="e">
        <f t="shared" si="102"/>
        <v>#REF!</v>
      </c>
      <c r="S88" s="92" t="e">
        <f t="shared" si="103"/>
        <v>#REF!</v>
      </c>
    </row>
    <row r="89" spans="1:19" x14ac:dyDescent="0.25">
      <c r="A89" s="77" t="s">
        <v>106</v>
      </c>
      <c r="B89" s="78" t="e">
        <f>'HORA CERTA'!#REF!</f>
        <v>#REF!</v>
      </c>
      <c r="C89" s="92" t="e">
        <f>'HORA CERTA'!#REF!</f>
        <v>#REF!</v>
      </c>
      <c r="D89" s="103" t="e">
        <f t="shared" si="94"/>
        <v>#REF!</v>
      </c>
      <c r="E89" s="92" t="e">
        <f>'HORA CERTA'!#REF!</f>
        <v>#REF!</v>
      </c>
      <c r="F89" s="103" t="e">
        <f t="shared" si="95"/>
        <v>#REF!</v>
      </c>
      <c r="G89" s="92" t="e">
        <f>'HORA CERTA'!#REF!</f>
        <v>#REF!</v>
      </c>
      <c r="H89" s="103" t="e">
        <f t="shared" si="96"/>
        <v>#REF!</v>
      </c>
      <c r="I89" s="94" t="e">
        <f t="shared" si="97"/>
        <v>#REF!</v>
      </c>
      <c r="J89" s="104" t="e">
        <f t="shared" si="98"/>
        <v>#REF!</v>
      </c>
      <c r="K89" s="92" t="e">
        <f>'HORA CERTA'!#REF!</f>
        <v>#REF!</v>
      </c>
      <c r="L89" s="103" t="e">
        <f t="shared" si="96"/>
        <v>#REF!</v>
      </c>
      <c r="M89" s="92" t="e">
        <f>'HORA CERTA'!#REF!</f>
        <v>#REF!</v>
      </c>
      <c r="N89" s="103" t="e">
        <f t="shared" si="99"/>
        <v>#REF!</v>
      </c>
      <c r="O89" s="92" t="e">
        <f>'HORA CERTA'!#REF!</f>
        <v>#REF!</v>
      </c>
      <c r="P89" s="103" t="e">
        <f t="shared" si="100"/>
        <v>#REF!</v>
      </c>
      <c r="Q89" s="94" t="e">
        <f t="shared" si="101"/>
        <v>#REF!</v>
      </c>
      <c r="R89" s="104" t="e">
        <f t="shared" si="102"/>
        <v>#REF!</v>
      </c>
      <c r="S89" s="92" t="e">
        <f t="shared" si="103"/>
        <v>#REF!</v>
      </c>
    </row>
    <row r="90" spans="1:19" ht="15.75" thickBot="1" x14ac:dyDescent="0.3">
      <c r="A90" s="96" t="s">
        <v>107</v>
      </c>
      <c r="B90" s="145" t="e">
        <f>'HORA CERTA'!#REF!</f>
        <v>#REF!</v>
      </c>
      <c r="C90" s="97" t="e">
        <f>'HORA CERTA'!#REF!</f>
        <v>#REF!</v>
      </c>
      <c r="D90" s="107" t="e">
        <f t="shared" si="94"/>
        <v>#REF!</v>
      </c>
      <c r="E90" s="97" t="e">
        <f>'HORA CERTA'!#REF!</f>
        <v>#REF!</v>
      </c>
      <c r="F90" s="107" t="e">
        <f t="shared" si="95"/>
        <v>#REF!</v>
      </c>
      <c r="G90" s="97" t="e">
        <f>'HORA CERTA'!#REF!</f>
        <v>#REF!</v>
      </c>
      <c r="H90" s="107" t="e">
        <f t="shared" si="96"/>
        <v>#REF!</v>
      </c>
      <c r="I90" s="99" t="e">
        <f t="shared" si="97"/>
        <v>#REF!</v>
      </c>
      <c r="J90" s="108" t="e">
        <f t="shared" si="98"/>
        <v>#REF!</v>
      </c>
      <c r="K90" s="97" t="e">
        <f>'HORA CERTA'!#REF!</f>
        <v>#REF!</v>
      </c>
      <c r="L90" s="107" t="e">
        <f t="shared" si="96"/>
        <v>#REF!</v>
      </c>
      <c r="M90" s="97" t="e">
        <f>'HORA CERTA'!#REF!</f>
        <v>#REF!</v>
      </c>
      <c r="N90" s="107" t="e">
        <f t="shared" si="99"/>
        <v>#REF!</v>
      </c>
      <c r="O90" s="97" t="e">
        <f>'HORA CERTA'!#REF!</f>
        <v>#REF!</v>
      </c>
      <c r="P90" s="107" t="e">
        <f t="shared" si="100"/>
        <v>#REF!</v>
      </c>
      <c r="Q90" s="99" t="e">
        <f t="shared" si="101"/>
        <v>#REF!</v>
      </c>
      <c r="R90" s="108" t="e">
        <f t="shared" si="102"/>
        <v>#REF!</v>
      </c>
      <c r="S90" s="97" t="e">
        <f t="shared" si="103"/>
        <v>#REF!</v>
      </c>
    </row>
    <row r="91" spans="1:19" ht="15.75" thickBot="1" x14ac:dyDescent="0.3">
      <c r="A91" s="5" t="s">
        <v>7</v>
      </c>
      <c r="B91" s="202" t="e">
        <f>SUM(B81:B90)</f>
        <v>#REF!</v>
      </c>
      <c r="C91" s="7" t="e">
        <f>SUM(C81:C90)</f>
        <v>#REF!</v>
      </c>
      <c r="D91" s="21" t="e">
        <f t="shared" si="94"/>
        <v>#REF!</v>
      </c>
      <c r="E91" s="7" t="e">
        <f>SUM(E81:E90)</f>
        <v>#REF!</v>
      </c>
      <c r="F91" s="21" t="e">
        <f t="shared" si="95"/>
        <v>#REF!</v>
      </c>
      <c r="G91" s="7" t="e">
        <f>SUM(G81:G90)</f>
        <v>#REF!</v>
      </c>
      <c r="H91" s="21" t="e">
        <f t="shared" si="96"/>
        <v>#REF!</v>
      </c>
      <c r="I91" s="71" t="e">
        <f t="shared" si="97"/>
        <v>#REF!</v>
      </c>
      <c r="J91" s="72" t="e">
        <f t="shared" si="98"/>
        <v>#REF!</v>
      </c>
      <c r="K91" s="7" t="e">
        <f>SUM(K81:K90)</f>
        <v>#REF!</v>
      </c>
      <c r="L91" s="21" t="e">
        <f t="shared" si="96"/>
        <v>#REF!</v>
      </c>
      <c r="M91" s="7" t="e">
        <f t="shared" ref="M91" si="104">SUM(M81:M90)</f>
        <v>#REF!</v>
      </c>
      <c r="N91" s="21" t="e">
        <f t="shared" si="99"/>
        <v>#REF!</v>
      </c>
      <c r="O91" s="7" t="e">
        <f t="shared" ref="O91" si="105">SUM(O81:O90)</f>
        <v>#REF!</v>
      </c>
      <c r="P91" s="21" t="e">
        <f t="shared" si="100"/>
        <v>#REF!</v>
      </c>
      <c r="Q91" s="71" t="e">
        <f t="shared" si="101"/>
        <v>#REF!</v>
      </c>
      <c r="R91" s="72" t="e">
        <f t="shared" si="102"/>
        <v>#REF!</v>
      </c>
      <c r="S91" s="7" t="e">
        <f t="shared" si="103"/>
        <v>#REF!</v>
      </c>
    </row>
    <row r="93" spans="1:19" ht="15.75" x14ac:dyDescent="0.25">
      <c r="A93" s="993" t="s">
        <v>298</v>
      </c>
      <c r="B93" s="994"/>
      <c r="C93" s="994"/>
      <c r="D93" s="994"/>
      <c r="E93" s="994"/>
      <c r="F93" s="994"/>
      <c r="G93" s="994"/>
      <c r="H93" s="994"/>
      <c r="I93" s="994"/>
      <c r="J93" s="994"/>
      <c r="K93" s="994"/>
      <c r="L93" s="994"/>
      <c r="M93" s="994"/>
      <c r="N93" s="994"/>
      <c r="O93" s="994"/>
      <c r="P93" s="994"/>
      <c r="Q93" s="994"/>
      <c r="R93" s="994"/>
      <c r="S93" s="994"/>
    </row>
    <row r="94" spans="1:19" ht="24.75" thickBot="1" x14ac:dyDescent="0.3">
      <c r="A94" s="13" t="s">
        <v>14</v>
      </c>
      <c r="B94" s="11" t="s">
        <v>164</v>
      </c>
      <c r="C94" s="13" t="str">
        <f>'Pque N Mundo I'!C8</f>
        <v>Real.</v>
      </c>
      <c r="D94" s="14" t="e">
        <f>'Pque N Mundo I'!#REF!</f>
        <v>#REF!</v>
      </c>
      <c r="E94" s="13" t="e">
        <f>'Pque N Mundo I'!#REF!</f>
        <v>#REF!</v>
      </c>
      <c r="F94" s="14" t="e">
        <f>'Pque N Mundo I'!#REF!</f>
        <v>#REF!</v>
      </c>
      <c r="G94" s="13" t="e">
        <f>'Pque N Mundo I'!#REF!</f>
        <v>#REF!</v>
      </c>
      <c r="H94" s="14" t="e">
        <f>'Pque N Mundo I'!#REF!</f>
        <v>#REF!</v>
      </c>
      <c r="I94" s="86" t="e">
        <f>'Pque N Mundo I'!#REF!</f>
        <v>#REF!</v>
      </c>
      <c r="J94" s="238" t="e">
        <f>'Pque N Mundo I'!#REF!</f>
        <v>#REF!</v>
      </c>
      <c r="K94" s="13" t="e">
        <f>'Pque N Mundo I'!#REF!</f>
        <v>#REF!</v>
      </c>
      <c r="L94" s="14" t="e">
        <f>'Pque N Mundo I'!#REF!</f>
        <v>#REF!</v>
      </c>
      <c r="M94" s="13" t="e">
        <f>'Pque N Mundo I'!#REF!</f>
        <v>#REF!</v>
      </c>
      <c r="N94" s="14" t="e">
        <f>'Pque N Mundo I'!#REF!</f>
        <v>#REF!</v>
      </c>
      <c r="O94" s="13" t="e">
        <f>'Pque N Mundo I'!#REF!</f>
        <v>#REF!</v>
      </c>
      <c r="P94" s="14" t="e">
        <f>'Pque N Mundo I'!#REF!</f>
        <v>#REF!</v>
      </c>
      <c r="Q94" s="86" t="e">
        <f>'Pque N Mundo I'!#REF!</f>
        <v>#REF!</v>
      </c>
      <c r="R94" s="238" t="e">
        <f>'Pque N Mundo I'!#REF!</f>
        <v>#REF!</v>
      </c>
      <c r="S94" s="13" t="s">
        <v>6</v>
      </c>
    </row>
    <row r="95" spans="1:19" ht="15.75" thickTop="1" x14ac:dyDescent="0.25">
      <c r="A95" s="39" t="s">
        <v>155</v>
      </c>
      <c r="B95" s="40" t="e">
        <f>'HORA CERTA'!#REF!</f>
        <v>#REF!</v>
      </c>
      <c r="C95" s="117" t="e">
        <f>'HORA CERTA'!#REF!</f>
        <v>#REF!</v>
      </c>
      <c r="D95" s="42" t="e">
        <f t="shared" ref="D95:D102" si="106">C95/$B95</f>
        <v>#REF!</v>
      </c>
      <c r="E95" s="117" t="e">
        <f>'HORA CERTA'!#REF!</f>
        <v>#REF!</v>
      </c>
      <c r="F95" s="42" t="e">
        <f t="shared" ref="F95:F102" si="107">E95/$B95</f>
        <v>#REF!</v>
      </c>
      <c r="G95" s="117" t="e">
        <f>'HORA CERTA'!#REF!</f>
        <v>#REF!</v>
      </c>
      <c r="H95" s="42" t="e">
        <f t="shared" ref="H95:H102" si="108">G95/$B95</f>
        <v>#REF!</v>
      </c>
      <c r="I95" s="118" t="e">
        <f>SUM(C95,E95,G95)</f>
        <v>#REF!</v>
      </c>
      <c r="J95" s="119" t="e">
        <f>I95/($B95*3)</f>
        <v>#REF!</v>
      </c>
      <c r="K95" s="117" t="e">
        <f>'HORA CERTA'!#REF!</f>
        <v>#REF!</v>
      </c>
      <c r="L95" s="42" t="e">
        <f t="shared" ref="L95:L102" si="109">K95/$B95</f>
        <v>#REF!</v>
      </c>
      <c r="M95" s="117" t="e">
        <f>'HORA CERTA'!#REF!</f>
        <v>#REF!</v>
      </c>
      <c r="N95" s="42" t="e">
        <f t="shared" ref="N95:N102" si="110">M95/$B95</f>
        <v>#REF!</v>
      </c>
      <c r="O95" s="117" t="e">
        <f>'HORA CERTA'!#REF!</f>
        <v>#REF!</v>
      </c>
      <c r="P95" s="42" t="e">
        <f t="shared" ref="P95:P102" si="111">O95/$B95</f>
        <v>#REF!</v>
      </c>
      <c r="Q95" s="118" t="e">
        <f>SUM(K95,M95,O95)</f>
        <v>#REF!</v>
      </c>
      <c r="R95" s="119" t="e">
        <f>Q95/($B95*3)</f>
        <v>#REF!</v>
      </c>
      <c r="S95" s="117" t="e">
        <f t="shared" ref="S95:S102" si="112">SUM(C95,E95,G95,K95,M95,O95)</f>
        <v>#REF!</v>
      </c>
    </row>
    <row r="96" spans="1:19" x14ac:dyDescent="0.25">
      <c r="A96" s="33" t="s">
        <v>156</v>
      </c>
      <c r="B96" s="24" t="e">
        <f>'HORA CERTA'!#REF!</f>
        <v>#REF!</v>
      </c>
      <c r="C96" s="175" t="e">
        <f>'HORA CERTA'!#REF!</f>
        <v>#REF!</v>
      </c>
      <c r="D96" s="42" t="e">
        <f t="shared" si="106"/>
        <v>#REF!</v>
      </c>
      <c r="E96" s="114" t="e">
        <f>'HORA CERTA'!#REF!</f>
        <v>#REF!</v>
      </c>
      <c r="F96" s="42" t="e">
        <f t="shared" si="107"/>
        <v>#REF!</v>
      </c>
      <c r="G96" s="114" t="e">
        <f>'HORA CERTA'!#REF!</f>
        <v>#REF!</v>
      </c>
      <c r="H96" s="42" t="e">
        <f t="shared" si="108"/>
        <v>#REF!</v>
      </c>
      <c r="I96" s="174" t="e">
        <f t="shared" ref="I96:I102" si="113">SUM(C96,E96,G96)</f>
        <v>#REF!</v>
      </c>
      <c r="J96" s="119" t="e">
        <f t="shared" ref="J96:J102" si="114">I96/($B96*3)</f>
        <v>#REF!</v>
      </c>
      <c r="K96" s="114" t="e">
        <f>'HORA CERTA'!#REF!</f>
        <v>#REF!</v>
      </c>
      <c r="L96" s="42" t="e">
        <f t="shared" si="109"/>
        <v>#REF!</v>
      </c>
      <c r="M96" s="175" t="e">
        <f>'HORA CERTA'!#REF!</f>
        <v>#REF!</v>
      </c>
      <c r="N96" s="42" t="e">
        <f t="shared" si="110"/>
        <v>#REF!</v>
      </c>
      <c r="O96" s="175" t="e">
        <f>'HORA CERTA'!#REF!</f>
        <v>#REF!</v>
      </c>
      <c r="P96" s="42" t="e">
        <f t="shared" si="111"/>
        <v>#REF!</v>
      </c>
      <c r="Q96" s="174" t="e">
        <f t="shared" ref="Q96:Q102" si="115">SUM(K96,M96,O96)</f>
        <v>#REF!</v>
      </c>
      <c r="R96" s="119" t="e">
        <f t="shared" ref="R96:R102" si="116">Q96/($B96*3)</f>
        <v>#REF!</v>
      </c>
      <c r="S96" s="175" t="e">
        <f t="shared" si="112"/>
        <v>#REF!</v>
      </c>
    </row>
    <row r="97" spans="1:19" x14ac:dyDescent="0.25">
      <c r="A97" s="33" t="s">
        <v>157</v>
      </c>
      <c r="B97" s="24" t="e">
        <f>'HORA CERTA'!#REF!</f>
        <v>#REF!</v>
      </c>
      <c r="C97" s="175" t="e">
        <f>'HORA CERTA'!#REF!</f>
        <v>#REF!</v>
      </c>
      <c r="D97" s="42" t="e">
        <f t="shared" si="106"/>
        <v>#REF!</v>
      </c>
      <c r="E97" s="114" t="e">
        <f>'HORA CERTA'!#REF!</f>
        <v>#REF!</v>
      </c>
      <c r="F97" s="42" t="e">
        <f t="shared" si="107"/>
        <v>#REF!</v>
      </c>
      <c r="G97" s="114" t="e">
        <f>'HORA CERTA'!#REF!</f>
        <v>#REF!</v>
      </c>
      <c r="H97" s="42" t="e">
        <f t="shared" si="108"/>
        <v>#REF!</v>
      </c>
      <c r="I97" s="174" t="e">
        <f t="shared" si="113"/>
        <v>#REF!</v>
      </c>
      <c r="J97" s="119" t="e">
        <f t="shared" si="114"/>
        <v>#REF!</v>
      </c>
      <c r="K97" s="114" t="e">
        <f>'HORA CERTA'!#REF!</f>
        <v>#REF!</v>
      </c>
      <c r="L97" s="42" t="e">
        <f t="shared" si="109"/>
        <v>#REF!</v>
      </c>
      <c r="M97" s="175" t="e">
        <f>'HORA CERTA'!#REF!</f>
        <v>#REF!</v>
      </c>
      <c r="N97" s="42" t="e">
        <f t="shared" si="110"/>
        <v>#REF!</v>
      </c>
      <c r="O97" s="175" t="e">
        <f>'HORA CERTA'!#REF!</f>
        <v>#REF!</v>
      </c>
      <c r="P97" s="42" t="e">
        <f t="shared" si="111"/>
        <v>#REF!</v>
      </c>
      <c r="Q97" s="174" t="e">
        <f t="shared" si="115"/>
        <v>#REF!</v>
      </c>
      <c r="R97" s="119" t="e">
        <f t="shared" si="116"/>
        <v>#REF!</v>
      </c>
      <c r="S97" s="175" t="e">
        <f t="shared" si="112"/>
        <v>#REF!</v>
      </c>
    </row>
    <row r="98" spans="1:19" x14ac:dyDescent="0.25">
      <c r="A98" s="33" t="s">
        <v>158</v>
      </c>
      <c r="B98" s="24" t="e">
        <f>'HORA CERTA'!#REF!</f>
        <v>#REF!</v>
      </c>
      <c r="C98" s="175" t="e">
        <f>'HORA CERTA'!#REF!</f>
        <v>#REF!</v>
      </c>
      <c r="D98" s="42" t="e">
        <f t="shared" si="106"/>
        <v>#REF!</v>
      </c>
      <c r="E98" s="114" t="e">
        <f>'HORA CERTA'!#REF!</f>
        <v>#REF!</v>
      </c>
      <c r="F98" s="42" t="e">
        <f t="shared" si="107"/>
        <v>#REF!</v>
      </c>
      <c r="G98" s="114" t="e">
        <f>'HORA CERTA'!#REF!</f>
        <v>#REF!</v>
      </c>
      <c r="H98" s="42" t="e">
        <f t="shared" si="108"/>
        <v>#REF!</v>
      </c>
      <c r="I98" s="174" t="e">
        <f t="shared" si="113"/>
        <v>#REF!</v>
      </c>
      <c r="J98" s="119" t="e">
        <f t="shared" si="114"/>
        <v>#REF!</v>
      </c>
      <c r="K98" s="114" t="e">
        <f>'HORA CERTA'!#REF!</f>
        <v>#REF!</v>
      </c>
      <c r="L98" s="42" t="e">
        <f t="shared" si="109"/>
        <v>#REF!</v>
      </c>
      <c r="M98" s="175" t="e">
        <f>'HORA CERTA'!#REF!</f>
        <v>#REF!</v>
      </c>
      <c r="N98" s="42" t="e">
        <f t="shared" si="110"/>
        <v>#REF!</v>
      </c>
      <c r="O98" s="175" t="e">
        <f>'HORA CERTA'!#REF!</f>
        <v>#REF!</v>
      </c>
      <c r="P98" s="42" t="e">
        <f t="shared" si="111"/>
        <v>#REF!</v>
      </c>
      <c r="Q98" s="174" t="e">
        <f t="shared" si="115"/>
        <v>#REF!</v>
      </c>
      <c r="R98" s="119" t="e">
        <f t="shared" si="116"/>
        <v>#REF!</v>
      </c>
      <c r="S98" s="175" t="e">
        <f t="shared" si="112"/>
        <v>#REF!</v>
      </c>
    </row>
    <row r="99" spans="1:19" x14ac:dyDescent="0.25">
      <c r="A99" s="33" t="s">
        <v>159</v>
      </c>
      <c r="B99" s="24" t="e">
        <f>'HORA CERTA'!#REF!</f>
        <v>#REF!</v>
      </c>
      <c r="C99" s="175" t="e">
        <f>'HORA CERTA'!#REF!</f>
        <v>#REF!</v>
      </c>
      <c r="D99" s="42" t="e">
        <f t="shared" si="106"/>
        <v>#REF!</v>
      </c>
      <c r="E99" s="114" t="e">
        <f>'HORA CERTA'!#REF!</f>
        <v>#REF!</v>
      </c>
      <c r="F99" s="42" t="e">
        <f t="shared" si="107"/>
        <v>#REF!</v>
      </c>
      <c r="G99" s="114" t="e">
        <f>'HORA CERTA'!#REF!</f>
        <v>#REF!</v>
      </c>
      <c r="H99" s="42" t="e">
        <f t="shared" si="108"/>
        <v>#REF!</v>
      </c>
      <c r="I99" s="174" t="e">
        <f t="shared" si="113"/>
        <v>#REF!</v>
      </c>
      <c r="J99" s="119" t="e">
        <f t="shared" si="114"/>
        <v>#REF!</v>
      </c>
      <c r="K99" s="114" t="e">
        <f>'HORA CERTA'!#REF!</f>
        <v>#REF!</v>
      </c>
      <c r="L99" s="42" t="e">
        <f t="shared" si="109"/>
        <v>#REF!</v>
      </c>
      <c r="M99" s="175" t="e">
        <f>'HORA CERTA'!#REF!</f>
        <v>#REF!</v>
      </c>
      <c r="N99" s="42" t="e">
        <f t="shared" si="110"/>
        <v>#REF!</v>
      </c>
      <c r="O99" s="175" t="e">
        <f>'HORA CERTA'!#REF!</f>
        <v>#REF!</v>
      </c>
      <c r="P99" s="42" t="e">
        <f t="shared" si="111"/>
        <v>#REF!</v>
      </c>
      <c r="Q99" s="174" t="e">
        <f t="shared" si="115"/>
        <v>#REF!</v>
      </c>
      <c r="R99" s="119" t="e">
        <f t="shared" si="116"/>
        <v>#REF!</v>
      </c>
      <c r="S99" s="175" t="e">
        <f t="shared" si="112"/>
        <v>#REF!</v>
      </c>
    </row>
    <row r="100" spans="1:19" x14ac:dyDescent="0.25">
      <c r="A100" s="33" t="s">
        <v>160</v>
      </c>
      <c r="B100" s="24" t="e">
        <f>'HORA CERTA'!#REF!</f>
        <v>#REF!</v>
      </c>
      <c r="C100" s="175" t="e">
        <f>'HORA CERTA'!#REF!</f>
        <v>#REF!</v>
      </c>
      <c r="D100" s="42" t="e">
        <f t="shared" si="106"/>
        <v>#REF!</v>
      </c>
      <c r="E100" s="114" t="e">
        <f>'HORA CERTA'!#REF!</f>
        <v>#REF!</v>
      </c>
      <c r="F100" s="42" t="e">
        <f t="shared" si="107"/>
        <v>#REF!</v>
      </c>
      <c r="G100" s="114" t="e">
        <f>'HORA CERTA'!#REF!</f>
        <v>#REF!</v>
      </c>
      <c r="H100" s="42" t="e">
        <f t="shared" si="108"/>
        <v>#REF!</v>
      </c>
      <c r="I100" s="174" t="e">
        <f t="shared" si="113"/>
        <v>#REF!</v>
      </c>
      <c r="J100" s="119" t="e">
        <f t="shared" si="114"/>
        <v>#REF!</v>
      </c>
      <c r="K100" s="114" t="e">
        <f>'HORA CERTA'!#REF!</f>
        <v>#REF!</v>
      </c>
      <c r="L100" s="42" t="e">
        <f t="shared" si="109"/>
        <v>#REF!</v>
      </c>
      <c r="M100" s="175" t="e">
        <f>'HORA CERTA'!#REF!</f>
        <v>#REF!</v>
      </c>
      <c r="N100" s="42" t="e">
        <f t="shared" si="110"/>
        <v>#REF!</v>
      </c>
      <c r="O100" s="175" t="e">
        <f>'HORA CERTA'!#REF!</f>
        <v>#REF!</v>
      </c>
      <c r="P100" s="42" t="e">
        <f t="shared" si="111"/>
        <v>#REF!</v>
      </c>
      <c r="Q100" s="174" t="e">
        <f t="shared" si="115"/>
        <v>#REF!</v>
      </c>
      <c r="R100" s="119" t="e">
        <f t="shared" si="116"/>
        <v>#REF!</v>
      </c>
      <c r="S100" s="175" t="e">
        <f t="shared" si="112"/>
        <v>#REF!</v>
      </c>
    </row>
    <row r="101" spans="1:19" ht="15.75" thickBot="1" x14ac:dyDescent="0.3">
      <c r="A101" s="33" t="s">
        <v>161</v>
      </c>
      <c r="B101" s="24" t="e">
        <f>'HORA CERTA'!#REF!</f>
        <v>#REF!</v>
      </c>
      <c r="C101" s="175" t="e">
        <f>'HORA CERTA'!#REF!</f>
        <v>#REF!</v>
      </c>
      <c r="D101" s="34" t="e">
        <f t="shared" si="106"/>
        <v>#REF!</v>
      </c>
      <c r="E101" s="114" t="e">
        <f>'HORA CERTA'!#REF!</f>
        <v>#REF!</v>
      </c>
      <c r="F101" s="34" t="e">
        <f t="shared" si="107"/>
        <v>#REF!</v>
      </c>
      <c r="G101" s="114" t="e">
        <f>'HORA CERTA'!#REF!</f>
        <v>#REF!</v>
      </c>
      <c r="H101" s="34" t="e">
        <f t="shared" si="108"/>
        <v>#REF!</v>
      </c>
      <c r="I101" s="174" t="e">
        <f t="shared" si="113"/>
        <v>#REF!</v>
      </c>
      <c r="J101" s="178" t="e">
        <f t="shared" si="114"/>
        <v>#REF!</v>
      </c>
      <c r="K101" s="114" t="e">
        <f>'HORA CERTA'!#REF!</f>
        <v>#REF!</v>
      </c>
      <c r="L101" s="34" t="e">
        <f t="shared" si="109"/>
        <v>#REF!</v>
      </c>
      <c r="M101" s="175" t="e">
        <f>'HORA CERTA'!#REF!</f>
        <v>#REF!</v>
      </c>
      <c r="N101" s="34" t="e">
        <f t="shared" si="110"/>
        <v>#REF!</v>
      </c>
      <c r="O101" s="175" t="e">
        <f>'HORA CERTA'!#REF!</f>
        <v>#REF!</v>
      </c>
      <c r="P101" s="34" t="e">
        <f t="shared" si="111"/>
        <v>#REF!</v>
      </c>
      <c r="Q101" s="174" t="e">
        <f t="shared" si="115"/>
        <v>#REF!</v>
      </c>
      <c r="R101" s="178" t="e">
        <f t="shared" si="116"/>
        <v>#REF!</v>
      </c>
      <c r="S101" s="175" t="e">
        <f t="shared" si="112"/>
        <v>#REF!</v>
      </c>
    </row>
    <row r="102" spans="1:19" ht="15.75" thickBot="1" x14ac:dyDescent="0.3">
      <c r="A102" s="35" t="s">
        <v>7</v>
      </c>
      <c r="B102" s="36" t="e">
        <f>SUM(B95:B101)</f>
        <v>#REF!</v>
      </c>
      <c r="C102" s="37" t="e">
        <f>SUM(C95:C101)</f>
        <v>#REF!</v>
      </c>
      <c r="D102" s="88" t="e">
        <f t="shared" si="106"/>
        <v>#REF!</v>
      </c>
      <c r="E102" s="37" t="e">
        <f>SUM(E95:E101)</f>
        <v>#REF!</v>
      </c>
      <c r="F102" s="88" t="e">
        <f t="shared" si="107"/>
        <v>#REF!</v>
      </c>
      <c r="G102" s="37" t="e">
        <f>SUM(G95:G101)</f>
        <v>#REF!</v>
      </c>
      <c r="H102" s="88" t="e">
        <f t="shared" si="108"/>
        <v>#REF!</v>
      </c>
      <c r="I102" s="136" t="e">
        <f t="shared" si="113"/>
        <v>#REF!</v>
      </c>
      <c r="J102" s="179" t="e">
        <f t="shared" si="114"/>
        <v>#REF!</v>
      </c>
      <c r="K102" s="37" t="e">
        <f>SUM(K95:K101)</f>
        <v>#REF!</v>
      </c>
      <c r="L102" s="88" t="e">
        <f t="shared" si="109"/>
        <v>#REF!</v>
      </c>
      <c r="M102" s="37" t="e">
        <f t="shared" ref="M102" si="117">SUM(M95:M101)</f>
        <v>#REF!</v>
      </c>
      <c r="N102" s="88" t="e">
        <f t="shared" si="110"/>
        <v>#REF!</v>
      </c>
      <c r="O102" s="37" t="e">
        <f t="shared" ref="O102" si="118">SUM(O95:O101)</f>
        <v>#REF!</v>
      </c>
      <c r="P102" s="88" t="e">
        <f t="shared" si="111"/>
        <v>#REF!</v>
      </c>
      <c r="Q102" s="136" t="e">
        <f t="shared" si="115"/>
        <v>#REF!</v>
      </c>
      <c r="R102" s="179" t="e">
        <f t="shared" si="116"/>
        <v>#REF!</v>
      </c>
      <c r="S102" s="37" t="e">
        <f t="shared" si="112"/>
        <v>#REF!</v>
      </c>
    </row>
  </sheetData>
  <sheetProtection sheet="1" objects="1" scenarios="1"/>
  <mergeCells count="30">
    <mergeCell ref="A93:S93"/>
    <mergeCell ref="A1:S1"/>
    <mergeCell ref="A2:S2"/>
    <mergeCell ref="S46:S49"/>
    <mergeCell ref="A74:S74"/>
    <mergeCell ref="A79:S79"/>
    <mergeCell ref="A52:S52"/>
    <mergeCell ref="A58:S58"/>
    <mergeCell ref="A63:S63"/>
    <mergeCell ref="M46:M49"/>
    <mergeCell ref="O46:O49"/>
    <mergeCell ref="P46:P49"/>
    <mergeCell ref="Q46:Q49"/>
    <mergeCell ref="R46:R49"/>
    <mergeCell ref="A4:S4"/>
    <mergeCell ref="A17:S17"/>
    <mergeCell ref="N46:N49"/>
    <mergeCell ref="A32:S32"/>
    <mergeCell ref="A44:S44"/>
    <mergeCell ref="B46:B49"/>
    <mergeCell ref="C46:C49"/>
    <mergeCell ref="D46:D49"/>
    <mergeCell ref="E46:E49"/>
    <mergeCell ref="F46:F49"/>
    <mergeCell ref="G46:G49"/>
    <mergeCell ref="H46:H49"/>
    <mergeCell ref="K46:K49"/>
    <mergeCell ref="L46:L49"/>
    <mergeCell ref="I46:I49"/>
    <mergeCell ref="J46:J49"/>
  </mergeCells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 D95:D1048576 F95:F1048576 H95:J1048576 L95:L1048576 N95:N1048576 P95:P1048576 R95:R1048576">
    <cfRule type="cellIs" dxfId="13" priority="14" operator="lessThan">
      <formula>0.84</formula>
    </cfRule>
  </conditionalFormatting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12" priority="15" operator="greaterThan">
      <formula>1</formula>
    </cfRule>
    <cfRule type="cellIs" dxfId="11" priority="16" operator="between">
      <formula>0.85</formula>
      <formula>1</formula>
    </cfRule>
  </conditionalFormatting>
  <conditionalFormatting sqref="D95:D102 F95:F102 H95:J102 L95:L102 N95:N102 P95:P102 R95:R102">
    <cfRule type="cellIs" dxfId="10" priority="1" operator="equal">
      <formula>0</formula>
    </cfRule>
    <cfRule type="cellIs" dxfId="9" priority="2" operator="lessThan">
      <formula>0.84</formula>
    </cfRule>
    <cfRule type="cellIs" dxfId="8" priority="5" operator="equal">
      <formula>0</formula>
    </cfRule>
    <cfRule type="cellIs" dxfId="7" priority="6" operator="lessThan">
      <formula>0.84</formula>
    </cfRule>
    <cfRule type="cellIs" dxfId="6" priority="9" operator="equal">
      <formula>0</formula>
    </cfRule>
    <cfRule type="cellIs" dxfId="5" priority="10" operator="lessThan">
      <formula>0.84</formula>
    </cfRule>
  </conditionalFormatting>
  <conditionalFormatting sqref="D95:D1048576 F95:F1048576 H95:J1048576 L95:L1048576 N95:N1048576 P95:P1048576 R95:R1048576 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4" priority="13" operator="equal">
      <formula>0</formula>
    </cfRule>
  </conditionalFormatting>
  <conditionalFormatting sqref="D95:D1048576 F95:F1048576 H95:J1048576 L95:L1048576 N95:N1048576 P95:P1048576 R95:R1048576">
    <cfRule type="cellIs" dxfId="3" priority="3" operator="greaterThan">
      <formula>1</formula>
    </cfRule>
    <cfRule type="cellIs" dxfId="2" priority="4" operator="between">
      <formula>0.85</formula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Q303"/>
  <sheetViews>
    <sheetView showGridLines="0" workbookViewId="0">
      <selection sqref="A1:K1"/>
    </sheetView>
  </sheetViews>
  <sheetFormatPr defaultColWidth="8.85546875" defaultRowHeight="15" x14ac:dyDescent="0.25"/>
  <cols>
    <col min="1" max="1" width="43.28515625" customWidth="1"/>
    <col min="2" max="2" width="8.85546875" style="140"/>
    <col min="6" max="6" width="8.140625" bestFit="1" customWidth="1"/>
    <col min="15" max="17" width="8.85546875" style="140"/>
  </cols>
  <sheetData>
    <row r="1" spans="1:17" ht="18" x14ac:dyDescent="0.35">
      <c r="A1" s="968" t="s">
        <v>183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1"/>
      <c r="M1" s="1"/>
    </row>
    <row r="2" spans="1:17" ht="18" x14ac:dyDescent="0.35">
      <c r="A2" s="968" t="s">
        <v>184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1"/>
      <c r="M2" s="1"/>
    </row>
    <row r="3" spans="1:17" x14ac:dyDescent="0.25">
      <c r="A3" s="89" t="s">
        <v>188</v>
      </c>
    </row>
    <row r="4" spans="1:17" ht="15.75" x14ac:dyDescent="0.25">
      <c r="A4" s="993" t="s">
        <v>260</v>
      </c>
      <c r="B4" s="994"/>
      <c r="C4" s="994"/>
      <c r="D4" s="994"/>
      <c r="E4" s="994"/>
      <c r="F4" s="994"/>
      <c r="G4" s="994"/>
      <c r="H4" s="994"/>
      <c r="I4" s="994"/>
      <c r="J4" s="994"/>
      <c r="K4" s="994"/>
      <c r="L4" s="994"/>
      <c r="M4" s="994"/>
      <c r="N4" s="994"/>
      <c r="O4" s="994"/>
      <c r="P4" s="994"/>
      <c r="Q4" s="994"/>
    </row>
    <row r="5" spans="1:17" ht="36.75" thickBot="1" x14ac:dyDescent="0.3">
      <c r="A5" s="74" t="s">
        <v>14</v>
      </c>
      <c r="B5" s="90" t="s">
        <v>165</v>
      </c>
      <c r="C5" s="207" t="s">
        <v>2</v>
      </c>
      <c r="D5" s="208" t="s">
        <v>1</v>
      </c>
      <c r="E5" s="207" t="s">
        <v>3</v>
      </c>
      <c r="F5" s="208" t="s">
        <v>1</v>
      </c>
      <c r="G5" s="207" t="s">
        <v>4</v>
      </c>
      <c r="H5" s="208" t="s">
        <v>1</v>
      </c>
      <c r="I5" s="207" t="s">
        <v>5</v>
      </c>
      <c r="J5" s="208" t="s">
        <v>1</v>
      </c>
      <c r="K5" s="209" t="s">
        <v>190</v>
      </c>
      <c r="L5" s="210" t="s">
        <v>1</v>
      </c>
      <c r="M5" s="209" t="s">
        <v>191</v>
      </c>
      <c r="N5" s="210" t="s">
        <v>1</v>
      </c>
      <c r="O5" s="237" t="s">
        <v>193</v>
      </c>
      <c r="P5" s="238" t="s">
        <v>192</v>
      </c>
      <c r="Q5" s="209" t="s">
        <v>6</v>
      </c>
    </row>
    <row r="6" spans="1:17" ht="15.75" thickTop="1" x14ac:dyDescent="0.25">
      <c r="A6" s="8" t="s">
        <v>16</v>
      </c>
      <c r="B6" s="9" t="e">
        <f>'Pque N Mundo I'!#REF!</f>
        <v>#REF!</v>
      </c>
      <c r="C6" s="91" t="e">
        <f>'Pque N Mundo I'!#REF!</f>
        <v>#REF!</v>
      </c>
      <c r="D6" s="49" t="e">
        <f t="shared" ref="D6:D18" si="0">C6/$B6</f>
        <v>#REF!</v>
      </c>
      <c r="E6" s="91" t="e">
        <f>'Pque N Mundo I'!#REF!</f>
        <v>#REF!</v>
      </c>
      <c r="F6" s="49" t="e">
        <f t="shared" ref="F6:F18" si="1">E6/$B6</f>
        <v>#REF!</v>
      </c>
      <c r="G6" s="91" t="e">
        <f>'Pque N Mundo I'!#REF!</f>
        <v>#REF!</v>
      </c>
      <c r="H6" s="49" t="e">
        <f t="shared" ref="H6:H18" si="2">G6/$B6</f>
        <v>#REF!</v>
      </c>
      <c r="I6" s="91" t="e">
        <f>'Pque N Mundo I'!#REF!</f>
        <v>#REF!</v>
      </c>
      <c r="J6" s="49" t="e">
        <f t="shared" ref="J6:J18" si="3">I6/$B6</f>
        <v>#REF!</v>
      </c>
      <c r="K6" s="91" t="e">
        <f>'Pque N Mundo I'!#REF!</f>
        <v>#REF!</v>
      </c>
      <c r="L6" s="49" t="e">
        <f t="shared" ref="L6:L18" si="4">K6/$B6</f>
        <v>#REF!</v>
      </c>
      <c r="M6" s="91" t="e">
        <f>'Pque N Mundo I'!#REF!</f>
        <v>#REF!</v>
      </c>
      <c r="N6" s="49" t="e">
        <f t="shared" ref="N6:N18" si="5">M6/$B6</f>
        <v>#REF!</v>
      </c>
      <c r="O6" s="227" t="e">
        <f t="shared" ref="O6:O18" si="6">SUM(I6,K6,M6)</f>
        <v>#REF!</v>
      </c>
      <c r="P6" s="102" t="e">
        <f t="shared" ref="P6:P18" si="7">O6/($B6*3)</f>
        <v>#REF!</v>
      </c>
      <c r="Q6" s="230" t="e">
        <f t="shared" ref="Q6:Q18" si="8">SUM(C6,E6,G6,I6,K6,M6)</f>
        <v>#REF!</v>
      </c>
    </row>
    <row r="7" spans="1:17" x14ac:dyDescent="0.25">
      <c r="A7" s="77" t="s">
        <v>17</v>
      </c>
      <c r="B7" s="73" t="e">
        <f>'Pque N Mundo I'!#REF!</f>
        <v>#REF!</v>
      </c>
      <c r="C7" s="92" t="e">
        <f>'Pque N Mundo I'!#REF!</f>
        <v>#REF!</v>
      </c>
      <c r="D7" s="93" t="e">
        <f>C7/$B7</f>
        <v>#REF!</v>
      </c>
      <c r="E7" s="92" t="e">
        <f>'Pque N Mundo I'!#REF!</f>
        <v>#REF!</v>
      </c>
      <c r="F7" s="93" t="e">
        <f t="shared" si="1"/>
        <v>#REF!</v>
      </c>
      <c r="G7" s="92" t="e">
        <f>'Pque N Mundo I'!#REF!</f>
        <v>#REF!</v>
      </c>
      <c r="H7" s="93" t="e">
        <f t="shared" si="2"/>
        <v>#REF!</v>
      </c>
      <c r="I7" s="92" t="e">
        <f>'Pque N Mundo I'!#REF!</f>
        <v>#REF!</v>
      </c>
      <c r="J7" s="93" t="e">
        <f t="shared" si="3"/>
        <v>#REF!</v>
      </c>
      <c r="K7" s="92" t="e">
        <f>'Pque N Mundo I'!#REF!</f>
        <v>#REF!</v>
      </c>
      <c r="L7" s="93" t="e">
        <f t="shared" si="4"/>
        <v>#REF!</v>
      </c>
      <c r="M7" s="92" t="e">
        <f>'Pque N Mundo I'!#REF!</f>
        <v>#REF!</v>
      </c>
      <c r="N7" s="93" t="e">
        <f t="shared" si="5"/>
        <v>#REF!</v>
      </c>
      <c r="O7" s="239" t="e">
        <f t="shared" si="6"/>
        <v>#REF!</v>
      </c>
      <c r="P7" s="104" t="e">
        <f t="shared" si="7"/>
        <v>#REF!</v>
      </c>
      <c r="Q7" s="229" t="e">
        <f t="shared" si="8"/>
        <v>#REF!</v>
      </c>
    </row>
    <row r="8" spans="1:17" x14ac:dyDescent="0.25">
      <c r="A8" s="77" t="s">
        <v>18</v>
      </c>
      <c r="B8" s="73" t="e">
        <f>'Pque N Mundo I'!#REF!</f>
        <v>#REF!</v>
      </c>
      <c r="C8" s="92" t="e">
        <f>'Pque N Mundo I'!#REF!</f>
        <v>#REF!</v>
      </c>
      <c r="D8" s="93" t="e">
        <f t="shared" si="0"/>
        <v>#REF!</v>
      </c>
      <c r="E8" s="92" t="e">
        <f>'Pque N Mundo I'!#REF!</f>
        <v>#REF!</v>
      </c>
      <c r="F8" s="93" t="e">
        <f t="shared" si="1"/>
        <v>#REF!</v>
      </c>
      <c r="G8" s="92" t="e">
        <f>'Pque N Mundo I'!#REF!</f>
        <v>#REF!</v>
      </c>
      <c r="H8" s="93" t="e">
        <f t="shared" si="2"/>
        <v>#REF!</v>
      </c>
      <c r="I8" s="92" t="e">
        <f>'Pque N Mundo I'!#REF!</f>
        <v>#REF!</v>
      </c>
      <c r="J8" s="93" t="e">
        <f t="shared" si="3"/>
        <v>#REF!</v>
      </c>
      <c r="K8" s="92" t="e">
        <f>'Pque N Mundo I'!#REF!</f>
        <v>#REF!</v>
      </c>
      <c r="L8" s="93" t="e">
        <f t="shared" si="4"/>
        <v>#REF!</v>
      </c>
      <c r="M8" s="92" t="e">
        <f>'Pque N Mundo I'!#REF!</f>
        <v>#REF!</v>
      </c>
      <c r="N8" s="93" t="e">
        <f t="shared" si="5"/>
        <v>#REF!</v>
      </c>
      <c r="O8" s="239" t="e">
        <f t="shared" si="6"/>
        <v>#REF!</v>
      </c>
      <c r="P8" s="104" t="e">
        <f t="shared" si="7"/>
        <v>#REF!</v>
      </c>
      <c r="Q8" s="229" t="e">
        <f t="shared" si="8"/>
        <v>#REF!</v>
      </c>
    </row>
    <row r="9" spans="1:17" x14ac:dyDescent="0.25">
      <c r="A9" s="77" t="s">
        <v>33</v>
      </c>
      <c r="B9" s="78" t="e">
        <f>'Pque N Mundo I'!#REF!</f>
        <v>#REF!</v>
      </c>
      <c r="C9" s="92" t="e">
        <f>'Pque N Mundo I'!#REF!</f>
        <v>#REF!</v>
      </c>
      <c r="D9" s="93" t="e">
        <f t="shared" si="0"/>
        <v>#REF!</v>
      </c>
      <c r="E9" s="92" t="e">
        <f>'Pque N Mundo I'!#REF!</f>
        <v>#REF!</v>
      </c>
      <c r="F9" s="93" t="e">
        <f t="shared" si="1"/>
        <v>#REF!</v>
      </c>
      <c r="G9" s="92" t="e">
        <f>'Pque N Mundo I'!#REF!</f>
        <v>#REF!</v>
      </c>
      <c r="H9" s="93" t="e">
        <f t="shared" si="2"/>
        <v>#REF!</v>
      </c>
      <c r="I9" s="92" t="e">
        <f>'Pque N Mundo I'!#REF!</f>
        <v>#REF!</v>
      </c>
      <c r="J9" s="93" t="e">
        <f t="shared" si="3"/>
        <v>#REF!</v>
      </c>
      <c r="K9" s="92" t="e">
        <f>'Pque N Mundo I'!#REF!</f>
        <v>#REF!</v>
      </c>
      <c r="L9" s="93" t="e">
        <f t="shared" si="4"/>
        <v>#REF!</v>
      </c>
      <c r="M9" s="92" t="e">
        <f>'Pque N Mundo I'!#REF!</f>
        <v>#REF!</v>
      </c>
      <c r="N9" s="93" t="e">
        <f t="shared" si="5"/>
        <v>#REF!</v>
      </c>
      <c r="O9" s="239" t="e">
        <f t="shared" si="6"/>
        <v>#REF!</v>
      </c>
      <c r="P9" s="104" t="e">
        <f t="shared" si="7"/>
        <v>#REF!</v>
      </c>
      <c r="Q9" s="229" t="e">
        <f t="shared" si="8"/>
        <v>#REF!</v>
      </c>
    </row>
    <row r="10" spans="1:17" x14ac:dyDescent="0.25">
      <c r="A10" s="77" t="s">
        <v>20</v>
      </c>
      <c r="B10" s="73" t="e">
        <f>'Pque N Mundo I'!#REF!</f>
        <v>#REF!</v>
      </c>
      <c r="C10" s="92" t="e">
        <f>'Pque N Mundo I'!#REF!</f>
        <v>#REF!</v>
      </c>
      <c r="D10" s="93" t="e">
        <f t="shared" si="0"/>
        <v>#REF!</v>
      </c>
      <c r="E10" s="92" t="e">
        <f>'Pque N Mundo I'!#REF!</f>
        <v>#REF!</v>
      </c>
      <c r="F10" s="93" t="e">
        <f t="shared" si="1"/>
        <v>#REF!</v>
      </c>
      <c r="G10" s="92" t="e">
        <f>'Pque N Mundo I'!#REF!</f>
        <v>#REF!</v>
      </c>
      <c r="H10" s="93" t="e">
        <f t="shared" si="2"/>
        <v>#REF!</v>
      </c>
      <c r="I10" s="92" t="e">
        <f>'Pque N Mundo I'!#REF!</f>
        <v>#REF!</v>
      </c>
      <c r="J10" s="93" t="e">
        <f t="shared" si="3"/>
        <v>#REF!</v>
      </c>
      <c r="K10" s="92" t="e">
        <f>'Pque N Mundo I'!#REF!</f>
        <v>#REF!</v>
      </c>
      <c r="L10" s="93" t="e">
        <f t="shared" si="4"/>
        <v>#REF!</v>
      </c>
      <c r="M10" s="92" t="e">
        <f>'Pque N Mundo I'!#REF!</f>
        <v>#REF!</v>
      </c>
      <c r="N10" s="93" t="e">
        <f t="shared" si="5"/>
        <v>#REF!</v>
      </c>
      <c r="O10" s="239" t="e">
        <f t="shared" si="6"/>
        <v>#REF!</v>
      </c>
      <c r="P10" s="104" t="e">
        <f t="shared" si="7"/>
        <v>#REF!</v>
      </c>
      <c r="Q10" s="229" t="e">
        <f t="shared" si="8"/>
        <v>#REF!</v>
      </c>
    </row>
    <row r="11" spans="1:17" x14ac:dyDescent="0.25">
      <c r="A11" s="77" t="s">
        <v>43</v>
      </c>
      <c r="B11" s="73" t="e">
        <f>'Pque N Mundo I'!#REF!</f>
        <v>#REF!</v>
      </c>
      <c r="C11" s="92" t="e">
        <f>'Pque N Mundo I'!#REF!</f>
        <v>#REF!</v>
      </c>
      <c r="D11" s="93" t="e">
        <f t="shared" si="0"/>
        <v>#REF!</v>
      </c>
      <c r="E11" s="92" t="e">
        <f>'Pque N Mundo I'!#REF!</f>
        <v>#REF!</v>
      </c>
      <c r="F11" s="93" t="e">
        <f t="shared" si="1"/>
        <v>#REF!</v>
      </c>
      <c r="G11" s="92" t="e">
        <f>'Pque N Mundo I'!#REF!</f>
        <v>#REF!</v>
      </c>
      <c r="H11" s="93" t="e">
        <f t="shared" si="2"/>
        <v>#REF!</v>
      </c>
      <c r="I11" s="92" t="e">
        <f>'Pque N Mundo I'!#REF!</f>
        <v>#REF!</v>
      </c>
      <c r="J11" s="93" t="e">
        <f t="shared" si="3"/>
        <v>#REF!</v>
      </c>
      <c r="K11" s="92" t="e">
        <f>'Pque N Mundo I'!#REF!</f>
        <v>#REF!</v>
      </c>
      <c r="L11" s="93" t="e">
        <f t="shared" si="4"/>
        <v>#REF!</v>
      </c>
      <c r="M11" s="92" t="e">
        <f>'Pque N Mundo I'!#REF!</f>
        <v>#REF!</v>
      </c>
      <c r="N11" s="93" t="e">
        <f t="shared" si="5"/>
        <v>#REF!</v>
      </c>
      <c r="O11" s="239" t="e">
        <f t="shared" si="6"/>
        <v>#REF!</v>
      </c>
      <c r="P11" s="104" t="e">
        <f t="shared" si="7"/>
        <v>#REF!</v>
      </c>
      <c r="Q11" s="229" t="e">
        <f t="shared" si="8"/>
        <v>#REF!</v>
      </c>
    </row>
    <row r="12" spans="1:17" x14ac:dyDescent="0.25">
      <c r="A12" s="77" t="s">
        <v>22</v>
      </c>
      <c r="B12" s="73" t="e">
        <f>'Pque N Mundo I'!#REF!</f>
        <v>#REF!</v>
      </c>
      <c r="C12" s="92" t="e">
        <f>'Pque N Mundo I'!#REF!</f>
        <v>#REF!</v>
      </c>
      <c r="D12" s="93" t="e">
        <f>C12/$B12</f>
        <v>#REF!</v>
      </c>
      <c r="E12" s="92" t="e">
        <f>'Pque N Mundo I'!#REF!</f>
        <v>#REF!</v>
      </c>
      <c r="F12" s="93" t="e">
        <f t="shared" si="1"/>
        <v>#REF!</v>
      </c>
      <c r="G12" s="92" t="e">
        <f>'Pque N Mundo I'!#REF!</f>
        <v>#REF!</v>
      </c>
      <c r="H12" s="93" t="e">
        <f t="shared" si="2"/>
        <v>#REF!</v>
      </c>
      <c r="I12" s="92" t="e">
        <f>'Pque N Mundo I'!#REF!</f>
        <v>#REF!</v>
      </c>
      <c r="J12" s="93" t="e">
        <f t="shared" si="3"/>
        <v>#REF!</v>
      </c>
      <c r="K12" s="92" t="e">
        <f>'Pque N Mundo I'!#REF!</f>
        <v>#REF!</v>
      </c>
      <c r="L12" s="93" t="e">
        <f t="shared" si="4"/>
        <v>#REF!</v>
      </c>
      <c r="M12" s="92" t="e">
        <f>'Pque N Mundo I'!#REF!</f>
        <v>#REF!</v>
      </c>
      <c r="N12" s="93" t="e">
        <f t="shared" si="5"/>
        <v>#REF!</v>
      </c>
      <c r="O12" s="239" t="e">
        <f t="shared" si="6"/>
        <v>#REF!</v>
      </c>
      <c r="P12" s="104" t="e">
        <f t="shared" si="7"/>
        <v>#REF!</v>
      </c>
      <c r="Q12" s="229" t="e">
        <f t="shared" si="8"/>
        <v>#REF!</v>
      </c>
    </row>
    <row r="13" spans="1:17" x14ac:dyDescent="0.25">
      <c r="A13" s="77" t="s">
        <v>23</v>
      </c>
      <c r="B13" s="73" t="e">
        <f>'Pque N Mundo I'!#REF!</f>
        <v>#REF!</v>
      </c>
      <c r="C13" s="95" t="e">
        <f>'Pque N Mundo I'!#REF!</f>
        <v>#REF!</v>
      </c>
      <c r="D13" s="93" t="e">
        <f t="shared" si="0"/>
        <v>#REF!</v>
      </c>
      <c r="E13" s="95" t="e">
        <f>'Pque N Mundo I'!#REF!</f>
        <v>#REF!</v>
      </c>
      <c r="F13" s="93" t="e">
        <f t="shared" si="1"/>
        <v>#REF!</v>
      </c>
      <c r="G13" s="95" t="e">
        <f>'Pque N Mundo I'!#REF!</f>
        <v>#REF!</v>
      </c>
      <c r="H13" s="93" t="e">
        <f t="shared" si="2"/>
        <v>#REF!</v>
      </c>
      <c r="I13" s="92" t="e">
        <f>'Pque N Mundo I'!#REF!</f>
        <v>#REF!</v>
      </c>
      <c r="J13" s="93" t="e">
        <f t="shared" si="3"/>
        <v>#REF!</v>
      </c>
      <c r="K13" s="92" t="e">
        <f>'Pque N Mundo I'!#REF!</f>
        <v>#REF!</v>
      </c>
      <c r="L13" s="93" t="e">
        <f t="shared" si="4"/>
        <v>#REF!</v>
      </c>
      <c r="M13" s="92" t="e">
        <f>'Pque N Mundo I'!#REF!</f>
        <v>#REF!</v>
      </c>
      <c r="N13" s="93" t="e">
        <f t="shared" si="5"/>
        <v>#REF!</v>
      </c>
      <c r="O13" s="239" t="e">
        <f t="shared" si="6"/>
        <v>#REF!</v>
      </c>
      <c r="P13" s="104" t="e">
        <f t="shared" si="7"/>
        <v>#REF!</v>
      </c>
      <c r="Q13" s="229" t="e">
        <f t="shared" si="8"/>
        <v>#REF!</v>
      </c>
    </row>
    <row r="14" spans="1:17" x14ac:dyDescent="0.25">
      <c r="A14" s="77" t="s">
        <v>24</v>
      </c>
      <c r="B14" s="73" t="e">
        <f>'Pque N Mundo I'!#REF!</f>
        <v>#REF!</v>
      </c>
      <c r="C14" s="92" t="e">
        <f>'Pque N Mundo I'!#REF!</f>
        <v>#REF!</v>
      </c>
      <c r="D14" s="93" t="e">
        <f t="shared" si="0"/>
        <v>#REF!</v>
      </c>
      <c r="E14" s="92" t="e">
        <f>'Pque N Mundo I'!#REF!</f>
        <v>#REF!</v>
      </c>
      <c r="F14" s="93" t="e">
        <f t="shared" si="1"/>
        <v>#REF!</v>
      </c>
      <c r="G14" s="92" t="e">
        <f>'Pque N Mundo I'!#REF!</f>
        <v>#REF!</v>
      </c>
      <c r="H14" s="93" t="e">
        <f t="shared" si="2"/>
        <v>#REF!</v>
      </c>
      <c r="I14" s="92" t="e">
        <f>'Pque N Mundo I'!#REF!</f>
        <v>#REF!</v>
      </c>
      <c r="J14" s="93" t="e">
        <f t="shared" si="3"/>
        <v>#REF!</v>
      </c>
      <c r="K14" s="92" t="e">
        <f>'Pque N Mundo I'!#REF!</f>
        <v>#REF!</v>
      </c>
      <c r="L14" s="93" t="e">
        <f t="shared" si="4"/>
        <v>#REF!</v>
      </c>
      <c r="M14" s="92" t="e">
        <f>'Pque N Mundo I'!#REF!</f>
        <v>#REF!</v>
      </c>
      <c r="N14" s="93" t="e">
        <f t="shared" si="5"/>
        <v>#REF!</v>
      </c>
      <c r="O14" s="239" t="e">
        <f t="shared" si="6"/>
        <v>#REF!</v>
      </c>
      <c r="P14" s="104" t="e">
        <f t="shared" si="7"/>
        <v>#REF!</v>
      </c>
      <c r="Q14" s="229" t="e">
        <f t="shared" si="8"/>
        <v>#REF!</v>
      </c>
    </row>
    <row r="15" spans="1:17" x14ac:dyDescent="0.25">
      <c r="A15" s="77" t="s">
        <v>25</v>
      </c>
      <c r="B15" s="73" t="e">
        <f>'Pque N Mundo I'!#REF!</f>
        <v>#REF!</v>
      </c>
      <c r="C15" s="92" t="e">
        <f>'Pque N Mundo I'!#REF!</f>
        <v>#REF!</v>
      </c>
      <c r="D15" s="93" t="e">
        <f t="shared" si="0"/>
        <v>#REF!</v>
      </c>
      <c r="E15" s="92" t="e">
        <f>'Pque N Mundo I'!#REF!</f>
        <v>#REF!</v>
      </c>
      <c r="F15" s="93" t="e">
        <f t="shared" si="1"/>
        <v>#REF!</v>
      </c>
      <c r="G15" s="92" t="e">
        <f>'Pque N Mundo I'!#REF!</f>
        <v>#REF!</v>
      </c>
      <c r="H15" s="93" t="e">
        <f t="shared" si="2"/>
        <v>#REF!</v>
      </c>
      <c r="I15" s="92" t="e">
        <f>'Pque N Mundo I'!#REF!</f>
        <v>#REF!</v>
      </c>
      <c r="J15" s="93" t="e">
        <f t="shared" si="3"/>
        <v>#REF!</v>
      </c>
      <c r="K15" s="92" t="e">
        <f>'Pque N Mundo I'!#REF!</f>
        <v>#REF!</v>
      </c>
      <c r="L15" s="93" t="e">
        <f t="shared" si="4"/>
        <v>#REF!</v>
      </c>
      <c r="M15" s="92" t="e">
        <f>'Pque N Mundo I'!#REF!</f>
        <v>#REF!</v>
      </c>
      <c r="N15" s="93" t="e">
        <f t="shared" si="5"/>
        <v>#REF!</v>
      </c>
      <c r="O15" s="239" t="e">
        <f t="shared" si="6"/>
        <v>#REF!</v>
      </c>
      <c r="P15" s="104" t="e">
        <f t="shared" si="7"/>
        <v>#REF!</v>
      </c>
      <c r="Q15" s="229" t="e">
        <f t="shared" si="8"/>
        <v>#REF!</v>
      </c>
    </row>
    <row r="16" spans="1:17" x14ac:dyDescent="0.25">
      <c r="A16" s="77" t="s">
        <v>26</v>
      </c>
      <c r="B16" s="73" t="e">
        <f>'Pque N Mundo I'!#REF!</f>
        <v>#REF!</v>
      </c>
      <c r="C16" s="92" t="e">
        <f>'Pque N Mundo I'!#REF!</f>
        <v>#REF!</v>
      </c>
      <c r="D16" s="93" t="e">
        <f t="shared" si="0"/>
        <v>#REF!</v>
      </c>
      <c r="E16" s="92" t="e">
        <f>'Pque N Mundo I'!#REF!</f>
        <v>#REF!</v>
      </c>
      <c r="F16" s="93" t="e">
        <f t="shared" si="1"/>
        <v>#REF!</v>
      </c>
      <c r="G16" s="92" t="e">
        <f>'Pque N Mundo I'!#REF!</f>
        <v>#REF!</v>
      </c>
      <c r="H16" s="93" t="e">
        <f t="shared" si="2"/>
        <v>#REF!</v>
      </c>
      <c r="I16" s="92" t="e">
        <f>'Pque N Mundo I'!#REF!</f>
        <v>#REF!</v>
      </c>
      <c r="J16" s="93" t="e">
        <f t="shared" si="3"/>
        <v>#REF!</v>
      </c>
      <c r="K16" s="92" t="e">
        <f>'Pque N Mundo I'!#REF!</f>
        <v>#REF!</v>
      </c>
      <c r="L16" s="93" t="e">
        <f t="shared" si="4"/>
        <v>#REF!</v>
      </c>
      <c r="M16" s="92" t="e">
        <f>'Pque N Mundo I'!#REF!</f>
        <v>#REF!</v>
      </c>
      <c r="N16" s="93" t="e">
        <f t="shared" si="5"/>
        <v>#REF!</v>
      </c>
      <c r="O16" s="239" t="e">
        <f t="shared" si="6"/>
        <v>#REF!</v>
      </c>
      <c r="P16" s="104" t="e">
        <f t="shared" si="7"/>
        <v>#REF!</v>
      </c>
      <c r="Q16" s="229" t="e">
        <f t="shared" si="8"/>
        <v>#REF!</v>
      </c>
    </row>
    <row r="17" spans="1:17" ht="15.75" thickBot="1" x14ac:dyDescent="0.3">
      <c r="A17" s="96" t="s">
        <v>34</v>
      </c>
      <c r="B17" s="80" t="e">
        <f>'Pque N Mundo I'!#REF!</f>
        <v>#REF!</v>
      </c>
      <c r="C17" s="97" t="e">
        <f>'Pque N Mundo I'!#REF!</f>
        <v>#REF!</v>
      </c>
      <c r="D17" s="98" t="e">
        <f t="shared" si="0"/>
        <v>#REF!</v>
      </c>
      <c r="E17" s="97" t="e">
        <f>'Pque N Mundo I'!#REF!</f>
        <v>#REF!</v>
      </c>
      <c r="F17" s="98" t="e">
        <f t="shared" si="1"/>
        <v>#REF!</v>
      </c>
      <c r="G17" s="97" t="e">
        <f>'Pque N Mundo I'!#REF!</f>
        <v>#REF!</v>
      </c>
      <c r="H17" s="98" t="e">
        <f t="shared" si="2"/>
        <v>#REF!</v>
      </c>
      <c r="I17" s="97" t="e">
        <f>'Pque N Mundo I'!#REF!</f>
        <v>#REF!</v>
      </c>
      <c r="J17" s="98" t="e">
        <f t="shared" si="3"/>
        <v>#REF!</v>
      </c>
      <c r="K17" s="97" t="e">
        <f>'Pque N Mundo I'!#REF!</f>
        <v>#REF!</v>
      </c>
      <c r="L17" s="98" t="e">
        <f t="shared" si="4"/>
        <v>#REF!</v>
      </c>
      <c r="M17" s="97" t="e">
        <f>'Pque N Mundo I'!#REF!</f>
        <v>#REF!</v>
      </c>
      <c r="N17" s="98" t="e">
        <f t="shared" si="5"/>
        <v>#REF!</v>
      </c>
      <c r="O17" s="240" t="e">
        <f t="shared" si="6"/>
        <v>#REF!</v>
      </c>
      <c r="P17" s="108" t="e">
        <f t="shared" si="7"/>
        <v>#REF!</v>
      </c>
      <c r="Q17" s="231" t="e">
        <f t="shared" si="8"/>
        <v>#REF!</v>
      </c>
    </row>
    <row r="18" spans="1:17" ht="15.75" thickBot="1" x14ac:dyDescent="0.3">
      <c r="A18" s="5" t="s">
        <v>7</v>
      </c>
      <c r="B18" s="6" t="e">
        <f>SUM(B6:B17)</f>
        <v>#REF!</v>
      </c>
      <c r="C18" s="7" t="e">
        <f>SUM(C6:C17)</f>
        <v>#REF!</v>
      </c>
      <c r="D18" s="21" t="e">
        <f t="shared" si="0"/>
        <v>#REF!</v>
      </c>
      <c r="E18" s="7" t="e">
        <f>SUM(E6:E17)</f>
        <v>#REF!</v>
      </c>
      <c r="F18" s="21" t="e">
        <f t="shared" si="1"/>
        <v>#REF!</v>
      </c>
      <c r="G18" s="7" t="e">
        <f>SUM(G6:G17)</f>
        <v>#REF!</v>
      </c>
      <c r="H18" s="21" t="e">
        <f t="shared" si="2"/>
        <v>#REF!</v>
      </c>
      <c r="I18" s="7" t="e">
        <f>SUM(I6:I17)</f>
        <v>#REF!</v>
      </c>
      <c r="J18" s="21" t="e">
        <f t="shared" si="3"/>
        <v>#REF!</v>
      </c>
      <c r="K18" s="7" t="e">
        <f t="shared" ref="K18" si="9">SUM(K6:K17)</f>
        <v>#REF!</v>
      </c>
      <c r="L18" s="21" t="e">
        <f t="shared" si="4"/>
        <v>#REF!</v>
      </c>
      <c r="M18" s="7" t="e">
        <f t="shared" ref="M18" si="10">SUM(M6:M17)</f>
        <v>#REF!</v>
      </c>
      <c r="N18" s="21" t="e">
        <f t="shared" si="5"/>
        <v>#REF!</v>
      </c>
      <c r="O18" s="71" t="e">
        <f t="shared" si="6"/>
        <v>#REF!</v>
      </c>
      <c r="P18" s="72" t="e">
        <f t="shared" si="7"/>
        <v>#REF!</v>
      </c>
      <c r="Q18" s="7" t="e">
        <f t="shared" si="8"/>
        <v>#REF!</v>
      </c>
    </row>
    <row r="20" spans="1:17" ht="15.75" x14ac:dyDescent="0.25">
      <c r="A20" s="993" t="s">
        <v>47</v>
      </c>
      <c r="B20" s="994"/>
      <c r="C20" s="994"/>
      <c r="D20" s="994"/>
      <c r="E20" s="994"/>
      <c r="F20" s="994"/>
      <c r="G20" s="994"/>
      <c r="H20" s="994"/>
      <c r="I20" s="994"/>
      <c r="J20" s="994"/>
      <c r="K20" s="994"/>
      <c r="L20" s="994"/>
      <c r="M20" s="994"/>
      <c r="N20" s="994"/>
      <c r="O20" s="994"/>
      <c r="P20" s="994"/>
      <c r="Q20" s="994"/>
    </row>
    <row r="21" spans="1:17" ht="36.75" thickBot="1" x14ac:dyDescent="0.3">
      <c r="A21" s="74" t="s">
        <v>14</v>
      </c>
      <c r="B21" s="90" t="s">
        <v>165</v>
      </c>
      <c r="C21" s="207" t="s">
        <v>2</v>
      </c>
      <c r="D21" s="208" t="s">
        <v>1</v>
      </c>
      <c r="E21" s="207" t="s">
        <v>3</v>
      </c>
      <c r="F21" s="208" t="s">
        <v>1</v>
      </c>
      <c r="G21" s="207" t="s">
        <v>4</v>
      </c>
      <c r="H21" s="208" t="s">
        <v>1</v>
      </c>
      <c r="I21" s="207" t="s">
        <v>5</v>
      </c>
      <c r="J21" s="208" t="s">
        <v>1</v>
      </c>
      <c r="K21" s="209" t="s">
        <v>190</v>
      </c>
      <c r="L21" s="210" t="s">
        <v>1</v>
      </c>
      <c r="M21" s="209" t="s">
        <v>191</v>
      </c>
      <c r="N21" s="210" t="s">
        <v>1</v>
      </c>
      <c r="O21" s="237" t="s">
        <v>193</v>
      </c>
      <c r="P21" s="238" t="s">
        <v>192</v>
      </c>
      <c r="Q21" s="209" t="s">
        <v>6</v>
      </c>
    </row>
    <row r="22" spans="1:17" ht="15.75" thickTop="1" x14ac:dyDescent="0.25">
      <c r="A22" s="53" t="s">
        <v>16</v>
      </c>
      <c r="B22" s="234" t="e">
        <f>'Pque N Mundo II'!#REF!</f>
        <v>#REF!</v>
      </c>
      <c r="C22" s="100" t="e">
        <f>'Pque N Mundo II'!#REF!</f>
        <v>#REF!</v>
      </c>
      <c r="D22" s="54" t="e">
        <f t="shared" ref="D22:D34" si="11">C22/$B22</f>
        <v>#REF!</v>
      </c>
      <c r="E22" s="100" t="e">
        <f>'Pque N Mundo II'!#REF!</f>
        <v>#REF!</v>
      </c>
      <c r="F22" s="54" t="e">
        <f t="shared" ref="F22:F34" si="12">E22/$B22</f>
        <v>#REF!</v>
      </c>
      <c r="G22" s="100" t="e">
        <f>'Pque N Mundo II'!#REF!</f>
        <v>#REF!</v>
      </c>
      <c r="H22" s="54" t="e">
        <f t="shared" ref="H22:H34" si="13">G22/$B22</f>
        <v>#REF!</v>
      </c>
      <c r="I22" s="100" t="e">
        <f>'Pque N Mundo II'!#REF!</f>
        <v>#REF!</v>
      </c>
      <c r="J22" s="54" t="e">
        <f t="shared" ref="J22:J34" si="14">I22/$B22</f>
        <v>#REF!</v>
      </c>
      <c r="K22" s="100" t="e">
        <f>'Pque N Mundo II'!#REF!</f>
        <v>#REF!</v>
      </c>
      <c r="L22" s="54" t="e">
        <f t="shared" ref="L22:L34" si="15">K22/$B22</f>
        <v>#REF!</v>
      </c>
      <c r="M22" s="100" t="e">
        <f>'Pque N Mundo II'!#REF!</f>
        <v>#REF!</v>
      </c>
      <c r="N22" s="54" t="e">
        <f t="shared" ref="N22:N34" si="16">M22/$B22</f>
        <v>#REF!</v>
      </c>
      <c r="O22" s="241" t="e">
        <f t="shared" ref="O22:O34" si="17">SUM(I22,K22,M22)</f>
        <v>#REF!</v>
      </c>
      <c r="P22" s="233" t="e">
        <f t="shared" ref="P22:P34" si="18">O22/($B22*3)</f>
        <v>#REF!</v>
      </c>
      <c r="Q22" s="251" t="e">
        <f t="shared" ref="Q22:Q34" si="19">SUM(C22,E22,G22,I22,K22,M22)</f>
        <v>#REF!</v>
      </c>
    </row>
    <row r="23" spans="1:17" x14ac:dyDescent="0.25">
      <c r="A23" s="77" t="s">
        <v>17</v>
      </c>
      <c r="B23" s="73" t="e">
        <f>'Pque N Mundo II'!#REF!</f>
        <v>#REF!</v>
      </c>
      <c r="C23" s="92" t="e">
        <f>'Pque N Mundo II'!#REF!</f>
        <v>#REF!</v>
      </c>
      <c r="D23" s="93" t="e">
        <f t="shared" si="11"/>
        <v>#REF!</v>
      </c>
      <c r="E23" s="92" t="e">
        <f>'Pque N Mundo II'!#REF!</f>
        <v>#REF!</v>
      </c>
      <c r="F23" s="93" t="e">
        <f t="shared" si="12"/>
        <v>#REF!</v>
      </c>
      <c r="G23" s="92" t="e">
        <f>'Pque N Mundo II'!#REF!</f>
        <v>#REF!</v>
      </c>
      <c r="H23" s="93" t="e">
        <f t="shared" si="13"/>
        <v>#REF!</v>
      </c>
      <c r="I23" s="92" t="e">
        <f>'Pque N Mundo II'!#REF!</f>
        <v>#REF!</v>
      </c>
      <c r="J23" s="93" t="e">
        <f t="shared" si="14"/>
        <v>#REF!</v>
      </c>
      <c r="K23" s="92" t="e">
        <f>'Pque N Mundo II'!#REF!</f>
        <v>#REF!</v>
      </c>
      <c r="L23" s="93" t="e">
        <f t="shared" si="15"/>
        <v>#REF!</v>
      </c>
      <c r="M23" s="92" t="e">
        <f>'Pque N Mundo II'!#REF!</f>
        <v>#REF!</v>
      </c>
      <c r="N23" s="93" t="e">
        <f t="shared" si="16"/>
        <v>#REF!</v>
      </c>
      <c r="O23" s="239" t="e">
        <f t="shared" si="17"/>
        <v>#REF!</v>
      </c>
      <c r="P23" s="104" t="e">
        <f t="shared" si="18"/>
        <v>#REF!</v>
      </c>
      <c r="Q23" s="229" t="e">
        <f t="shared" si="19"/>
        <v>#REF!</v>
      </c>
    </row>
    <row r="24" spans="1:17" x14ac:dyDescent="0.25">
      <c r="A24" s="77" t="s">
        <v>18</v>
      </c>
      <c r="B24" s="73" t="e">
        <f>'Pque N Mundo II'!#REF!</f>
        <v>#REF!</v>
      </c>
      <c r="C24" s="92" t="e">
        <f>'Pque N Mundo II'!#REF!</f>
        <v>#REF!</v>
      </c>
      <c r="D24" s="93" t="e">
        <f t="shared" si="11"/>
        <v>#REF!</v>
      </c>
      <c r="E24" s="92" t="e">
        <f>'Pque N Mundo II'!#REF!</f>
        <v>#REF!</v>
      </c>
      <c r="F24" s="93" t="e">
        <f t="shared" si="12"/>
        <v>#REF!</v>
      </c>
      <c r="G24" s="92" t="e">
        <f>'Pque N Mundo II'!#REF!</f>
        <v>#REF!</v>
      </c>
      <c r="H24" s="93" t="e">
        <f t="shared" si="13"/>
        <v>#REF!</v>
      </c>
      <c r="I24" s="92" t="e">
        <f>'Pque N Mundo II'!#REF!</f>
        <v>#REF!</v>
      </c>
      <c r="J24" s="93" t="e">
        <f t="shared" si="14"/>
        <v>#REF!</v>
      </c>
      <c r="K24" s="92" t="e">
        <f>'Pque N Mundo II'!#REF!</f>
        <v>#REF!</v>
      </c>
      <c r="L24" s="93" t="e">
        <f t="shared" si="15"/>
        <v>#REF!</v>
      </c>
      <c r="M24" s="92" t="e">
        <f>'Pque N Mundo II'!#REF!</f>
        <v>#REF!</v>
      </c>
      <c r="N24" s="93" t="e">
        <f t="shared" si="16"/>
        <v>#REF!</v>
      </c>
      <c r="O24" s="239" t="e">
        <f t="shared" si="17"/>
        <v>#REF!</v>
      </c>
      <c r="P24" s="104" t="e">
        <f t="shared" si="18"/>
        <v>#REF!</v>
      </c>
      <c r="Q24" s="229" t="e">
        <f t="shared" si="19"/>
        <v>#REF!</v>
      </c>
    </row>
    <row r="25" spans="1:17" x14ac:dyDescent="0.25">
      <c r="A25" s="77" t="s">
        <v>32</v>
      </c>
      <c r="B25" s="73" t="e">
        <f>'Pque N Mundo II'!#REF!</f>
        <v>#REF!</v>
      </c>
      <c r="C25" s="92" t="e">
        <f>'Pque N Mundo II'!#REF!</f>
        <v>#REF!</v>
      </c>
      <c r="D25" s="93" t="e">
        <f t="shared" si="11"/>
        <v>#REF!</v>
      </c>
      <c r="E25" s="92" t="e">
        <f>'Pque N Mundo II'!#REF!</f>
        <v>#REF!</v>
      </c>
      <c r="F25" s="93" t="e">
        <f t="shared" si="12"/>
        <v>#REF!</v>
      </c>
      <c r="G25" s="92" t="e">
        <f>'Pque N Mundo II'!#REF!</f>
        <v>#REF!</v>
      </c>
      <c r="H25" s="93" t="e">
        <f t="shared" si="13"/>
        <v>#REF!</v>
      </c>
      <c r="I25" s="92" t="e">
        <f>'Pque N Mundo II'!#REF!</f>
        <v>#REF!</v>
      </c>
      <c r="J25" s="93" t="e">
        <f t="shared" si="14"/>
        <v>#REF!</v>
      </c>
      <c r="K25" s="92" t="e">
        <f>'Pque N Mundo II'!#REF!</f>
        <v>#REF!</v>
      </c>
      <c r="L25" s="93" t="e">
        <f t="shared" si="15"/>
        <v>#REF!</v>
      </c>
      <c r="M25" s="92" t="e">
        <f>'Pque N Mundo II'!#REF!</f>
        <v>#REF!</v>
      </c>
      <c r="N25" s="93" t="e">
        <f t="shared" si="16"/>
        <v>#REF!</v>
      </c>
      <c r="O25" s="239" t="e">
        <f t="shared" si="17"/>
        <v>#REF!</v>
      </c>
      <c r="P25" s="104" t="e">
        <f t="shared" si="18"/>
        <v>#REF!</v>
      </c>
      <c r="Q25" s="229" t="e">
        <f t="shared" si="19"/>
        <v>#REF!</v>
      </c>
    </row>
    <row r="26" spans="1:17" x14ac:dyDescent="0.25">
      <c r="A26" s="77" t="s">
        <v>33</v>
      </c>
      <c r="B26" s="73" t="e">
        <f>'Pque N Mundo II'!#REF!</f>
        <v>#REF!</v>
      </c>
      <c r="C26" s="92" t="e">
        <f>'Pque N Mundo II'!#REF!</f>
        <v>#REF!</v>
      </c>
      <c r="D26" s="93" t="e">
        <f t="shared" si="11"/>
        <v>#REF!</v>
      </c>
      <c r="E26" s="92" t="e">
        <f>'Pque N Mundo II'!#REF!</f>
        <v>#REF!</v>
      </c>
      <c r="F26" s="93" t="e">
        <f t="shared" si="12"/>
        <v>#REF!</v>
      </c>
      <c r="G26" s="92" t="e">
        <f>'Pque N Mundo II'!#REF!</f>
        <v>#REF!</v>
      </c>
      <c r="H26" s="93" t="e">
        <f t="shared" si="13"/>
        <v>#REF!</v>
      </c>
      <c r="I26" s="92" t="e">
        <f>'Pque N Mundo II'!#REF!</f>
        <v>#REF!</v>
      </c>
      <c r="J26" s="93" t="e">
        <f t="shared" si="14"/>
        <v>#REF!</v>
      </c>
      <c r="K26" s="92" t="e">
        <f>'Pque N Mundo II'!#REF!</f>
        <v>#REF!</v>
      </c>
      <c r="L26" s="93" t="e">
        <f t="shared" si="15"/>
        <v>#REF!</v>
      </c>
      <c r="M26" s="92" t="e">
        <f>'Pque N Mundo II'!#REF!</f>
        <v>#REF!</v>
      </c>
      <c r="N26" s="93" t="e">
        <f t="shared" si="16"/>
        <v>#REF!</v>
      </c>
      <c r="O26" s="239" t="e">
        <f t="shared" si="17"/>
        <v>#REF!</v>
      </c>
      <c r="P26" s="104" t="e">
        <f t="shared" si="18"/>
        <v>#REF!</v>
      </c>
      <c r="Q26" s="229" t="e">
        <f t="shared" si="19"/>
        <v>#REF!</v>
      </c>
    </row>
    <row r="27" spans="1:17" x14ac:dyDescent="0.25">
      <c r="A27" s="77" t="s">
        <v>20</v>
      </c>
      <c r="B27" s="73" t="e">
        <f>'Pque N Mundo II'!#REF!</f>
        <v>#REF!</v>
      </c>
      <c r="C27" s="92" t="e">
        <f>'Pque N Mundo II'!#REF!</f>
        <v>#REF!</v>
      </c>
      <c r="D27" s="93" t="e">
        <f t="shared" si="11"/>
        <v>#REF!</v>
      </c>
      <c r="E27" s="92" t="e">
        <f>'Pque N Mundo II'!#REF!</f>
        <v>#REF!</v>
      </c>
      <c r="F27" s="93" t="e">
        <f t="shared" si="12"/>
        <v>#REF!</v>
      </c>
      <c r="G27" s="92" t="e">
        <f>'Pque N Mundo II'!#REF!</f>
        <v>#REF!</v>
      </c>
      <c r="H27" s="93" t="e">
        <f t="shared" si="13"/>
        <v>#REF!</v>
      </c>
      <c r="I27" s="92" t="e">
        <f>'Pque N Mundo II'!#REF!</f>
        <v>#REF!</v>
      </c>
      <c r="J27" s="93" t="e">
        <f t="shared" si="14"/>
        <v>#REF!</v>
      </c>
      <c r="K27" s="92" t="e">
        <f>'Pque N Mundo II'!#REF!</f>
        <v>#REF!</v>
      </c>
      <c r="L27" s="93" t="e">
        <f t="shared" si="15"/>
        <v>#REF!</v>
      </c>
      <c r="M27" s="92" t="e">
        <f>'Pque N Mundo II'!#REF!</f>
        <v>#REF!</v>
      </c>
      <c r="N27" s="93" t="e">
        <f t="shared" si="16"/>
        <v>#REF!</v>
      </c>
      <c r="O27" s="239" t="e">
        <f t="shared" si="17"/>
        <v>#REF!</v>
      </c>
      <c r="P27" s="104" t="e">
        <f t="shared" si="18"/>
        <v>#REF!</v>
      </c>
      <c r="Q27" s="229" t="e">
        <f t="shared" si="19"/>
        <v>#REF!</v>
      </c>
    </row>
    <row r="28" spans="1:17" x14ac:dyDescent="0.25">
      <c r="A28" s="77" t="s">
        <v>43</v>
      </c>
      <c r="B28" s="73" t="e">
        <f>'Pque N Mundo II'!#REF!</f>
        <v>#REF!</v>
      </c>
      <c r="C28" s="92" t="e">
        <f>'Pque N Mundo II'!#REF!</f>
        <v>#REF!</v>
      </c>
      <c r="D28" s="93" t="e">
        <f t="shared" si="11"/>
        <v>#REF!</v>
      </c>
      <c r="E28" s="92" t="e">
        <f>'Pque N Mundo II'!#REF!</f>
        <v>#REF!</v>
      </c>
      <c r="F28" s="93" t="e">
        <f t="shared" si="12"/>
        <v>#REF!</v>
      </c>
      <c r="G28" s="92" t="e">
        <f>'Pque N Mundo II'!#REF!</f>
        <v>#REF!</v>
      </c>
      <c r="H28" s="93" t="e">
        <f t="shared" si="13"/>
        <v>#REF!</v>
      </c>
      <c r="I28" s="92" t="e">
        <f>'Pque N Mundo II'!#REF!</f>
        <v>#REF!</v>
      </c>
      <c r="J28" s="93" t="e">
        <f t="shared" si="14"/>
        <v>#REF!</v>
      </c>
      <c r="K28" s="92" t="e">
        <f>'Pque N Mundo II'!#REF!</f>
        <v>#REF!</v>
      </c>
      <c r="L28" s="93" t="e">
        <f t="shared" si="15"/>
        <v>#REF!</v>
      </c>
      <c r="M28" s="92" t="e">
        <f>'Pque N Mundo II'!#REF!</f>
        <v>#REF!</v>
      </c>
      <c r="N28" s="93" t="e">
        <f t="shared" si="16"/>
        <v>#REF!</v>
      </c>
      <c r="O28" s="239" t="e">
        <f t="shared" si="17"/>
        <v>#REF!</v>
      </c>
      <c r="P28" s="104" t="e">
        <f t="shared" si="18"/>
        <v>#REF!</v>
      </c>
      <c r="Q28" s="229" t="e">
        <f t="shared" si="19"/>
        <v>#REF!</v>
      </c>
    </row>
    <row r="29" spans="1:17" x14ac:dyDescent="0.25">
      <c r="A29" s="77" t="s">
        <v>23</v>
      </c>
      <c r="B29" s="73" t="e">
        <f>'Pque N Mundo II'!#REF!</f>
        <v>#REF!</v>
      </c>
      <c r="C29" s="92" t="e">
        <f>'Pque N Mundo II'!#REF!</f>
        <v>#REF!</v>
      </c>
      <c r="D29" s="93" t="e">
        <f t="shared" si="11"/>
        <v>#REF!</v>
      </c>
      <c r="E29" s="92" t="e">
        <f>'Pque N Mundo II'!#REF!</f>
        <v>#REF!</v>
      </c>
      <c r="F29" s="93" t="e">
        <f t="shared" si="12"/>
        <v>#REF!</v>
      </c>
      <c r="G29" s="92" t="e">
        <f>'Pque N Mundo II'!#REF!</f>
        <v>#REF!</v>
      </c>
      <c r="H29" s="93" t="e">
        <f t="shared" si="13"/>
        <v>#REF!</v>
      </c>
      <c r="I29" s="92" t="e">
        <f>'Pque N Mundo II'!#REF!</f>
        <v>#REF!</v>
      </c>
      <c r="J29" s="93" t="e">
        <f t="shared" si="14"/>
        <v>#REF!</v>
      </c>
      <c r="K29" s="92" t="e">
        <f>'Pque N Mundo II'!#REF!</f>
        <v>#REF!</v>
      </c>
      <c r="L29" s="93" t="e">
        <f t="shared" si="15"/>
        <v>#REF!</v>
      </c>
      <c r="M29" s="92" t="e">
        <f>'Pque N Mundo II'!#REF!</f>
        <v>#REF!</v>
      </c>
      <c r="N29" s="93" t="e">
        <f t="shared" si="16"/>
        <v>#REF!</v>
      </c>
      <c r="O29" s="239" t="e">
        <f t="shared" si="17"/>
        <v>#REF!</v>
      </c>
      <c r="P29" s="104" t="e">
        <f t="shared" si="18"/>
        <v>#REF!</v>
      </c>
      <c r="Q29" s="229" t="e">
        <f t="shared" si="19"/>
        <v>#REF!</v>
      </c>
    </row>
    <row r="30" spans="1:17" x14ac:dyDescent="0.25">
      <c r="A30" s="77" t="s">
        <v>24</v>
      </c>
      <c r="B30" s="73" t="e">
        <f>'Pque N Mundo II'!#REF!</f>
        <v>#REF!</v>
      </c>
      <c r="C30" s="92" t="e">
        <f>'Pque N Mundo II'!#REF!</f>
        <v>#REF!</v>
      </c>
      <c r="D30" s="93" t="e">
        <f t="shared" si="11"/>
        <v>#REF!</v>
      </c>
      <c r="E30" s="92" t="e">
        <f>'Pque N Mundo II'!#REF!</f>
        <v>#REF!</v>
      </c>
      <c r="F30" s="93" t="e">
        <f t="shared" si="12"/>
        <v>#REF!</v>
      </c>
      <c r="G30" s="92" t="e">
        <f>'Pque N Mundo II'!#REF!</f>
        <v>#REF!</v>
      </c>
      <c r="H30" s="93" t="e">
        <f t="shared" si="13"/>
        <v>#REF!</v>
      </c>
      <c r="I30" s="92" t="e">
        <f>'Pque N Mundo II'!#REF!</f>
        <v>#REF!</v>
      </c>
      <c r="J30" s="93" t="e">
        <f t="shared" si="14"/>
        <v>#REF!</v>
      </c>
      <c r="K30" s="92" t="e">
        <f>'Pque N Mundo II'!#REF!</f>
        <v>#REF!</v>
      </c>
      <c r="L30" s="93" t="e">
        <f t="shared" si="15"/>
        <v>#REF!</v>
      </c>
      <c r="M30" s="92" t="e">
        <f>'Pque N Mundo II'!#REF!</f>
        <v>#REF!</v>
      </c>
      <c r="N30" s="93" t="e">
        <f t="shared" si="16"/>
        <v>#REF!</v>
      </c>
      <c r="O30" s="239" t="e">
        <f t="shared" si="17"/>
        <v>#REF!</v>
      </c>
      <c r="P30" s="104" t="e">
        <f t="shared" si="18"/>
        <v>#REF!</v>
      </c>
      <c r="Q30" s="229" t="e">
        <f t="shared" si="19"/>
        <v>#REF!</v>
      </c>
    </row>
    <row r="31" spans="1:17" x14ac:dyDescent="0.25">
      <c r="A31" s="77" t="s">
        <v>25</v>
      </c>
      <c r="B31" s="73" t="e">
        <f>'Pque N Mundo II'!#REF!</f>
        <v>#REF!</v>
      </c>
      <c r="C31" s="92" t="e">
        <f>'Pque N Mundo II'!#REF!</f>
        <v>#REF!</v>
      </c>
      <c r="D31" s="93" t="e">
        <f t="shared" si="11"/>
        <v>#REF!</v>
      </c>
      <c r="E31" s="92" t="e">
        <f>'Pque N Mundo II'!#REF!</f>
        <v>#REF!</v>
      </c>
      <c r="F31" s="93" t="e">
        <f t="shared" si="12"/>
        <v>#REF!</v>
      </c>
      <c r="G31" s="92" t="e">
        <f>'Pque N Mundo II'!#REF!</f>
        <v>#REF!</v>
      </c>
      <c r="H31" s="93" t="e">
        <f t="shared" si="13"/>
        <v>#REF!</v>
      </c>
      <c r="I31" s="92" t="e">
        <f>'Pque N Mundo II'!#REF!</f>
        <v>#REF!</v>
      </c>
      <c r="J31" s="93" t="e">
        <f t="shared" si="14"/>
        <v>#REF!</v>
      </c>
      <c r="K31" s="92" t="e">
        <f>'Pque N Mundo II'!#REF!</f>
        <v>#REF!</v>
      </c>
      <c r="L31" s="93" t="e">
        <f t="shared" si="15"/>
        <v>#REF!</v>
      </c>
      <c r="M31" s="92" t="e">
        <f>'Pque N Mundo II'!#REF!</f>
        <v>#REF!</v>
      </c>
      <c r="N31" s="93" t="e">
        <f t="shared" si="16"/>
        <v>#REF!</v>
      </c>
      <c r="O31" s="239" t="e">
        <f t="shared" si="17"/>
        <v>#REF!</v>
      </c>
      <c r="P31" s="104" t="e">
        <f t="shared" si="18"/>
        <v>#REF!</v>
      </c>
      <c r="Q31" s="229" t="e">
        <f t="shared" si="19"/>
        <v>#REF!</v>
      </c>
    </row>
    <row r="32" spans="1:17" x14ac:dyDescent="0.25">
      <c r="A32" s="77" t="s">
        <v>26</v>
      </c>
      <c r="B32" s="73" t="e">
        <f>'Pque N Mundo II'!#REF!</f>
        <v>#REF!</v>
      </c>
      <c r="C32" s="92" t="e">
        <f>'Pque N Mundo II'!#REF!</f>
        <v>#REF!</v>
      </c>
      <c r="D32" s="93" t="e">
        <f t="shared" si="11"/>
        <v>#REF!</v>
      </c>
      <c r="E32" s="92" t="e">
        <f>'Pque N Mundo II'!#REF!</f>
        <v>#REF!</v>
      </c>
      <c r="F32" s="93" t="e">
        <f t="shared" si="12"/>
        <v>#REF!</v>
      </c>
      <c r="G32" s="92" t="e">
        <f>'Pque N Mundo II'!#REF!</f>
        <v>#REF!</v>
      </c>
      <c r="H32" s="93" t="e">
        <f t="shared" si="13"/>
        <v>#REF!</v>
      </c>
      <c r="I32" s="92" t="e">
        <f>'Pque N Mundo II'!#REF!</f>
        <v>#REF!</v>
      </c>
      <c r="J32" s="93" t="e">
        <f t="shared" si="14"/>
        <v>#REF!</v>
      </c>
      <c r="K32" s="92" t="e">
        <f>'Pque N Mundo II'!#REF!</f>
        <v>#REF!</v>
      </c>
      <c r="L32" s="93" t="e">
        <f t="shared" si="15"/>
        <v>#REF!</v>
      </c>
      <c r="M32" s="92" t="e">
        <f>'Pque N Mundo II'!#REF!</f>
        <v>#REF!</v>
      </c>
      <c r="N32" s="93" t="e">
        <f t="shared" si="16"/>
        <v>#REF!</v>
      </c>
      <c r="O32" s="239" t="e">
        <f t="shared" si="17"/>
        <v>#REF!</v>
      </c>
      <c r="P32" s="104" t="e">
        <f t="shared" si="18"/>
        <v>#REF!</v>
      </c>
      <c r="Q32" s="229" t="e">
        <f t="shared" si="19"/>
        <v>#REF!</v>
      </c>
    </row>
    <row r="33" spans="1:17" ht="15.75" thickBot="1" x14ac:dyDescent="0.3">
      <c r="A33" s="55" t="s">
        <v>34</v>
      </c>
      <c r="B33" s="79" t="e">
        <f>'Pque N Mundo II'!#REF!</f>
        <v>#REF!</v>
      </c>
      <c r="C33" s="101" t="e">
        <f>'Pque N Mundo II'!#REF!</f>
        <v>#REF!</v>
      </c>
      <c r="D33" s="115" t="e">
        <f t="shared" si="11"/>
        <v>#REF!</v>
      </c>
      <c r="E33" s="101" t="e">
        <f>'Pque N Mundo II'!#REF!</f>
        <v>#REF!</v>
      </c>
      <c r="F33" s="115" t="e">
        <f t="shared" si="12"/>
        <v>#REF!</v>
      </c>
      <c r="G33" s="101" t="e">
        <f>'Pque N Mundo II'!#REF!</f>
        <v>#REF!</v>
      </c>
      <c r="H33" s="115" t="e">
        <f t="shared" si="13"/>
        <v>#REF!</v>
      </c>
      <c r="I33" s="101" t="e">
        <f>'Pque N Mundo II'!#REF!</f>
        <v>#REF!</v>
      </c>
      <c r="J33" s="115" t="e">
        <f t="shared" si="14"/>
        <v>#REF!</v>
      </c>
      <c r="K33" s="101" t="e">
        <f>'Pque N Mundo II'!#REF!</f>
        <v>#REF!</v>
      </c>
      <c r="L33" s="115" t="e">
        <f t="shared" si="15"/>
        <v>#REF!</v>
      </c>
      <c r="M33" s="101" t="e">
        <f>'Pque N Mundo II'!#REF!</f>
        <v>#REF!</v>
      </c>
      <c r="N33" s="115" t="e">
        <f t="shared" si="16"/>
        <v>#REF!</v>
      </c>
      <c r="O33" s="247" t="e">
        <f t="shared" si="17"/>
        <v>#REF!</v>
      </c>
      <c r="P33" s="163" t="e">
        <f t="shared" si="18"/>
        <v>#REF!</v>
      </c>
      <c r="Q33" s="256" t="e">
        <f t="shared" si="19"/>
        <v>#REF!</v>
      </c>
    </row>
    <row r="34" spans="1:17" ht="15.75" thickBot="1" x14ac:dyDescent="0.3">
      <c r="A34" s="333" t="s">
        <v>7</v>
      </c>
      <c r="B34" s="335" t="e">
        <f>SUM(B22:B33)</f>
        <v>#REF!</v>
      </c>
      <c r="C34" s="337" t="e">
        <f>SUM(C22:C33)</f>
        <v>#REF!</v>
      </c>
      <c r="D34" s="361" t="e">
        <f t="shared" si="11"/>
        <v>#REF!</v>
      </c>
      <c r="E34" s="337" t="e">
        <f>SUM(E22:E33)</f>
        <v>#REF!</v>
      </c>
      <c r="F34" s="361" t="e">
        <f t="shared" si="12"/>
        <v>#REF!</v>
      </c>
      <c r="G34" s="337" t="e">
        <f>SUM(G22:G33)</f>
        <v>#REF!</v>
      </c>
      <c r="H34" s="361" t="e">
        <f t="shared" si="13"/>
        <v>#REF!</v>
      </c>
      <c r="I34" s="337" t="e">
        <f>SUM(I22:I33)</f>
        <v>#REF!</v>
      </c>
      <c r="J34" s="361" t="e">
        <f t="shared" si="14"/>
        <v>#REF!</v>
      </c>
      <c r="K34" s="337" t="e">
        <f t="shared" ref="K34" si="20">SUM(K22:K33)</f>
        <v>#REF!</v>
      </c>
      <c r="L34" s="361" t="e">
        <f t="shared" si="15"/>
        <v>#REF!</v>
      </c>
      <c r="M34" s="337" t="e">
        <f t="shared" ref="M34" si="21">SUM(M22:M33)</f>
        <v>#REF!</v>
      </c>
      <c r="N34" s="361" t="e">
        <f t="shared" si="16"/>
        <v>#REF!</v>
      </c>
      <c r="O34" s="339" t="e">
        <f t="shared" si="17"/>
        <v>#REF!</v>
      </c>
      <c r="P34" s="362" t="e">
        <f t="shared" si="18"/>
        <v>#REF!</v>
      </c>
      <c r="Q34" s="337" t="e">
        <f t="shared" si="19"/>
        <v>#REF!</v>
      </c>
    </row>
    <row r="36" spans="1:17" ht="15.75" x14ac:dyDescent="0.25">
      <c r="A36" s="993" t="s">
        <v>262</v>
      </c>
      <c r="B36" s="994"/>
      <c r="C36" s="994"/>
      <c r="D36" s="994"/>
      <c r="E36" s="994"/>
      <c r="F36" s="994"/>
      <c r="G36" s="994"/>
      <c r="H36" s="994"/>
      <c r="I36" s="994"/>
      <c r="J36" s="994"/>
      <c r="K36" s="994"/>
      <c r="L36" s="994"/>
      <c r="M36" s="994"/>
      <c r="N36" s="994"/>
      <c r="O36" s="994"/>
      <c r="P36" s="994"/>
      <c r="Q36" s="994"/>
    </row>
    <row r="37" spans="1:17" ht="36.75" thickBot="1" x14ac:dyDescent="0.3">
      <c r="A37" s="13" t="s">
        <v>14</v>
      </c>
      <c r="B37" s="11" t="s">
        <v>15</v>
      </c>
      <c r="C37" s="207" t="s">
        <v>2</v>
      </c>
      <c r="D37" s="208" t="s">
        <v>1</v>
      </c>
      <c r="E37" s="207" t="s">
        <v>3</v>
      </c>
      <c r="F37" s="208" t="s">
        <v>1</v>
      </c>
      <c r="G37" s="207" t="s">
        <v>4</v>
      </c>
      <c r="H37" s="208" t="s">
        <v>1</v>
      </c>
      <c r="I37" s="207" t="s">
        <v>5</v>
      </c>
      <c r="J37" s="208" t="s">
        <v>1</v>
      </c>
      <c r="K37" s="209" t="s">
        <v>190</v>
      </c>
      <c r="L37" s="210" t="s">
        <v>1</v>
      </c>
      <c r="M37" s="209" t="s">
        <v>191</v>
      </c>
      <c r="N37" s="210" t="s">
        <v>1</v>
      </c>
      <c r="O37" s="237" t="s">
        <v>193</v>
      </c>
      <c r="P37" s="238" t="s">
        <v>192</v>
      </c>
      <c r="Q37" s="209" t="s">
        <v>6</v>
      </c>
    </row>
    <row r="38" spans="1:17" ht="15.75" thickTop="1" x14ac:dyDescent="0.25">
      <c r="A38" s="2" t="s">
        <v>35</v>
      </c>
      <c r="B38" s="4" t="e">
        <f>'Pque N Mundo II'!#REF!</f>
        <v>#REF!</v>
      </c>
      <c r="C38" s="171" t="e">
        <f>'Pque N Mundo II'!#REF!</f>
        <v>#REF!</v>
      </c>
      <c r="D38" s="50" t="e">
        <f t="shared" ref="D38:D45" si="22">C38/$B38</f>
        <v>#REF!</v>
      </c>
      <c r="E38" s="92" t="e">
        <f>'Pque N Mundo II'!#REF!</f>
        <v>#REF!</v>
      </c>
      <c r="F38" s="50" t="e">
        <f t="shared" ref="F38:F45" si="23">E38/$B38</f>
        <v>#REF!</v>
      </c>
      <c r="G38" s="92" t="e">
        <f>'Pque N Mundo II'!#REF!</f>
        <v>#REF!</v>
      </c>
      <c r="H38" s="50" t="e">
        <f t="shared" ref="H38:H44" si="24">G38/$B38</f>
        <v>#REF!</v>
      </c>
      <c r="I38" s="171" t="e">
        <f>'Pque N Mundo II'!#REF!</f>
        <v>#REF!</v>
      </c>
      <c r="J38" s="50" t="e">
        <f t="shared" ref="J38:J45" si="25">I38/$B38</f>
        <v>#REF!</v>
      </c>
      <c r="K38" s="171" t="e">
        <f>'Pque N Mundo II'!#REF!</f>
        <v>#REF!</v>
      </c>
      <c r="L38" s="50" t="e">
        <f t="shared" ref="L38:L45" si="26">K38/$B38</f>
        <v>#REF!</v>
      </c>
      <c r="M38" s="171" t="e">
        <f>'Pque N Mundo II'!#REF!</f>
        <v>#REF!</v>
      </c>
      <c r="N38" s="50" t="e">
        <f t="shared" ref="N38:N45" si="27">M38/$B38</f>
        <v>#REF!</v>
      </c>
      <c r="O38" s="242" t="e">
        <f t="shared" ref="O38:O44" si="28">SUM(I38,K38,M38)</f>
        <v>#REF!</v>
      </c>
      <c r="P38" s="172" t="e">
        <f t="shared" ref="P38:P44" si="29">O38/($B38*3)</f>
        <v>#REF!</v>
      </c>
      <c r="Q38" s="252" t="e">
        <f t="shared" ref="Q38:Q44" si="30">SUM(C38,E38,G38,I38,K38,M38)</f>
        <v>#REF!</v>
      </c>
    </row>
    <row r="39" spans="1:17" x14ac:dyDescent="0.25">
      <c r="A39" s="2" t="s">
        <v>36</v>
      </c>
      <c r="B39" s="4" t="e">
        <f>'Pque N Mundo II'!#REF!</f>
        <v>#REF!</v>
      </c>
      <c r="C39" s="171" t="e">
        <f>'Pque N Mundo II'!#REF!</f>
        <v>#REF!</v>
      </c>
      <c r="D39" s="50" t="e">
        <f t="shared" si="22"/>
        <v>#REF!</v>
      </c>
      <c r="E39" s="92" t="e">
        <f>'Pque N Mundo II'!#REF!</f>
        <v>#REF!</v>
      </c>
      <c r="F39" s="50" t="e">
        <f t="shared" si="23"/>
        <v>#REF!</v>
      </c>
      <c r="G39" s="92" t="e">
        <f>'Pque N Mundo II'!#REF!</f>
        <v>#REF!</v>
      </c>
      <c r="H39" s="50" t="e">
        <f t="shared" si="24"/>
        <v>#REF!</v>
      </c>
      <c r="I39" s="171" t="e">
        <f>'Pque N Mundo II'!#REF!</f>
        <v>#REF!</v>
      </c>
      <c r="J39" s="50" t="e">
        <f t="shared" si="25"/>
        <v>#REF!</v>
      </c>
      <c r="K39" s="171" t="e">
        <f>'Pque N Mundo II'!#REF!</f>
        <v>#REF!</v>
      </c>
      <c r="L39" s="50" t="e">
        <f t="shared" si="26"/>
        <v>#REF!</v>
      </c>
      <c r="M39" s="171" t="e">
        <f>'Pque N Mundo II'!#REF!</f>
        <v>#REF!</v>
      </c>
      <c r="N39" s="50" t="e">
        <f t="shared" si="27"/>
        <v>#REF!</v>
      </c>
      <c r="O39" s="242" t="e">
        <f t="shared" si="28"/>
        <v>#REF!</v>
      </c>
      <c r="P39" s="172" t="e">
        <f t="shared" si="29"/>
        <v>#REF!</v>
      </c>
      <c r="Q39" s="252" t="e">
        <f t="shared" si="30"/>
        <v>#REF!</v>
      </c>
    </row>
    <row r="40" spans="1:17" x14ac:dyDescent="0.25">
      <c r="A40" s="2" t="s">
        <v>37</v>
      </c>
      <c r="B40" s="4" t="e">
        <f>'Pque N Mundo II'!#REF!</f>
        <v>#REF!</v>
      </c>
      <c r="C40" s="171" t="e">
        <f>'Pque N Mundo II'!#REF!</f>
        <v>#REF!</v>
      </c>
      <c r="D40" s="50" t="e">
        <f t="shared" si="22"/>
        <v>#REF!</v>
      </c>
      <c r="E40" s="92" t="e">
        <f>'Pque N Mundo II'!#REF!</f>
        <v>#REF!</v>
      </c>
      <c r="F40" s="50" t="e">
        <f t="shared" si="23"/>
        <v>#REF!</v>
      </c>
      <c r="G40" s="92" t="e">
        <f>'Pque N Mundo II'!#REF!</f>
        <v>#REF!</v>
      </c>
      <c r="H40" s="50" t="e">
        <f t="shared" si="24"/>
        <v>#REF!</v>
      </c>
      <c r="I40" s="171" t="e">
        <f>'Pque N Mundo II'!#REF!</f>
        <v>#REF!</v>
      </c>
      <c r="J40" s="50" t="e">
        <f t="shared" si="25"/>
        <v>#REF!</v>
      </c>
      <c r="K40" s="171" t="e">
        <f>'Pque N Mundo II'!#REF!</f>
        <v>#REF!</v>
      </c>
      <c r="L40" s="50" t="e">
        <f t="shared" si="26"/>
        <v>#REF!</v>
      </c>
      <c r="M40" s="171" t="e">
        <f>'Pque N Mundo II'!#REF!</f>
        <v>#REF!</v>
      </c>
      <c r="N40" s="50" t="e">
        <f t="shared" si="27"/>
        <v>#REF!</v>
      </c>
      <c r="O40" s="242" t="e">
        <f t="shared" si="28"/>
        <v>#REF!</v>
      </c>
      <c r="P40" s="172" t="e">
        <f t="shared" si="29"/>
        <v>#REF!</v>
      </c>
      <c r="Q40" s="252" t="e">
        <f t="shared" si="30"/>
        <v>#REF!</v>
      </c>
    </row>
    <row r="41" spans="1:17" x14ac:dyDescent="0.25">
      <c r="A41" s="2" t="s">
        <v>39</v>
      </c>
      <c r="B41" s="4" t="e">
        <f>'Pque N Mundo II'!#REF!</f>
        <v>#REF!</v>
      </c>
      <c r="C41" s="171" t="e">
        <f>'Pque N Mundo II'!#REF!</f>
        <v>#REF!</v>
      </c>
      <c r="D41" s="50" t="e">
        <f t="shared" si="22"/>
        <v>#REF!</v>
      </c>
      <c r="E41" s="92" t="e">
        <f>'Pque N Mundo II'!#REF!</f>
        <v>#REF!</v>
      </c>
      <c r="F41" s="50" t="e">
        <f t="shared" si="23"/>
        <v>#REF!</v>
      </c>
      <c r="G41" s="92" t="e">
        <f>'Pque N Mundo II'!#REF!</f>
        <v>#REF!</v>
      </c>
      <c r="H41" s="50" t="e">
        <f t="shared" si="24"/>
        <v>#REF!</v>
      </c>
      <c r="I41" s="171" t="e">
        <f>'Pque N Mundo II'!#REF!</f>
        <v>#REF!</v>
      </c>
      <c r="J41" s="50" t="e">
        <f t="shared" si="25"/>
        <v>#REF!</v>
      </c>
      <c r="K41" s="171" t="e">
        <f>'Pque N Mundo II'!#REF!</f>
        <v>#REF!</v>
      </c>
      <c r="L41" s="50" t="e">
        <f t="shared" si="26"/>
        <v>#REF!</v>
      </c>
      <c r="M41" s="171" t="e">
        <f>'Pque N Mundo II'!#REF!</f>
        <v>#REF!</v>
      </c>
      <c r="N41" s="50" t="e">
        <f t="shared" si="27"/>
        <v>#REF!</v>
      </c>
      <c r="O41" s="242" t="e">
        <f t="shared" si="28"/>
        <v>#REF!</v>
      </c>
      <c r="P41" s="172" t="e">
        <f t="shared" si="29"/>
        <v>#REF!</v>
      </c>
      <c r="Q41" s="252" t="e">
        <f t="shared" si="30"/>
        <v>#REF!</v>
      </c>
    </row>
    <row r="42" spans="1:17" x14ac:dyDescent="0.25">
      <c r="A42" s="2" t="s">
        <v>44</v>
      </c>
      <c r="B42" s="4" t="e">
        <f>'Pque N Mundo II'!#REF!</f>
        <v>#REF!</v>
      </c>
      <c r="C42" s="171" t="e">
        <f>'Pque N Mundo II'!#REF!</f>
        <v>#REF!</v>
      </c>
      <c r="D42" s="50" t="e">
        <f t="shared" si="22"/>
        <v>#REF!</v>
      </c>
      <c r="E42" s="92" t="e">
        <f>'Pque N Mundo II'!#REF!</f>
        <v>#REF!</v>
      </c>
      <c r="F42" s="50" t="e">
        <f t="shared" si="23"/>
        <v>#REF!</v>
      </c>
      <c r="G42" s="92" t="e">
        <f>'Pque N Mundo II'!#REF!</f>
        <v>#REF!</v>
      </c>
      <c r="H42" s="50" t="e">
        <f>G42/$B42</f>
        <v>#REF!</v>
      </c>
      <c r="I42" s="171" t="e">
        <f>'Pque N Mundo II'!#REF!</f>
        <v>#REF!</v>
      </c>
      <c r="J42" s="50" t="e">
        <f t="shared" si="25"/>
        <v>#REF!</v>
      </c>
      <c r="K42" s="171" t="e">
        <f>'Pque N Mundo II'!#REF!</f>
        <v>#REF!</v>
      </c>
      <c r="L42" s="50" t="e">
        <f t="shared" si="26"/>
        <v>#REF!</v>
      </c>
      <c r="M42" s="171" t="e">
        <f>'Pque N Mundo II'!#REF!</f>
        <v>#REF!</v>
      </c>
      <c r="N42" s="50" t="e">
        <f t="shared" si="27"/>
        <v>#REF!</v>
      </c>
      <c r="O42" s="242" t="e">
        <f t="shared" si="28"/>
        <v>#REF!</v>
      </c>
      <c r="P42" s="172" t="e">
        <f t="shared" si="29"/>
        <v>#REF!</v>
      </c>
      <c r="Q42" s="252" t="e">
        <f t="shared" si="30"/>
        <v>#REF!</v>
      </c>
    </row>
    <row r="43" spans="1:17" x14ac:dyDescent="0.25">
      <c r="A43" s="2" t="s">
        <v>38</v>
      </c>
      <c r="B43" s="4" t="e">
        <f>'Pque N Mundo II'!#REF!</f>
        <v>#REF!</v>
      </c>
      <c r="C43" s="171" t="e">
        <f>'Pque N Mundo II'!#REF!</f>
        <v>#REF!</v>
      </c>
      <c r="D43" s="50" t="e">
        <f t="shared" si="22"/>
        <v>#REF!</v>
      </c>
      <c r="E43" s="92" t="e">
        <f>'Pque N Mundo II'!#REF!</f>
        <v>#REF!</v>
      </c>
      <c r="F43" s="50" t="e">
        <f t="shared" si="23"/>
        <v>#REF!</v>
      </c>
      <c r="G43" s="92" t="e">
        <f>'Pque N Mundo II'!#REF!</f>
        <v>#REF!</v>
      </c>
      <c r="H43" s="50" t="e">
        <f t="shared" si="24"/>
        <v>#REF!</v>
      </c>
      <c r="I43" s="171" t="e">
        <f>'Pque N Mundo II'!#REF!</f>
        <v>#REF!</v>
      </c>
      <c r="J43" s="50" t="e">
        <f t="shared" si="25"/>
        <v>#REF!</v>
      </c>
      <c r="K43" s="171" t="e">
        <f>'Pque N Mundo II'!#REF!</f>
        <v>#REF!</v>
      </c>
      <c r="L43" s="50" t="e">
        <f t="shared" si="26"/>
        <v>#REF!</v>
      </c>
      <c r="M43" s="171" t="e">
        <f>'Pque N Mundo II'!#REF!</f>
        <v>#REF!</v>
      </c>
      <c r="N43" s="50" t="e">
        <f t="shared" si="27"/>
        <v>#REF!</v>
      </c>
      <c r="O43" s="242" t="e">
        <f t="shared" si="28"/>
        <v>#REF!</v>
      </c>
      <c r="P43" s="172" t="e">
        <f t="shared" si="29"/>
        <v>#REF!</v>
      </c>
      <c r="Q43" s="252" t="e">
        <f t="shared" si="30"/>
        <v>#REF!</v>
      </c>
    </row>
    <row r="44" spans="1:17" ht="15.75" thickBot="1" x14ac:dyDescent="0.3">
      <c r="A44" s="55" t="s">
        <v>40</v>
      </c>
      <c r="B44" s="56" t="e">
        <f>'Pque N Mundo II'!#REF!</f>
        <v>#REF!</v>
      </c>
      <c r="C44" s="101" t="e">
        <f>'Pque N Mundo II'!#REF!</f>
        <v>#REF!</v>
      </c>
      <c r="D44" s="115" t="e">
        <f t="shared" si="22"/>
        <v>#REF!</v>
      </c>
      <c r="E44" s="101" t="e">
        <f>'Pque N Mundo II'!#REF!</f>
        <v>#REF!</v>
      </c>
      <c r="F44" s="115" t="e">
        <f t="shared" si="23"/>
        <v>#REF!</v>
      </c>
      <c r="G44" s="101" t="e">
        <f>'Pque N Mundo II'!#REF!</f>
        <v>#REF!</v>
      </c>
      <c r="H44" s="115" t="e">
        <f t="shared" si="24"/>
        <v>#REF!</v>
      </c>
      <c r="I44" s="101" t="e">
        <f>'Pque N Mundo II'!#REF!</f>
        <v>#REF!</v>
      </c>
      <c r="J44" s="115" t="e">
        <f t="shared" si="25"/>
        <v>#REF!</v>
      </c>
      <c r="K44" s="101" t="e">
        <f>'Pque N Mundo II'!#REF!</f>
        <v>#REF!</v>
      </c>
      <c r="L44" s="115" t="e">
        <f t="shared" si="26"/>
        <v>#REF!</v>
      </c>
      <c r="M44" s="101" t="e">
        <f>'Pque N Mundo II'!#REF!</f>
        <v>#REF!</v>
      </c>
      <c r="N44" s="115" t="e">
        <f t="shared" si="27"/>
        <v>#REF!</v>
      </c>
      <c r="O44" s="247" t="e">
        <f t="shared" si="28"/>
        <v>#REF!</v>
      </c>
      <c r="P44" s="163" t="e">
        <f t="shared" si="29"/>
        <v>#REF!</v>
      </c>
      <c r="Q44" s="256" t="e">
        <f t="shared" si="30"/>
        <v>#REF!</v>
      </c>
    </row>
    <row r="45" spans="1:17" ht="15.75" thickBot="1" x14ac:dyDescent="0.3">
      <c r="A45" s="333" t="s">
        <v>7</v>
      </c>
      <c r="B45" s="335" t="e">
        <f>SUM(B38:B44)</f>
        <v>#REF!</v>
      </c>
      <c r="C45" s="337" t="e">
        <f>SUM(C38:C44)</f>
        <v>#REF!</v>
      </c>
      <c r="D45" s="361" t="e">
        <f t="shared" si="22"/>
        <v>#REF!</v>
      </c>
      <c r="E45" s="337" t="e">
        <f>SUM(E38:E44)</f>
        <v>#REF!</v>
      </c>
      <c r="F45" s="361" t="e">
        <f t="shared" si="23"/>
        <v>#REF!</v>
      </c>
      <c r="G45" s="337" t="e">
        <f>SUM(G38:G44)</f>
        <v>#REF!</v>
      </c>
      <c r="H45" s="361" t="e">
        <f>G45/$B45</f>
        <v>#REF!</v>
      </c>
      <c r="I45" s="337" t="e">
        <f>SUM(I38:I44)</f>
        <v>#REF!</v>
      </c>
      <c r="J45" s="361" t="e">
        <f t="shared" si="25"/>
        <v>#REF!</v>
      </c>
      <c r="K45" s="337" t="e">
        <f>SUM(K38:K44)</f>
        <v>#REF!</v>
      </c>
      <c r="L45" s="361" t="e">
        <f t="shared" si="26"/>
        <v>#REF!</v>
      </c>
      <c r="M45" s="337" t="e">
        <f>SUM(M38:M44)</f>
        <v>#REF!</v>
      </c>
      <c r="N45" s="361" t="e">
        <f t="shared" si="27"/>
        <v>#REF!</v>
      </c>
      <c r="O45" s="339" t="e">
        <f>SUM(O38:O44)</f>
        <v>#REF!</v>
      </c>
      <c r="P45" s="362" t="e">
        <f t="shared" ref="P45" si="31">O45/$B45</f>
        <v>#REF!</v>
      </c>
      <c r="Q45" s="337" t="e">
        <f>SUM(Q38:Q44)</f>
        <v>#REF!</v>
      </c>
    </row>
    <row r="47" spans="1:17" ht="15.75" x14ac:dyDescent="0.25">
      <c r="A47" s="993" t="s">
        <v>264</v>
      </c>
      <c r="B47" s="994"/>
      <c r="C47" s="994"/>
      <c r="D47" s="994"/>
      <c r="E47" s="994"/>
      <c r="F47" s="994"/>
      <c r="G47" s="994"/>
      <c r="H47" s="994"/>
      <c r="I47" s="994"/>
      <c r="J47" s="994"/>
      <c r="K47" s="994"/>
      <c r="L47" s="994"/>
      <c r="M47" s="994"/>
      <c r="N47" s="994"/>
      <c r="O47" s="994"/>
      <c r="P47" s="994"/>
      <c r="Q47" s="994"/>
    </row>
    <row r="48" spans="1:17" ht="36.75" thickBot="1" x14ac:dyDescent="0.3">
      <c r="A48" s="74" t="s">
        <v>14</v>
      </c>
      <c r="B48" s="90" t="s">
        <v>165</v>
      </c>
      <c r="C48" s="207" t="s">
        <v>2</v>
      </c>
      <c r="D48" s="208" t="s">
        <v>1</v>
      </c>
      <c r="E48" s="207" t="s">
        <v>3</v>
      </c>
      <c r="F48" s="208" t="s">
        <v>1</v>
      </c>
      <c r="G48" s="207" t="s">
        <v>4</v>
      </c>
      <c r="H48" s="208" t="s">
        <v>1</v>
      </c>
      <c r="I48" s="207" t="s">
        <v>5</v>
      </c>
      <c r="J48" s="208" t="s">
        <v>1</v>
      </c>
      <c r="K48" s="209" t="s">
        <v>190</v>
      </c>
      <c r="L48" s="210" t="s">
        <v>1</v>
      </c>
      <c r="M48" s="209" t="s">
        <v>191</v>
      </c>
      <c r="N48" s="210" t="s">
        <v>1</v>
      </c>
      <c r="O48" s="237" t="s">
        <v>193</v>
      </c>
      <c r="P48" s="238" t="s">
        <v>192</v>
      </c>
      <c r="Q48" s="209" t="s">
        <v>6</v>
      </c>
    </row>
    <row r="49" spans="1:17" ht="15.75" thickTop="1" x14ac:dyDescent="0.25">
      <c r="A49" s="77" t="s">
        <v>33</v>
      </c>
      <c r="B49" s="76" t="e">
        <f>'AMA_UBS J Brasil'!#REF!</f>
        <v>#REF!</v>
      </c>
      <c r="C49" s="91" t="e">
        <f>'AMA_UBS J Brasil'!#REF!</f>
        <v>#REF!</v>
      </c>
      <c r="D49" s="18" t="e">
        <f t="shared" ref="D49:D59" si="32">C49/$B49</f>
        <v>#REF!</v>
      </c>
      <c r="E49" s="91" t="e">
        <f>'AMA_UBS J Brasil'!#REF!</f>
        <v>#REF!</v>
      </c>
      <c r="F49" s="18" t="e">
        <f t="shared" ref="F49:F59" si="33">E49/$B49</f>
        <v>#REF!</v>
      </c>
      <c r="G49" s="91" t="e">
        <f>'AMA_UBS J Brasil'!#REF!</f>
        <v>#REF!</v>
      </c>
      <c r="H49" s="18" t="e">
        <f t="shared" ref="H49:H59" si="34">G49/$B49</f>
        <v>#REF!</v>
      </c>
      <c r="I49" s="91" t="e">
        <f>'AMA_UBS J Brasil'!#REF!</f>
        <v>#REF!</v>
      </c>
      <c r="J49" s="18" t="e">
        <f t="shared" ref="J49:J59" si="35">I49/$B49</f>
        <v>#REF!</v>
      </c>
      <c r="K49" s="91" t="e">
        <f>'AMA_UBS J Brasil'!#REF!</f>
        <v>#REF!</v>
      </c>
      <c r="L49" s="18" t="e">
        <f t="shared" ref="L49:L59" si="36">K49/$B49</f>
        <v>#REF!</v>
      </c>
      <c r="M49" s="91" t="e">
        <f>'AMA_UBS J Brasil'!#REF!</f>
        <v>#REF!</v>
      </c>
      <c r="N49" s="18" t="e">
        <f t="shared" ref="N49:N59" si="37">M49/$B49</f>
        <v>#REF!</v>
      </c>
      <c r="O49" s="227" t="e">
        <f t="shared" ref="O49:O59" si="38">SUM(I49,K49,M49)</f>
        <v>#REF!</v>
      </c>
      <c r="P49" s="102" t="e">
        <f t="shared" ref="P49:P59" si="39">O49/($B49*3)</f>
        <v>#REF!</v>
      </c>
      <c r="Q49" s="230" t="e">
        <f t="shared" ref="Q49:Q59" si="40">SUM(C49,E49,G49,I49,K49,M49)</f>
        <v>#REF!</v>
      </c>
    </row>
    <row r="50" spans="1:17" x14ac:dyDescent="0.25">
      <c r="A50" s="77" t="s">
        <v>20</v>
      </c>
      <c r="B50" s="78" t="e">
        <f>'AMA_UBS J Brasil'!#REF!</f>
        <v>#REF!</v>
      </c>
      <c r="C50" s="95" t="e">
        <f>'AMA_UBS J Brasil'!#REF!</f>
        <v>#REF!</v>
      </c>
      <c r="D50" s="103" t="e">
        <f t="shared" si="32"/>
        <v>#REF!</v>
      </c>
      <c r="E50" s="92" t="e">
        <f>'AMA_UBS J Brasil'!#REF!</f>
        <v>#REF!</v>
      </c>
      <c r="F50" s="103" t="e">
        <f t="shared" si="33"/>
        <v>#REF!</v>
      </c>
      <c r="G50" s="92" t="e">
        <f>'AMA_UBS J Brasil'!#REF!</f>
        <v>#REF!</v>
      </c>
      <c r="H50" s="103" t="e">
        <f t="shared" si="34"/>
        <v>#REF!</v>
      </c>
      <c r="I50" s="92" t="e">
        <f>'AMA_UBS J Brasil'!#REF!</f>
        <v>#REF!</v>
      </c>
      <c r="J50" s="103" t="e">
        <f t="shared" si="35"/>
        <v>#REF!</v>
      </c>
      <c r="K50" s="92" t="e">
        <f>'AMA_UBS J Brasil'!#REF!</f>
        <v>#REF!</v>
      </c>
      <c r="L50" s="103" t="e">
        <f t="shared" si="36"/>
        <v>#REF!</v>
      </c>
      <c r="M50" s="92" t="e">
        <f>'AMA_UBS J Brasil'!#REF!</f>
        <v>#REF!</v>
      </c>
      <c r="N50" s="103" t="e">
        <f t="shared" si="37"/>
        <v>#REF!</v>
      </c>
      <c r="O50" s="239" t="e">
        <f t="shared" si="38"/>
        <v>#REF!</v>
      </c>
      <c r="P50" s="104" t="e">
        <f t="shared" si="39"/>
        <v>#REF!</v>
      </c>
      <c r="Q50" s="229" t="e">
        <f t="shared" si="40"/>
        <v>#REF!</v>
      </c>
    </row>
    <row r="51" spans="1:17" x14ac:dyDescent="0.25">
      <c r="A51" s="77" t="s">
        <v>43</v>
      </c>
      <c r="B51" s="78" t="e">
        <f>'AMA_UBS J Brasil'!#REF!</f>
        <v>#REF!</v>
      </c>
      <c r="C51" s="95" t="e">
        <f>'AMA_UBS J Brasil'!#REF!</f>
        <v>#REF!</v>
      </c>
      <c r="D51" s="103" t="e">
        <f t="shared" si="32"/>
        <v>#REF!</v>
      </c>
      <c r="E51" s="92" t="e">
        <f>'AMA_UBS J Brasil'!#REF!</f>
        <v>#REF!</v>
      </c>
      <c r="F51" s="103" t="e">
        <f t="shared" si="33"/>
        <v>#REF!</v>
      </c>
      <c r="G51" s="92" t="e">
        <f>'AMA_UBS J Brasil'!#REF!</f>
        <v>#REF!</v>
      </c>
      <c r="H51" s="103" t="e">
        <f t="shared" si="34"/>
        <v>#REF!</v>
      </c>
      <c r="I51" s="92" t="e">
        <f>'AMA_UBS J Brasil'!#REF!</f>
        <v>#REF!</v>
      </c>
      <c r="J51" s="103" t="e">
        <f t="shared" si="35"/>
        <v>#REF!</v>
      </c>
      <c r="K51" s="92" t="e">
        <f>'AMA_UBS J Brasil'!#REF!</f>
        <v>#REF!</v>
      </c>
      <c r="L51" s="103" t="e">
        <f t="shared" si="36"/>
        <v>#REF!</v>
      </c>
      <c r="M51" s="92" t="e">
        <f>'AMA_UBS J Brasil'!#REF!</f>
        <v>#REF!</v>
      </c>
      <c r="N51" s="103" t="e">
        <f t="shared" si="37"/>
        <v>#REF!</v>
      </c>
      <c r="O51" s="239" t="e">
        <f t="shared" si="38"/>
        <v>#REF!</v>
      </c>
      <c r="P51" s="104" t="e">
        <f t="shared" si="39"/>
        <v>#REF!</v>
      </c>
      <c r="Q51" s="229" t="e">
        <f t="shared" si="40"/>
        <v>#REF!</v>
      </c>
    </row>
    <row r="52" spans="1:17" x14ac:dyDescent="0.25">
      <c r="A52" s="77" t="s">
        <v>22</v>
      </c>
      <c r="B52" s="78" t="e">
        <f>'AMA_UBS J Brasil'!#REF!</f>
        <v>#REF!</v>
      </c>
      <c r="C52" s="92" t="e">
        <f>'AMA_UBS J Brasil'!#REF!</f>
        <v>#REF!</v>
      </c>
      <c r="D52" s="103" t="e">
        <f t="shared" si="32"/>
        <v>#REF!</v>
      </c>
      <c r="E52" s="92" t="e">
        <f>'AMA_UBS J Brasil'!#REF!</f>
        <v>#REF!</v>
      </c>
      <c r="F52" s="103" t="e">
        <f t="shared" si="33"/>
        <v>#REF!</v>
      </c>
      <c r="G52" s="92" t="e">
        <f>'AMA_UBS J Brasil'!#REF!</f>
        <v>#REF!</v>
      </c>
      <c r="H52" s="103" t="e">
        <f t="shared" si="34"/>
        <v>#REF!</v>
      </c>
      <c r="I52" s="92" t="e">
        <f>'AMA_UBS J Brasil'!#REF!</f>
        <v>#REF!</v>
      </c>
      <c r="J52" s="103" t="e">
        <f t="shared" si="35"/>
        <v>#REF!</v>
      </c>
      <c r="K52" s="92" t="e">
        <f>'AMA_UBS J Brasil'!#REF!</f>
        <v>#REF!</v>
      </c>
      <c r="L52" s="103" t="e">
        <f t="shared" si="36"/>
        <v>#REF!</v>
      </c>
      <c r="M52" s="92" t="e">
        <f>'AMA_UBS J Brasil'!#REF!</f>
        <v>#REF!</v>
      </c>
      <c r="N52" s="103" t="e">
        <f t="shared" si="37"/>
        <v>#REF!</v>
      </c>
      <c r="O52" s="239" t="e">
        <f t="shared" si="38"/>
        <v>#REF!</v>
      </c>
      <c r="P52" s="104" t="e">
        <f t="shared" si="39"/>
        <v>#REF!</v>
      </c>
      <c r="Q52" s="229" t="e">
        <f t="shared" si="40"/>
        <v>#REF!</v>
      </c>
    </row>
    <row r="53" spans="1:17" x14ac:dyDescent="0.25">
      <c r="A53" s="77" t="s">
        <v>23</v>
      </c>
      <c r="B53" s="78" t="e">
        <f>'AMA_UBS J Brasil'!#REF!</f>
        <v>#REF!</v>
      </c>
      <c r="C53" s="92" t="e">
        <f>'AMA_UBS J Brasil'!#REF!</f>
        <v>#REF!</v>
      </c>
      <c r="D53" s="103" t="e">
        <f t="shared" si="32"/>
        <v>#REF!</v>
      </c>
      <c r="E53" s="92" t="e">
        <f>'AMA_UBS J Brasil'!#REF!</f>
        <v>#REF!</v>
      </c>
      <c r="F53" s="103" t="e">
        <f t="shared" si="33"/>
        <v>#REF!</v>
      </c>
      <c r="G53" s="92" t="e">
        <f>'AMA_UBS J Brasil'!#REF!</f>
        <v>#REF!</v>
      </c>
      <c r="H53" s="103" t="e">
        <f t="shared" si="34"/>
        <v>#REF!</v>
      </c>
      <c r="I53" s="92" t="e">
        <f>'AMA_UBS J Brasil'!#REF!</f>
        <v>#REF!</v>
      </c>
      <c r="J53" s="103" t="e">
        <f t="shared" si="35"/>
        <v>#REF!</v>
      </c>
      <c r="K53" s="92" t="e">
        <f>'AMA_UBS J Brasil'!#REF!</f>
        <v>#REF!</v>
      </c>
      <c r="L53" s="103" t="e">
        <f t="shared" si="36"/>
        <v>#REF!</v>
      </c>
      <c r="M53" s="92" t="e">
        <f>'AMA_UBS J Brasil'!#REF!</f>
        <v>#REF!</v>
      </c>
      <c r="N53" s="103" t="e">
        <f t="shared" si="37"/>
        <v>#REF!</v>
      </c>
      <c r="O53" s="239" t="e">
        <f t="shared" si="38"/>
        <v>#REF!</v>
      </c>
      <c r="P53" s="104" t="e">
        <f t="shared" si="39"/>
        <v>#REF!</v>
      </c>
      <c r="Q53" s="229" t="e">
        <f t="shared" si="40"/>
        <v>#REF!</v>
      </c>
    </row>
    <row r="54" spans="1:17" x14ac:dyDescent="0.25">
      <c r="A54" s="77" t="s">
        <v>24</v>
      </c>
      <c r="B54" s="78" t="e">
        <f>'AMA_UBS J Brasil'!#REF!</f>
        <v>#REF!</v>
      </c>
      <c r="C54" s="92" t="e">
        <f>'AMA_UBS J Brasil'!#REF!</f>
        <v>#REF!</v>
      </c>
      <c r="D54" s="103" t="e">
        <f t="shared" si="32"/>
        <v>#REF!</v>
      </c>
      <c r="E54" s="92" t="e">
        <f>'AMA_UBS J Brasil'!#REF!</f>
        <v>#REF!</v>
      </c>
      <c r="F54" s="103" t="e">
        <f t="shared" si="33"/>
        <v>#REF!</v>
      </c>
      <c r="G54" s="92" t="e">
        <f>'AMA_UBS J Brasil'!#REF!</f>
        <v>#REF!</v>
      </c>
      <c r="H54" s="103" t="e">
        <f t="shared" si="34"/>
        <v>#REF!</v>
      </c>
      <c r="I54" s="92" t="e">
        <f>'AMA_UBS J Brasil'!#REF!</f>
        <v>#REF!</v>
      </c>
      <c r="J54" s="103" t="e">
        <f t="shared" si="35"/>
        <v>#REF!</v>
      </c>
      <c r="K54" s="92" t="e">
        <f>'AMA_UBS J Brasil'!#REF!</f>
        <v>#REF!</v>
      </c>
      <c r="L54" s="103" t="e">
        <f t="shared" si="36"/>
        <v>#REF!</v>
      </c>
      <c r="M54" s="92" t="e">
        <f>'AMA_UBS J Brasil'!#REF!</f>
        <v>#REF!</v>
      </c>
      <c r="N54" s="103" t="e">
        <f t="shared" si="37"/>
        <v>#REF!</v>
      </c>
      <c r="O54" s="239" t="e">
        <f t="shared" si="38"/>
        <v>#REF!</v>
      </c>
      <c r="P54" s="104" t="e">
        <f t="shared" si="39"/>
        <v>#REF!</v>
      </c>
      <c r="Q54" s="229" t="e">
        <f t="shared" si="40"/>
        <v>#REF!</v>
      </c>
    </row>
    <row r="55" spans="1:17" x14ac:dyDescent="0.25">
      <c r="A55" s="77" t="s">
        <v>25</v>
      </c>
      <c r="B55" s="78" t="e">
        <f>'AMA_UBS J Brasil'!#REF!</f>
        <v>#REF!</v>
      </c>
      <c r="C55" s="92" t="e">
        <f>'AMA_UBS J Brasil'!#REF!</f>
        <v>#REF!</v>
      </c>
      <c r="D55" s="103" t="e">
        <f t="shared" si="32"/>
        <v>#REF!</v>
      </c>
      <c r="E55" s="92" t="e">
        <f>'AMA_UBS J Brasil'!#REF!</f>
        <v>#REF!</v>
      </c>
      <c r="F55" s="103" t="e">
        <f t="shared" si="33"/>
        <v>#REF!</v>
      </c>
      <c r="G55" s="92" t="e">
        <f>'AMA_UBS J Brasil'!#REF!</f>
        <v>#REF!</v>
      </c>
      <c r="H55" s="103" t="e">
        <f t="shared" si="34"/>
        <v>#REF!</v>
      </c>
      <c r="I55" s="92" t="e">
        <f>'AMA_UBS J Brasil'!#REF!</f>
        <v>#REF!</v>
      </c>
      <c r="J55" s="103" t="e">
        <f t="shared" si="35"/>
        <v>#REF!</v>
      </c>
      <c r="K55" s="92" t="e">
        <f>'AMA_UBS J Brasil'!#REF!</f>
        <v>#REF!</v>
      </c>
      <c r="L55" s="103" t="e">
        <f t="shared" si="36"/>
        <v>#REF!</v>
      </c>
      <c r="M55" s="92" t="e">
        <f>'AMA_UBS J Brasil'!#REF!</f>
        <v>#REF!</v>
      </c>
      <c r="N55" s="103" t="e">
        <f t="shared" si="37"/>
        <v>#REF!</v>
      </c>
      <c r="O55" s="239" t="e">
        <f t="shared" si="38"/>
        <v>#REF!</v>
      </c>
      <c r="P55" s="104" t="e">
        <f t="shared" si="39"/>
        <v>#REF!</v>
      </c>
      <c r="Q55" s="229" t="e">
        <f t="shared" si="40"/>
        <v>#REF!</v>
      </c>
    </row>
    <row r="56" spans="1:17" x14ac:dyDescent="0.25">
      <c r="A56" s="61" t="s">
        <v>167</v>
      </c>
      <c r="B56" s="64">
        <v>8</v>
      </c>
      <c r="C56" s="92" t="e">
        <f>'AMA_UBS J Brasil'!#REF!</f>
        <v>#REF!</v>
      </c>
      <c r="D56" s="103" t="e">
        <f>C56/$B56</f>
        <v>#REF!</v>
      </c>
      <c r="E56" s="92" t="e">
        <f>'AMA_UBS J Brasil'!#REF!</f>
        <v>#REF!</v>
      </c>
      <c r="F56" s="103" t="e">
        <f>E56/$B56</f>
        <v>#REF!</v>
      </c>
      <c r="G56" s="92" t="e">
        <f>'AMA_UBS J Brasil'!#REF!</f>
        <v>#REF!</v>
      </c>
      <c r="H56" s="103" t="e">
        <f>G56/$B56</f>
        <v>#REF!</v>
      </c>
      <c r="I56" s="92" t="e">
        <f>'AMA_UBS J Brasil'!#REF!</f>
        <v>#REF!</v>
      </c>
      <c r="J56" s="103" t="e">
        <f>I56/$B56</f>
        <v>#REF!</v>
      </c>
      <c r="K56" s="92" t="e">
        <f>'AMA_UBS J Brasil'!#REF!</f>
        <v>#REF!</v>
      </c>
      <c r="L56" s="103" t="e">
        <f>K56/$B56</f>
        <v>#REF!</v>
      </c>
      <c r="M56" s="92" t="e">
        <f>'AMA_UBS J Brasil'!#REF!</f>
        <v>#REF!</v>
      </c>
      <c r="N56" s="103" t="e">
        <f>M56/$B56</f>
        <v>#REF!</v>
      </c>
      <c r="O56" s="239" t="e">
        <f t="shared" ref="O56" si="41">SUM(I56,K56,M56)</f>
        <v>#REF!</v>
      </c>
      <c r="P56" s="104" t="e">
        <f>O56/($B56*3)</f>
        <v>#REF!</v>
      </c>
      <c r="Q56" s="229" t="e">
        <f t="shared" ref="Q56" si="42">SUM(C56,E56,G56,I56,K56,M56)</f>
        <v>#REF!</v>
      </c>
    </row>
    <row r="57" spans="1:17" hidden="1" x14ac:dyDescent="0.25">
      <c r="A57" s="66" t="s">
        <v>45</v>
      </c>
      <c r="B57" s="64" t="e">
        <f>'AMA_UBS J Brasil'!#REF!</f>
        <v>#REF!</v>
      </c>
      <c r="C57" s="92" t="e">
        <f>'AMA_UBS J Brasil'!#REF!</f>
        <v>#REF!</v>
      </c>
      <c r="D57" s="103" t="e">
        <f t="shared" si="32"/>
        <v>#REF!</v>
      </c>
      <c r="E57" s="92" t="e">
        <f>'AMA_UBS J Brasil'!#REF!</f>
        <v>#REF!</v>
      </c>
      <c r="F57" s="103" t="e">
        <f t="shared" si="33"/>
        <v>#REF!</v>
      </c>
      <c r="G57" s="92" t="e">
        <f>'AMA_UBS J Brasil'!#REF!</f>
        <v>#REF!</v>
      </c>
      <c r="H57" s="103" t="e">
        <f t="shared" si="34"/>
        <v>#REF!</v>
      </c>
      <c r="I57" s="92" t="e">
        <f>'AMA_UBS J Brasil'!#REF!</f>
        <v>#REF!</v>
      </c>
      <c r="J57" s="103" t="e">
        <f t="shared" si="35"/>
        <v>#REF!</v>
      </c>
      <c r="K57" s="92" t="e">
        <f>'AMA_UBS J Brasil'!#REF!</f>
        <v>#REF!</v>
      </c>
      <c r="L57" s="103" t="e">
        <f t="shared" si="36"/>
        <v>#REF!</v>
      </c>
      <c r="M57" s="92" t="e">
        <f>'AMA_UBS J Brasil'!#REF!</f>
        <v>#REF!</v>
      </c>
      <c r="N57" s="103" t="e">
        <f t="shared" si="37"/>
        <v>#REF!</v>
      </c>
      <c r="O57" s="239" t="e">
        <f t="shared" si="38"/>
        <v>#REF!</v>
      </c>
      <c r="P57" s="104" t="e">
        <f t="shared" si="39"/>
        <v>#REF!</v>
      </c>
      <c r="Q57" s="229" t="e">
        <f t="shared" si="40"/>
        <v>#REF!</v>
      </c>
    </row>
    <row r="58" spans="1:17" ht="15.75" thickBot="1" x14ac:dyDescent="0.3">
      <c r="A58" s="55" t="s">
        <v>34</v>
      </c>
      <c r="B58" s="79" t="e">
        <f>'AMA_UBS J Brasil'!#REF!</f>
        <v>#REF!</v>
      </c>
      <c r="C58" s="101" t="e">
        <f>'AMA_UBS J Brasil'!#REF!</f>
        <v>#REF!</v>
      </c>
      <c r="D58" s="57" t="e">
        <f t="shared" si="32"/>
        <v>#REF!</v>
      </c>
      <c r="E58" s="101" t="e">
        <f>'AMA_UBS J Brasil'!#REF!</f>
        <v>#REF!</v>
      </c>
      <c r="F58" s="57" t="e">
        <f t="shared" si="33"/>
        <v>#REF!</v>
      </c>
      <c r="G58" s="101" t="e">
        <f>'AMA_UBS J Brasil'!#REF!</f>
        <v>#REF!</v>
      </c>
      <c r="H58" s="57" t="e">
        <f t="shared" si="34"/>
        <v>#REF!</v>
      </c>
      <c r="I58" s="101" t="e">
        <f>'AMA_UBS J Brasil'!#REF!</f>
        <v>#REF!</v>
      </c>
      <c r="J58" s="57" t="e">
        <f t="shared" si="35"/>
        <v>#REF!</v>
      </c>
      <c r="K58" s="101" t="e">
        <f>'AMA_UBS J Brasil'!#REF!</f>
        <v>#REF!</v>
      </c>
      <c r="L58" s="57" t="e">
        <f t="shared" si="36"/>
        <v>#REF!</v>
      </c>
      <c r="M58" s="101" t="e">
        <f>'AMA_UBS J Brasil'!#REF!</f>
        <v>#REF!</v>
      </c>
      <c r="N58" s="57" t="e">
        <f t="shared" si="37"/>
        <v>#REF!</v>
      </c>
      <c r="O58" s="247" t="e">
        <f t="shared" si="38"/>
        <v>#REF!</v>
      </c>
      <c r="P58" s="163" t="e">
        <f t="shared" si="39"/>
        <v>#REF!</v>
      </c>
      <c r="Q58" s="256" t="e">
        <f t="shared" si="40"/>
        <v>#REF!</v>
      </c>
    </row>
    <row r="59" spans="1:17" ht="15.75" thickBot="1" x14ac:dyDescent="0.3">
      <c r="A59" s="333" t="s">
        <v>7</v>
      </c>
      <c r="B59" s="366" t="e">
        <f>SUM(B49:B58)</f>
        <v>#REF!</v>
      </c>
      <c r="C59" s="337" t="e">
        <f>SUM(C49:C58)</f>
        <v>#REF!</v>
      </c>
      <c r="D59" s="361" t="e">
        <f t="shared" si="32"/>
        <v>#REF!</v>
      </c>
      <c r="E59" s="337" t="e">
        <f>SUM(E49:E58)</f>
        <v>#REF!</v>
      </c>
      <c r="F59" s="361" t="e">
        <f t="shared" si="33"/>
        <v>#REF!</v>
      </c>
      <c r="G59" s="337" t="e">
        <f>SUM(G49:G58)</f>
        <v>#REF!</v>
      </c>
      <c r="H59" s="361" t="e">
        <f t="shared" si="34"/>
        <v>#REF!</v>
      </c>
      <c r="I59" s="337" t="e">
        <f>SUM(I49:I58)</f>
        <v>#REF!</v>
      </c>
      <c r="J59" s="361" t="e">
        <f t="shared" si="35"/>
        <v>#REF!</v>
      </c>
      <c r="K59" s="337" t="e">
        <f>SUM(K49:K58)</f>
        <v>#REF!</v>
      </c>
      <c r="L59" s="361" t="e">
        <f t="shared" si="36"/>
        <v>#REF!</v>
      </c>
      <c r="M59" s="337" t="e">
        <f>SUM(M49:M58)</f>
        <v>#REF!</v>
      </c>
      <c r="N59" s="361" t="e">
        <f t="shared" si="37"/>
        <v>#REF!</v>
      </c>
      <c r="O59" s="339" t="e">
        <f t="shared" si="38"/>
        <v>#REF!</v>
      </c>
      <c r="P59" s="362" t="e">
        <f t="shared" si="39"/>
        <v>#REF!</v>
      </c>
      <c r="Q59" s="337" t="e">
        <f t="shared" si="40"/>
        <v>#REF!</v>
      </c>
    </row>
    <row r="61" spans="1:17" ht="15.75" x14ac:dyDescent="0.25">
      <c r="A61" s="993" t="s">
        <v>266</v>
      </c>
      <c r="B61" s="994"/>
      <c r="C61" s="994"/>
      <c r="D61" s="994"/>
      <c r="E61" s="994"/>
      <c r="F61" s="994"/>
      <c r="G61" s="994"/>
      <c r="H61" s="994"/>
      <c r="I61" s="994"/>
      <c r="J61" s="994"/>
      <c r="K61" s="994"/>
      <c r="L61" s="994"/>
      <c r="M61" s="994"/>
      <c r="N61" s="994"/>
      <c r="O61" s="994"/>
      <c r="P61" s="994"/>
      <c r="Q61" s="994"/>
    </row>
    <row r="62" spans="1:17" ht="36.75" thickBot="1" x14ac:dyDescent="0.3">
      <c r="A62" s="74" t="s">
        <v>14</v>
      </c>
      <c r="B62" s="90" t="s">
        <v>165</v>
      </c>
      <c r="C62" s="207" t="s">
        <v>2</v>
      </c>
      <c r="D62" s="208" t="s">
        <v>1</v>
      </c>
      <c r="E62" s="207" t="s">
        <v>3</v>
      </c>
      <c r="F62" s="208" t="s">
        <v>1</v>
      </c>
      <c r="G62" s="207" t="s">
        <v>4</v>
      </c>
      <c r="H62" s="208" t="s">
        <v>1</v>
      </c>
      <c r="I62" s="207" t="s">
        <v>5</v>
      </c>
      <c r="J62" s="208" t="s">
        <v>1</v>
      </c>
      <c r="K62" s="209" t="s">
        <v>190</v>
      </c>
      <c r="L62" s="210" t="s">
        <v>1</v>
      </c>
      <c r="M62" s="209" t="s">
        <v>191</v>
      </c>
      <c r="N62" s="210" t="s">
        <v>1</v>
      </c>
      <c r="O62" s="237" t="s">
        <v>193</v>
      </c>
      <c r="P62" s="238" t="s">
        <v>192</v>
      </c>
      <c r="Q62" s="209" t="s">
        <v>6</v>
      </c>
    </row>
    <row r="63" spans="1:17" ht="15.75" thickTop="1" x14ac:dyDescent="0.25">
      <c r="A63" s="77" t="s">
        <v>20</v>
      </c>
      <c r="B63" s="78" t="e">
        <f>'UBS V Guilherme'!#REF!</f>
        <v>#REF!</v>
      </c>
      <c r="C63" s="92" t="e">
        <f>'UBS V Guilherme'!#REF!</f>
        <v>#REF!</v>
      </c>
      <c r="D63" s="103" t="e">
        <f t="shared" ref="D63:D72" si="43">C63/$B63</f>
        <v>#REF!</v>
      </c>
      <c r="E63" s="92" t="e">
        <f>'UBS V Guilherme'!#REF!</f>
        <v>#REF!</v>
      </c>
      <c r="F63" s="103" t="e">
        <f t="shared" ref="F63:F72" si="44">E63/$B63</f>
        <v>#REF!</v>
      </c>
      <c r="G63" s="92" t="e">
        <f>'UBS V Guilherme'!#REF!</f>
        <v>#REF!</v>
      </c>
      <c r="H63" s="103" t="e">
        <f t="shared" ref="H63:H72" si="45">G63/$B63</f>
        <v>#REF!</v>
      </c>
      <c r="I63" s="92" t="e">
        <f>'UBS V Guilherme'!#REF!</f>
        <v>#REF!</v>
      </c>
      <c r="J63" s="103" t="e">
        <f t="shared" ref="J63:J72" si="46">I63/$B63</f>
        <v>#REF!</v>
      </c>
      <c r="K63" s="92" t="e">
        <f>'UBS V Guilherme'!#REF!</f>
        <v>#REF!</v>
      </c>
      <c r="L63" s="103" t="e">
        <f t="shared" ref="L63:L72" si="47">K63/$B63</f>
        <v>#REF!</v>
      </c>
      <c r="M63" s="92" t="e">
        <f>'UBS V Guilherme'!#REF!</f>
        <v>#REF!</v>
      </c>
      <c r="N63" s="103" t="e">
        <f t="shared" ref="N63:N72" si="48">M63/$B63</f>
        <v>#REF!</v>
      </c>
      <c r="O63" s="239" t="e">
        <f t="shared" ref="O63:O72" si="49">SUM(I63,K63,M63)</f>
        <v>#REF!</v>
      </c>
      <c r="P63" s="104" t="e">
        <f t="shared" ref="P63:P72" si="50">O63/($B63*3)</f>
        <v>#REF!</v>
      </c>
      <c r="Q63" s="229" t="e">
        <f t="shared" ref="Q63:Q72" si="51">SUM(C63,E63,G63,I63,K63,M63)</f>
        <v>#REF!</v>
      </c>
    </row>
    <row r="64" spans="1:17" x14ac:dyDescent="0.25">
      <c r="A64" s="77" t="s">
        <v>43</v>
      </c>
      <c r="B64" s="78" t="e">
        <f>'UBS V Guilherme'!#REF!</f>
        <v>#REF!</v>
      </c>
      <c r="C64" s="95" t="e">
        <f>'UBS V Guilherme'!#REF!</f>
        <v>#REF!</v>
      </c>
      <c r="D64" s="103" t="e">
        <f t="shared" si="43"/>
        <v>#REF!</v>
      </c>
      <c r="E64" s="92" t="e">
        <f>'UBS V Guilherme'!#REF!</f>
        <v>#REF!</v>
      </c>
      <c r="F64" s="103" t="e">
        <f t="shared" si="44"/>
        <v>#REF!</v>
      </c>
      <c r="G64" s="92" t="e">
        <f>'UBS V Guilherme'!#REF!</f>
        <v>#REF!</v>
      </c>
      <c r="H64" s="103" t="e">
        <f t="shared" si="45"/>
        <v>#REF!</v>
      </c>
      <c r="I64" s="92" t="e">
        <f>'UBS V Guilherme'!#REF!</f>
        <v>#REF!</v>
      </c>
      <c r="J64" s="103" t="e">
        <f t="shared" si="46"/>
        <v>#REF!</v>
      </c>
      <c r="K64" s="92" t="e">
        <f>'UBS V Guilherme'!#REF!</f>
        <v>#REF!</v>
      </c>
      <c r="L64" s="103" t="e">
        <f t="shared" si="47"/>
        <v>#REF!</v>
      </c>
      <c r="M64" s="92" t="e">
        <f>'UBS V Guilherme'!#REF!</f>
        <v>#REF!</v>
      </c>
      <c r="N64" s="103" t="e">
        <f t="shared" si="48"/>
        <v>#REF!</v>
      </c>
      <c r="O64" s="239" t="e">
        <f t="shared" si="49"/>
        <v>#REF!</v>
      </c>
      <c r="P64" s="104" t="e">
        <f t="shared" si="50"/>
        <v>#REF!</v>
      </c>
      <c r="Q64" s="229" t="e">
        <f t="shared" si="51"/>
        <v>#REF!</v>
      </c>
    </row>
    <row r="65" spans="1:17" x14ac:dyDescent="0.25">
      <c r="A65" s="77" t="s">
        <v>22</v>
      </c>
      <c r="B65" s="78" t="e">
        <f>'UBS V Guilherme'!#REF!</f>
        <v>#REF!</v>
      </c>
      <c r="C65" s="92" t="e">
        <f>'UBS V Guilherme'!#REF!</f>
        <v>#REF!</v>
      </c>
      <c r="D65" s="103" t="e">
        <f t="shared" si="43"/>
        <v>#REF!</v>
      </c>
      <c r="E65" s="92" t="e">
        <f>'UBS V Guilherme'!#REF!</f>
        <v>#REF!</v>
      </c>
      <c r="F65" s="103" t="e">
        <f t="shared" si="44"/>
        <v>#REF!</v>
      </c>
      <c r="G65" s="92" t="e">
        <f>'UBS V Guilherme'!#REF!</f>
        <v>#REF!</v>
      </c>
      <c r="H65" s="103" t="e">
        <f t="shared" si="45"/>
        <v>#REF!</v>
      </c>
      <c r="I65" s="92" t="e">
        <f>'UBS V Guilherme'!#REF!</f>
        <v>#REF!</v>
      </c>
      <c r="J65" s="103" t="e">
        <f t="shared" si="46"/>
        <v>#REF!</v>
      </c>
      <c r="K65" s="92" t="e">
        <f>'UBS V Guilherme'!#REF!</f>
        <v>#REF!</v>
      </c>
      <c r="L65" s="103" t="e">
        <f t="shared" si="47"/>
        <v>#REF!</v>
      </c>
      <c r="M65" s="92" t="e">
        <f>'UBS V Guilherme'!#REF!</f>
        <v>#REF!</v>
      </c>
      <c r="N65" s="103" t="e">
        <f t="shared" si="48"/>
        <v>#REF!</v>
      </c>
      <c r="O65" s="239" t="e">
        <f t="shared" si="49"/>
        <v>#REF!</v>
      </c>
      <c r="P65" s="104" t="e">
        <f t="shared" si="50"/>
        <v>#REF!</v>
      </c>
      <c r="Q65" s="229" t="e">
        <f t="shared" si="51"/>
        <v>#REF!</v>
      </c>
    </row>
    <row r="66" spans="1:17" x14ac:dyDescent="0.25">
      <c r="A66" s="77" t="s">
        <v>23</v>
      </c>
      <c r="B66" s="78" t="e">
        <f>'UBS V Guilherme'!#REF!</f>
        <v>#REF!</v>
      </c>
      <c r="C66" s="92" t="e">
        <f>'UBS V Guilherme'!#REF!</f>
        <v>#REF!</v>
      </c>
      <c r="D66" s="103" t="e">
        <f t="shared" si="43"/>
        <v>#REF!</v>
      </c>
      <c r="E66" s="95" t="e">
        <f>'UBS V Guilherme'!#REF!</f>
        <v>#REF!</v>
      </c>
      <c r="F66" s="103" t="e">
        <f t="shared" si="44"/>
        <v>#REF!</v>
      </c>
      <c r="G66" s="95" t="e">
        <f>'UBS V Guilherme'!#REF!</f>
        <v>#REF!</v>
      </c>
      <c r="H66" s="103" t="e">
        <f t="shared" si="45"/>
        <v>#REF!</v>
      </c>
      <c r="I66" s="92" t="e">
        <f>'UBS V Guilherme'!#REF!</f>
        <v>#REF!</v>
      </c>
      <c r="J66" s="103" t="e">
        <f t="shared" si="46"/>
        <v>#REF!</v>
      </c>
      <c r="K66" s="92" t="e">
        <f>'UBS V Guilherme'!#REF!</f>
        <v>#REF!</v>
      </c>
      <c r="L66" s="103" t="e">
        <f t="shared" si="47"/>
        <v>#REF!</v>
      </c>
      <c r="M66" s="92" t="e">
        <f>'UBS V Guilherme'!#REF!</f>
        <v>#REF!</v>
      </c>
      <c r="N66" s="103" t="e">
        <f t="shared" si="48"/>
        <v>#REF!</v>
      </c>
      <c r="O66" s="239" t="e">
        <f t="shared" si="49"/>
        <v>#REF!</v>
      </c>
      <c r="P66" s="104" t="e">
        <f t="shared" si="50"/>
        <v>#REF!</v>
      </c>
      <c r="Q66" s="229" t="e">
        <f t="shared" si="51"/>
        <v>#REF!</v>
      </c>
    </row>
    <row r="67" spans="1:17" x14ac:dyDescent="0.25">
      <c r="A67" s="77" t="s">
        <v>24</v>
      </c>
      <c r="B67" s="78" t="e">
        <f>'UBS V Guilherme'!#REF!</f>
        <v>#REF!</v>
      </c>
      <c r="C67" s="92" t="e">
        <f>'UBS V Guilherme'!#REF!</f>
        <v>#REF!</v>
      </c>
      <c r="D67" s="103" t="e">
        <f t="shared" si="43"/>
        <v>#REF!</v>
      </c>
      <c r="E67" s="92" t="e">
        <f>'UBS V Guilherme'!#REF!</f>
        <v>#REF!</v>
      </c>
      <c r="F67" s="103" t="e">
        <f t="shared" si="44"/>
        <v>#REF!</v>
      </c>
      <c r="G67" s="92" t="e">
        <f>'UBS V Guilherme'!#REF!</f>
        <v>#REF!</v>
      </c>
      <c r="H67" s="103" t="e">
        <f t="shared" si="45"/>
        <v>#REF!</v>
      </c>
      <c r="I67" s="92" t="e">
        <f>'UBS V Guilherme'!#REF!</f>
        <v>#REF!</v>
      </c>
      <c r="J67" s="103" t="e">
        <f t="shared" si="46"/>
        <v>#REF!</v>
      </c>
      <c r="K67" s="92" t="e">
        <f>'UBS V Guilherme'!#REF!</f>
        <v>#REF!</v>
      </c>
      <c r="L67" s="103" t="e">
        <f t="shared" si="47"/>
        <v>#REF!</v>
      </c>
      <c r="M67" s="92" t="e">
        <f>'UBS V Guilherme'!#REF!</f>
        <v>#REF!</v>
      </c>
      <c r="N67" s="103" t="e">
        <f t="shared" si="48"/>
        <v>#REF!</v>
      </c>
      <c r="O67" s="239" t="e">
        <f t="shared" si="49"/>
        <v>#REF!</v>
      </c>
      <c r="P67" s="104" t="e">
        <f t="shared" si="50"/>
        <v>#REF!</v>
      </c>
      <c r="Q67" s="229" t="e">
        <f t="shared" si="51"/>
        <v>#REF!</v>
      </c>
    </row>
    <row r="68" spans="1:17" x14ac:dyDescent="0.25">
      <c r="A68" s="77" t="s">
        <v>25</v>
      </c>
      <c r="B68" s="78" t="e">
        <f>'UBS V Guilherme'!#REF!</f>
        <v>#REF!</v>
      </c>
      <c r="C68" s="92" t="e">
        <f>'UBS V Guilherme'!#REF!</f>
        <v>#REF!</v>
      </c>
      <c r="D68" s="103" t="e">
        <f t="shared" si="43"/>
        <v>#REF!</v>
      </c>
      <c r="E68" s="92" t="e">
        <f>'UBS V Guilherme'!#REF!</f>
        <v>#REF!</v>
      </c>
      <c r="F68" s="103" t="e">
        <f t="shared" si="44"/>
        <v>#REF!</v>
      </c>
      <c r="G68" s="92" t="e">
        <f>'UBS V Guilherme'!#REF!</f>
        <v>#REF!</v>
      </c>
      <c r="H68" s="103" t="e">
        <f t="shared" si="45"/>
        <v>#REF!</v>
      </c>
      <c r="I68" s="92" t="e">
        <f>'UBS V Guilherme'!#REF!</f>
        <v>#REF!</v>
      </c>
      <c r="J68" s="103" t="e">
        <f t="shared" si="46"/>
        <v>#REF!</v>
      </c>
      <c r="K68" s="92" t="e">
        <f>'UBS V Guilherme'!#REF!</f>
        <v>#REF!</v>
      </c>
      <c r="L68" s="103" t="e">
        <f t="shared" si="47"/>
        <v>#REF!</v>
      </c>
      <c r="M68" s="92" t="e">
        <f>'UBS V Guilherme'!#REF!</f>
        <v>#REF!</v>
      </c>
      <c r="N68" s="103" t="e">
        <f t="shared" si="48"/>
        <v>#REF!</v>
      </c>
      <c r="O68" s="239" t="e">
        <f t="shared" si="49"/>
        <v>#REF!</v>
      </c>
      <c r="P68" s="104" t="e">
        <f t="shared" si="50"/>
        <v>#REF!</v>
      </c>
      <c r="Q68" s="229" t="e">
        <f t="shared" si="51"/>
        <v>#REF!</v>
      </c>
    </row>
    <row r="69" spans="1:17" x14ac:dyDescent="0.25">
      <c r="A69" s="61" t="s">
        <v>167</v>
      </c>
      <c r="B69" s="64">
        <v>3</v>
      </c>
      <c r="C69" s="92" t="e">
        <f>'UBS V Guilherme'!#REF!</f>
        <v>#REF!</v>
      </c>
      <c r="D69" s="19" t="e">
        <f t="shared" si="43"/>
        <v>#REF!</v>
      </c>
      <c r="E69" s="92" t="e">
        <f>'UBS V Guilherme'!#REF!</f>
        <v>#REF!</v>
      </c>
      <c r="F69" s="19" t="e">
        <f t="shared" si="44"/>
        <v>#REF!</v>
      </c>
      <c r="G69" s="92" t="e">
        <f>'UBS V Guilherme'!#REF!</f>
        <v>#REF!</v>
      </c>
      <c r="H69" s="19" t="e">
        <f t="shared" si="45"/>
        <v>#REF!</v>
      </c>
      <c r="I69" s="92" t="e">
        <f>'UBS V Guilherme'!#REF!</f>
        <v>#REF!</v>
      </c>
      <c r="J69" s="19" t="e">
        <f t="shared" si="46"/>
        <v>#REF!</v>
      </c>
      <c r="K69" s="92" t="e">
        <f>'UBS V Guilherme'!#REF!</f>
        <v>#REF!</v>
      </c>
      <c r="L69" s="19" t="e">
        <f t="shared" si="47"/>
        <v>#REF!</v>
      </c>
      <c r="M69" s="92" t="e">
        <f>'UBS V Guilherme'!#REF!</f>
        <v>#REF!</v>
      </c>
      <c r="N69" s="19" t="e">
        <f t="shared" si="48"/>
        <v>#REF!</v>
      </c>
      <c r="O69" s="69" t="e">
        <f t="shared" si="49"/>
        <v>#REF!</v>
      </c>
      <c r="P69" s="172" t="e">
        <f t="shared" si="50"/>
        <v>#REF!</v>
      </c>
      <c r="Q69" s="171" t="e">
        <f t="shared" si="51"/>
        <v>#REF!</v>
      </c>
    </row>
    <row r="70" spans="1:17" x14ac:dyDescent="0.25">
      <c r="A70" s="66" t="s">
        <v>45</v>
      </c>
      <c r="B70" s="64">
        <v>1</v>
      </c>
      <c r="C70" s="92" t="e">
        <f>'UBS V Guilherme'!#REF!</f>
        <v>#REF!</v>
      </c>
      <c r="D70" s="19" t="e">
        <f t="shared" si="43"/>
        <v>#REF!</v>
      </c>
      <c r="E70" s="92" t="e">
        <f>'UBS V Guilherme'!#REF!</f>
        <v>#REF!</v>
      </c>
      <c r="F70" s="19" t="e">
        <f t="shared" si="44"/>
        <v>#REF!</v>
      </c>
      <c r="G70" s="92" t="e">
        <f>'UBS V Guilherme'!#REF!</f>
        <v>#REF!</v>
      </c>
      <c r="H70" s="19" t="e">
        <f t="shared" si="45"/>
        <v>#REF!</v>
      </c>
      <c r="I70" s="92" t="e">
        <f>'UBS V Guilherme'!#REF!</f>
        <v>#REF!</v>
      </c>
      <c r="J70" s="19" t="e">
        <f t="shared" si="46"/>
        <v>#REF!</v>
      </c>
      <c r="K70" s="92" t="e">
        <f>'UBS V Guilherme'!#REF!</f>
        <v>#REF!</v>
      </c>
      <c r="L70" s="19" t="e">
        <f t="shared" si="47"/>
        <v>#REF!</v>
      </c>
      <c r="M70" s="92" t="e">
        <f>'UBS V Guilherme'!#REF!</f>
        <v>#REF!</v>
      </c>
      <c r="N70" s="19" t="e">
        <f t="shared" si="48"/>
        <v>#REF!</v>
      </c>
      <c r="O70" s="69" t="e">
        <f t="shared" si="49"/>
        <v>#REF!</v>
      </c>
      <c r="P70" s="172" t="e">
        <f t="shared" si="50"/>
        <v>#REF!</v>
      </c>
      <c r="Q70" s="171" t="e">
        <f t="shared" si="51"/>
        <v>#REF!</v>
      </c>
    </row>
    <row r="71" spans="1:17" ht="15.75" thickBot="1" x14ac:dyDescent="0.3">
      <c r="A71" s="55" t="s">
        <v>34</v>
      </c>
      <c r="B71" s="79" t="e">
        <f>'UBS V Guilherme'!#REF!</f>
        <v>#REF!</v>
      </c>
      <c r="C71" s="101" t="e">
        <f>'UBS V Guilherme'!#REF!</f>
        <v>#REF!</v>
      </c>
      <c r="D71" s="57" t="e">
        <f t="shared" si="43"/>
        <v>#REF!</v>
      </c>
      <c r="E71" s="101" t="e">
        <f>'UBS V Guilherme'!#REF!</f>
        <v>#REF!</v>
      </c>
      <c r="F71" s="57" t="e">
        <f t="shared" si="44"/>
        <v>#REF!</v>
      </c>
      <c r="G71" s="101" t="e">
        <f>'UBS V Guilherme'!#REF!</f>
        <v>#REF!</v>
      </c>
      <c r="H71" s="57" t="e">
        <f t="shared" si="45"/>
        <v>#REF!</v>
      </c>
      <c r="I71" s="101" t="e">
        <f>'UBS V Guilherme'!#REF!</f>
        <v>#REF!</v>
      </c>
      <c r="J71" s="57" t="e">
        <f t="shared" si="46"/>
        <v>#REF!</v>
      </c>
      <c r="K71" s="101" t="e">
        <f>'UBS V Guilherme'!#REF!</f>
        <v>#REF!</v>
      </c>
      <c r="L71" s="57" t="e">
        <f t="shared" si="47"/>
        <v>#REF!</v>
      </c>
      <c r="M71" s="101" t="e">
        <f>'UBS V Guilherme'!#REF!</f>
        <v>#REF!</v>
      </c>
      <c r="N71" s="57" t="e">
        <f t="shared" si="48"/>
        <v>#REF!</v>
      </c>
      <c r="O71" s="247" t="e">
        <f t="shared" si="49"/>
        <v>#REF!</v>
      </c>
      <c r="P71" s="163" t="e">
        <f t="shared" si="50"/>
        <v>#REF!</v>
      </c>
      <c r="Q71" s="256" t="e">
        <f t="shared" si="51"/>
        <v>#REF!</v>
      </c>
    </row>
    <row r="72" spans="1:17" ht="15.75" thickBot="1" x14ac:dyDescent="0.3">
      <c r="A72" s="333" t="s">
        <v>7</v>
      </c>
      <c r="B72" s="335" t="e">
        <f>SUM(B63:B71)</f>
        <v>#REF!</v>
      </c>
      <c r="C72" s="337" t="e">
        <f>SUM(C63:C71)</f>
        <v>#REF!</v>
      </c>
      <c r="D72" s="361" t="e">
        <f t="shared" si="43"/>
        <v>#REF!</v>
      </c>
      <c r="E72" s="337" t="e">
        <f>SUM(E63:E71)</f>
        <v>#REF!</v>
      </c>
      <c r="F72" s="361" t="e">
        <f t="shared" si="44"/>
        <v>#REF!</v>
      </c>
      <c r="G72" s="337" t="e">
        <f>SUM(G63:G71)</f>
        <v>#REF!</v>
      </c>
      <c r="H72" s="361" t="e">
        <f t="shared" si="45"/>
        <v>#REF!</v>
      </c>
      <c r="I72" s="337" t="e">
        <f>SUM(I63:I71)</f>
        <v>#REF!</v>
      </c>
      <c r="J72" s="361" t="e">
        <f t="shared" si="46"/>
        <v>#REF!</v>
      </c>
      <c r="K72" s="337" t="e">
        <f t="shared" ref="K72" si="52">SUM(K63:K71)</f>
        <v>#REF!</v>
      </c>
      <c r="L72" s="361" t="e">
        <f t="shared" si="47"/>
        <v>#REF!</v>
      </c>
      <c r="M72" s="337" t="e">
        <f t="shared" ref="M72" si="53">SUM(M63:M71)</f>
        <v>#REF!</v>
      </c>
      <c r="N72" s="361" t="e">
        <f t="shared" si="48"/>
        <v>#REF!</v>
      </c>
      <c r="O72" s="339" t="e">
        <f t="shared" si="49"/>
        <v>#REF!</v>
      </c>
      <c r="P72" s="362" t="e">
        <f t="shared" si="50"/>
        <v>#REF!</v>
      </c>
      <c r="Q72" s="337" t="e">
        <f t="shared" si="51"/>
        <v>#REF!</v>
      </c>
    </row>
    <row r="74" spans="1:17" ht="15.75" x14ac:dyDescent="0.25">
      <c r="A74" s="993" t="s">
        <v>268</v>
      </c>
      <c r="B74" s="994"/>
      <c r="C74" s="994"/>
      <c r="D74" s="994"/>
      <c r="E74" s="994"/>
      <c r="F74" s="994"/>
      <c r="G74" s="994"/>
      <c r="H74" s="994"/>
      <c r="I74" s="994"/>
      <c r="J74" s="994"/>
      <c r="K74" s="994"/>
      <c r="L74" s="994"/>
      <c r="M74" s="994"/>
      <c r="N74" s="994"/>
      <c r="O74" s="994"/>
      <c r="P74" s="994"/>
      <c r="Q74" s="994"/>
    </row>
    <row r="75" spans="1:17" ht="36.75" thickBot="1" x14ac:dyDescent="0.3">
      <c r="A75" s="74" t="s">
        <v>14</v>
      </c>
      <c r="B75" s="90" t="s">
        <v>165</v>
      </c>
      <c r="C75" s="207" t="s">
        <v>2</v>
      </c>
      <c r="D75" s="208" t="s">
        <v>1</v>
      </c>
      <c r="E75" s="207" t="s">
        <v>3</v>
      </c>
      <c r="F75" s="208" t="s">
        <v>1</v>
      </c>
      <c r="G75" s="207" t="s">
        <v>4</v>
      </c>
      <c r="H75" s="208" t="s">
        <v>1</v>
      </c>
      <c r="I75" s="207" t="s">
        <v>5</v>
      </c>
      <c r="J75" s="208" t="s">
        <v>1</v>
      </c>
      <c r="K75" s="209" t="s">
        <v>190</v>
      </c>
      <c r="L75" s="210" t="s">
        <v>1</v>
      </c>
      <c r="M75" s="209" t="s">
        <v>191</v>
      </c>
      <c r="N75" s="210" t="s">
        <v>1</v>
      </c>
      <c r="O75" s="237" t="s">
        <v>193</v>
      </c>
      <c r="P75" s="238" t="s">
        <v>192</v>
      </c>
      <c r="Q75" s="209" t="s">
        <v>6</v>
      </c>
    </row>
    <row r="76" spans="1:17" ht="15.75" thickTop="1" x14ac:dyDescent="0.25">
      <c r="A76" s="26" t="s">
        <v>91</v>
      </c>
      <c r="B76" s="76" t="e">
        <f>'CEO II VG'!#REF!</f>
        <v>#REF!</v>
      </c>
      <c r="C76" s="91" t="e">
        <f>'CEO II VG'!#REF!</f>
        <v>#REF!</v>
      </c>
      <c r="D76" s="18" t="e">
        <f>C76/$B76</f>
        <v>#REF!</v>
      </c>
      <c r="E76" s="91" t="e">
        <f>'CEO II VG'!#REF!</f>
        <v>#REF!</v>
      </c>
      <c r="F76" s="18" t="e">
        <f>E76/$B76</f>
        <v>#REF!</v>
      </c>
      <c r="G76" s="91" t="e">
        <f>'CEO II VG'!#REF!</f>
        <v>#REF!</v>
      </c>
      <c r="H76" s="18" t="e">
        <f t="shared" ref="H76:H84" si="54">G76/$B76</f>
        <v>#REF!</v>
      </c>
      <c r="I76" s="91" t="e">
        <f>'CEO II VG'!#REF!</f>
        <v>#REF!</v>
      </c>
      <c r="J76" s="18" t="e">
        <f t="shared" ref="J76:J84" si="55">I76/$B76</f>
        <v>#REF!</v>
      </c>
      <c r="K76" s="91" t="e">
        <f>'CEO II VG'!#REF!</f>
        <v>#REF!</v>
      </c>
      <c r="L76" s="18" t="e">
        <f t="shared" ref="L76:L84" si="56">K76/$B76</f>
        <v>#REF!</v>
      </c>
      <c r="M76" s="91" t="e">
        <f>'CEO II VG'!#REF!</f>
        <v>#REF!</v>
      </c>
      <c r="N76" s="18" t="e">
        <f t="shared" ref="N76:N84" si="57">M76/$B76</f>
        <v>#REF!</v>
      </c>
      <c r="O76" s="227" t="e">
        <f t="shared" ref="O76:O84" si="58">SUM(I76,K76,M76)</f>
        <v>#REF!</v>
      </c>
      <c r="P76" s="102" t="e">
        <f t="shared" ref="P76:P84" si="59">O76/($B76*3)</f>
        <v>#REF!</v>
      </c>
      <c r="Q76" s="230" t="e">
        <f t="shared" ref="Q76:Q84" si="60">SUM(C76,E76,G76,I76,K76,M76)</f>
        <v>#REF!</v>
      </c>
    </row>
    <row r="77" spans="1:17" ht="24" x14ac:dyDescent="0.25">
      <c r="A77" s="105" t="s">
        <v>163</v>
      </c>
      <c r="B77" s="78" t="e">
        <f>'CEO II VG'!#REF!</f>
        <v>#REF!</v>
      </c>
      <c r="C77" s="92" t="e">
        <f>'CEO II VG'!#REF!</f>
        <v>#REF!</v>
      </c>
      <c r="D77" s="103" t="e">
        <f t="shared" ref="D77:D84" si="61">C77/$B77</f>
        <v>#REF!</v>
      </c>
      <c r="E77" s="92" t="e">
        <f>'CEO II VG'!#REF!</f>
        <v>#REF!</v>
      </c>
      <c r="F77" s="103" t="e">
        <f t="shared" ref="F77:F84" si="62">E77/$B77</f>
        <v>#REF!</v>
      </c>
      <c r="G77" s="92" t="e">
        <f>'CEO II VG'!#REF!</f>
        <v>#REF!</v>
      </c>
      <c r="H77" s="103" t="e">
        <f t="shared" si="54"/>
        <v>#REF!</v>
      </c>
      <c r="I77" s="92" t="e">
        <f>'CEO II VG'!#REF!</f>
        <v>#REF!</v>
      </c>
      <c r="J77" s="103" t="e">
        <f t="shared" si="55"/>
        <v>#REF!</v>
      </c>
      <c r="K77" s="92" t="e">
        <f>'CEO II VG'!#REF!</f>
        <v>#REF!</v>
      </c>
      <c r="L77" s="103" t="e">
        <f t="shared" si="56"/>
        <v>#REF!</v>
      </c>
      <c r="M77" s="92" t="e">
        <f>'CEO II VG'!#REF!</f>
        <v>#REF!</v>
      </c>
      <c r="N77" s="103" t="e">
        <f t="shared" si="57"/>
        <v>#REF!</v>
      </c>
      <c r="O77" s="239" t="e">
        <f t="shared" si="58"/>
        <v>#REF!</v>
      </c>
      <c r="P77" s="104" t="e">
        <f t="shared" si="59"/>
        <v>#REF!</v>
      </c>
      <c r="Q77" s="229" t="e">
        <f t="shared" si="60"/>
        <v>#REF!</v>
      </c>
    </row>
    <row r="78" spans="1:17" x14ac:dyDescent="0.25">
      <c r="A78" s="105" t="s">
        <v>92</v>
      </c>
      <c r="B78" s="78" t="e">
        <f>'CEO II VG'!#REF!</f>
        <v>#REF!</v>
      </c>
      <c r="C78" s="92" t="e">
        <f>'CEO II VG'!#REF!</f>
        <v>#REF!</v>
      </c>
      <c r="D78" s="103" t="e">
        <f t="shared" si="61"/>
        <v>#REF!</v>
      </c>
      <c r="E78" s="92" t="e">
        <f>'CEO II VG'!#REF!</f>
        <v>#REF!</v>
      </c>
      <c r="F78" s="103" t="e">
        <f t="shared" si="62"/>
        <v>#REF!</v>
      </c>
      <c r="G78" s="92" t="e">
        <f>'CEO II VG'!#REF!</f>
        <v>#REF!</v>
      </c>
      <c r="H78" s="103" t="e">
        <f t="shared" si="54"/>
        <v>#REF!</v>
      </c>
      <c r="I78" s="92" t="e">
        <f>'CEO II VG'!#REF!</f>
        <v>#REF!</v>
      </c>
      <c r="J78" s="103" t="e">
        <f t="shared" si="55"/>
        <v>#REF!</v>
      </c>
      <c r="K78" s="92" t="e">
        <f>'CEO II VG'!#REF!</f>
        <v>#REF!</v>
      </c>
      <c r="L78" s="103" t="e">
        <f t="shared" si="56"/>
        <v>#REF!</v>
      </c>
      <c r="M78" s="92" t="e">
        <f>'CEO II VG'!#REF!</f>
        <v>#REF!</v>
      </c>
      <c r="N78" s="103" t="e">
        <f t="shared" si="57"/>
        <v>#REF!</v>
      </c>
      <c r="O78" s="239" t="e">
        <f t="shared" si="58"/>
        <v>#REF!</v>
      </c>
      <c r="P78" s="104" t="e">
        <f t="shared" si="59"/>
        <v>#REF!</v>
      </c>
      <c r="Q78" s="229" t="e">
        <f t="shared" si="60"/>
        <v>#REF!</v>
      </c>
    </row>
    <row r="79" spans="1:17" x14ac:dyDescent="0.25">
      <c r="A79" s="105" t="s">
        <v>93</v>
      </c>
      <c r="B79" s="78" t="e">
        <f>'CEO II VG'!#REF!</f>
        <v>#REF!</v>
      </c>
      <c r="C79" s="92" t="e">
        <f>'CEO II VG'!#REF!</f>
        <v>#REF!</v>
      </c>
      <c r="D79" s="103" t="e">
        <f t="shared" si="61"/>
        <v>#REF!</v>
      </c>
      <c r="E79" s="92" t="e">
        <f>'CEO II VG'!#REF!</f>
        <v>#REF!</v>
      </c>
      <c r="F79" s="103" t="e">
        <f t="shared" si="62"/>
        <v>#REF!</v>
      </c>
      <c r="G79" s="92" t="e">
        <f>'CEO II VG'!#REF!</f>
        <v>#REF!</v>
      </c>
      <c r="H79" s="103" t="e">
        <f t="shared" si="54"/>
        <v>#REF!</v>
      </c>
      <c r="I79" s="92" t="e">
        <f>'CEO II VG'!#REF!</f>
        <v>#REF!</v>
      </c>
      <c r="J79" s="103" t="e">
        <f t="shared" si="55"/>
        <v>#REF!</v>
      </c>
      <c r="K79" s="92" t="e">
        <f>'CEO II VG'!#REF!</f>
        <v>#REF!</v>
      </c>
      <c r="L79" s="103" t="e">
        <f t="shared" si="56"/>
        <v>#REF!</v>
      </c>
      <c r="M79" s="92" t="e">
        <f>'CEO II VG'!#REF!</f>
        <v>#REF!</v>
      </c>
      <c r="N79" s="103" t="e">
        <f t="shared" si="57"/>
        <v>#REF!</v>
      </c>
      <c r="O79" s="239" t="e">
        <f t="shared" si="58"/>
        <v>#REF!</v>
      </c>
      <c r="P79" s="104" t="e">
        <f t="shared" si="59"/>
        <v>#REF!</v>
      </c>
      <c r="Q79" s="229" t="e">
        <f t="shared" si="60"/>
        <v>#REF!</v>
      </c>
    </row>
    <row r="80" spans="1:17" x14ac:dyDescent="0.25">
      <c r="A80" s="105" t="s">
        <v>60</v>
      </c>
      <c r="B80" s="78" t="e">
        <f>'CEO II VG'!#REF!</f>
        <v>#REF!</v>
      </c>
      <c r="C80" s="92" t="e">
        <f>'CEO II VG'!#REF!</f>
        <v>#REF!</v>
      </c>
      <c r="D80" s="103" t="e">
        <f t="shared" si="61"/>
        <v>#REF!</v>
      </c>
      <c r="E80" s="92" t="e">
        <f>'CEO II VG'!#REF!</f>
        <v>#REF!</v>
      </c>
      <c r="F80" s="103" t="e">
        <f t="shared" si="62"/>
        <v>#REF!</v>
      </c>
      <c r="G80" s="92" t="e">
        <f>'CEO II VG'!#REF!</f>
        <v>#REF!</v>
      </c>
      <c r="H80" s="103" t="e">
        <f t="shared" si="54"/>
        <v>#REF!</v>
      </c>
      <c r="I80" s="92" t="e">
        <f>'CEO II VG'!#REF!</f>
        <v>#REF!</v>
      </c>
      <c r="J80" s="103" t="e">
        <f t="shared" si="55"/>
        <v>#REF!</v>
      </c>
      <c r="K80" s="92" t="e">
        <f>'CEO II VG'!#REF!</f>
        <v>#REF!</v>
      </c>
      <c r="L80" s="103" t="e">
        <f t="shared" si="56"/>
        <v>#REF!</v>
      </c>
      <c r="M80" s="92" t="e">
        <f>'CEO II VG'!#REF!</f>
        <v>#REF!</v>
      </c>
      <c r="N80" s="103" t="e">
        <f t="shared" si="57"/>
        <v>#REF!</v>
      </c>
      <c r="O80" s="239" t="e">
        <f t="shared" si="58"/>
        <v>#REF!</v>
      </c>
      <c r="P80" s="104" t="e">
        <f t="shared" si="59"/>
        <v>#REF!</v>
      </c>
      <c r="Q80" s="229" t="e">
        <f t="shared" si="60"/>
        <v>#REF!</v>
      </c>
    </row>
    <row r="81" spans="1:17" x14ac:dyDescent="0.25">
      <c r="A81" s="105" t="s">
        <v>94</v>
      </c>
      <c r="B81" s="78" t="e">
        <f>'CEO II VG'!#REF!</f>
        <v>#REF!</v>
      </c>
      <c r="C81" s="92" t="e">
        <f>'CEO II VG'!#REF!</f>
        <v>#REF!</v>
      </c>
      <c r="D81" s="103" t="e">
        <f t="shared" si="61"/>
        <v>#REF!</v>
      </c>
      <c r="E81" s="92" t="e">
        <f>'CEO II VG'!#REF!</f>
        <v>#REF!</v>
      </c>
      <c r="F81" s="103" t="e">
        <f t="shared" si="62"/>
        <v>#REF!</v>
      </c>
      <c r="G81" s="92" t="e">
        <f>'CEO II VG'!#REF!</f>
        <v>#REF!</v>
      </c>
      <c r="H81" s="103" t="e">
        <f t="shared" si="54"/>
        <v>#REF!</v>
      </c>
      <c r="I81" s="92" t="e">
        <f>'CEO II VG'!#REF!</f>
        <v>#REF!</v>
      </c>
      <c r="J81" s="103" t="e">
        <f t="shared" si="55"/>
        <v>#REF!</v>
      </c>
      <c r="K81" s="92" t="e">
        <f>'CEO II VG'!#REF!</f>
        <v>#REF!</v>
      </c>
      <c r="L81" s="103" t="e">
        <f t="shared" si="56"/>
        <v>#REF!</v>
      </c>
      <c r="M81" s="92" t="e">
        <f>'CEO II VG'!#REF!</f>
        <v>#REF!</v>
      </c>
      <c r="N81" s="103" t="e">
        <f t="shared" si="57"/>
        <v>#REF!</v>
      </c>
      <c r="O81" s="239" t="e">
        <f t="shared" si="58"/>
        <v>#REF!</v>
      </c>
      <c r="P81" s="104" t="e">
        <f t="shared" si="59"/>
        <v>#REF!</v>
      </c>
      <c r="Q81" s="229" t="e">
        <f t="shared" si="60"/>
        <v>#REF!</v>
      </c>
    </row>
    <row r="82" spans="1:17" ht="24" x14ac:dyDescent="0.25">
      <c r="A82" s="105" t="s">
        <v>95</v>
      </c>
      <c r="B82" s="78" t="e">
        <f>'CEO II VG'!#REF!</f>
        <v>#REF!</v>
      </c>
      <c r="C82" s="92" t="e">
        <f>'CEO II VG'!#REF!</f>
        <v>#REF!</v>
      </c>
      <c r="D82" s="103" t="e">
        <f t="shared" si="61"/>
        <v>#REF!</v>
      </c>
      <c r="E82" s="92" t="e">
        <f>'CEO II VG'!#REF!</f>
        <v>#REF!</v>
      </c>
      <c r="F82" s="103" t="e">
        <f t="shared" si="62"/>
        <v>#REF!</v>
      </c>
      <c r="G82" s="92" t="e">
        <f>'CEO II VG'!#REF!</f>
        <v>#REF!</v>
      </c>
      <c r="H82" s="103" t="e">
        <f t="shared" si="54"/>
        <v>#REF!</v>
      </c>
      <c r="I82" s="92" t="e">
        <f>'CEO II VG'!#REF!</f>
        <v>#REF!</v>
      </c>
      <c r="J82" s="103" t="e">
        <f t="shared" si="55"/>
        <v>#REF!</v>
      </c>
      <c r="K82" s="92" t="e">
        <f>'CEO II VG'!#REF!</f>
        <v>#REF!</v>
      </c>
      <c r="L82" s="103" t="e">
        <f t="shared" si="56"/>
        <v>#REF!</v>
      </c>
      <c r="M82" s="92" t="e">
        <f>'CEO II VG'!#REF!</f>
        <v>#REF!</v>
      </c>
      <c r="N82" s="103" t="e">
        <f t="shared" si="57"/>
        <v>#REF!</v>
      </c>
      <c r="O82" s="239" t="e">
        <f t="shared" si="58"/>
        <v>#REF!</v>
      </c>
      <c r="P82" s="104" t="e">
        <f t="shared" si="59"/>
        <v>#REF!</v>
      </c>
      <c r="Q82" s="229" t="e">
        <f t="shared" si="60"/>
        <v>#REF!</v>
      </c>
    </row>
    <row r="83" spans="1:17" ht="24.75" thickBot="1" x14ac:dyDescent="0.3">
      <c r="A83" s="106" t="s">
        <v>59</v>
      </c>
      <c r="B83" s="145" t="e">
        <f>'CEO II VG'!#REF!</f>
        <v>#REF!</v>
      </c>
      <c r="C83" s="97" t="e">
        <f>'CEO II VG'!#REF!</f>
        <v>#REF!</v>
      </c>
      <c r="D83" s="107" t="e">
        <f t="shared" si="61"/>
        <v>#REF!</v>
      </c>
      <c r="E83" s="97" t="e">
        <f>'CEO II VG'!#REF!</f>
        <v>#REF!</v>
      </c>
      <c r="F83" s="107" t="e">
        <f t="shared" si="62"/>
        <v>#REF!</v>
      </c>
      <c r="G83" s="97" t="e">
        <f>'CEO II VG'!#REF!</f>
        <v>#REF!</v>
      </c>
      <c r="H83" s="107" t="e">
        <f t="shared" si="54"/>
        <v>#REF!</v>
      </c>
      <c r="I83" s="97" t="e">
        <f>'CEO II VG'!#REF!</f>
        <v>#REF!</v>
      </c>
      <c r="J83" s="107" t="e">
        <f t="shared" si="55"/>
        <v>#REF!</v>
      </c>
      <c r="K83" s="97" t="e">
        <f>'CEO II VG'!#REF!</f>
        <v>#REF!</v>
      </c>
      <c r="L83" s="107" t="e">
        <f t="shared" si="56"/>
        <v>#REF!</v>
      </c>
      <c r="M83" s="97" t="e">
        <f>'CEO II VG'!#REF!</f>
        <v>#REF!</v>
      </c>
      <c r="N83" s="107" t="e">
        <f t="shared" si="57"/>
        <v>#REF!</v>
      </c>
      <c r="O83" s="240" t="e">
        <f t="shared" si="58"/>
        <v>#REF!</v>
      </c>
      <c r="P83" s="108" t="e">
        <f t="shared" si="59"/>
        <v>#REF!</v>
      </c>
      <c r="Q83" s="231" t="e">
        <f t="shared" si="60"/>
        <v>#REF!</v>
      </c>
    </row>
    <row r="84" spans="1:17" ht="15.75" thickBot="1" x14ac:dyDescent="0.3">
      <c r="A84" s="5" t="s">
        <v>7</v>
      </c>
      <c r="B84" s="6" t="e">
        <f>SUM(B76:B83)</f>
        <v>#REF!</v>
      </c>
      <c r="C84" s="7" t="e">
        <f>SUM(C76:C83)</f>
        <v>#REF!</v>
      </c>
      <c r="D84" s="21" t="e">
        <f t="shared" si="61"/>
        <v>#REF!</v>
      </c>
      <c r="E84" s="7" t="e">
        <f>SUM(E76:E83)</f>
        <v>#REF!</v>
      </c>
      <c r="F84" s="21" t="e">
        <f t="shared" si="62"/>
        <v>#REF!</v>
      </c>
      <c r="G84" s="7" t="e">
        <f>SUM(G76:G83)</f>
        <v>#REF!</v>
      </c>
      <c r="H84" s="21" t="e">
        <f t="shared" si="54"/>
        <v>#REF!</v>
      </c>
      <c r="I84" s="7" t="e">
        <f>SUM(I76:I83)</f>
        <v>#REF!</v>
      </c>
      <c r="J84" s="21" t="e">
        <f t="shared" si="55"/>
        <v>#REF!</v>
      </c>
      <c r="K84" s="7" t="e">
        <f t="shared" ref="K84" si="63">SUM(K76:K83)</f>
        <v>#REF!</v>
      </c>
      <c r="L84" s="21" t="e">
        <f t="shared" si="56"/>
        <v>#REF!</v>
      </c>
      <c r="M84" s="7" t="e">
        <f t="shared" ref="M84" si="64">SUM(M76:M83)</f>
        <v>#REF!</v>
      </c>
      <c r="N84" s="21" t="e">
        <f t="shared" si="57"/>
        <v>#REF!</v>
      </c>
      <c r="O84" s="71" t="e">
        <f t="shared" si="58"/>
        <v>#REF!</v>
      </c>
      <c r="P84" s="72" t="e">
        <f t="shared" si="59"/>
        <v>#REF!</v>
      </c>
      <c r="Q84" s="7" t="e">
        <f t="shared" si="60"/>
        <v>#REF!</v>
      </c>
    </row>
    <row r="86" spans="1:17" ht="15.75" x14ac:dyDescent="0.25">
      <c r="A86" s="993" t="s">
        <v>270</v>
      </c>
      <c r="B86" s="994"/>
      <c r="C86" s="994"/>
      <c r="D86" s="994"/>
      <c r="E86" s="994"/>
      <c r="F86" s="994"/>
      <c r="G86" s="994"/>
      <c r="H86" s="994"/>
      <c r="I86" s="994"/>
      <c r="J86" s="994"/>
      <c r="K86" s="994"/>
      <c r="L86" s="994"/>
      <c r="M86" s="994"/>
      <c r="N86" s="994"/>
      <c r="O86" s="994"/>
      <c r="P86" s="994"/>
      <c r="Q86" s="994"/>
    </row>
    <row r="87" spans="1:17" ht="36.75" thickBot="1" x14ac:dyDescent="0.3">
      <c r="A87" s="74" t="s">
        <v>14</v>
      </c>
      <c r="B87" s="90" t="s">
        <v>165</v>
      </c>
      <c r="C87" s="207" t="s">
        <v>2</v>
      </c>
      <c r="D87" s="208" t="s">
        <v>1</v>
      </c>
      <c r="E87" s="207" t="s">
        <v>3</v>
      </c>
      <c r="F87" s="208" t="s">
        <v>1</v>
      </c>
      <c r="G87" s="207" t="s">
        <v>4</v>
      </c>
      <c r="H87" s="208" t="s">
        <v>1</v>
      </c>
      <c r="I87" s="207" t="s">
        <v>5</v>
      </c>
      <c r="J87" s="208" t="s">
        <v>1</v>
      </c>
      <c r="K87" s="209" t="s">
        <v>190</v>
      </c>
      <c r="L87" s="210" t="s">
        <v>1</v>
      </c>
      <c r="M87" s="209" t="s">
        <v>191</v>
      </c>
      <c r="N87" s="210" t="s">
        <v>1</v>
      </c>
      <c r="O87" s="237" t="s">
        <v>193</v>
      </c>
      <c r="P87" s="238" t="s">
        <v>192</v>
      </c>
      <c r="Q87" s="209" t="s">
        <v>6</v>
      </c>
    </row>
    <row r="88" spans="1:17" ht="15.75" thickTop="1" x14ac:dyDescent="0.25">
      <c r="A88" s="77" t="s">
        <v>33</v>
      </c>
      <c r="B88" s="63" t="e">
        <f>'AMA_UBS V Medeiros'!#REF!</f>
        <v>#REF!</v>
      </c>
      <c r="C88" s="91" t="e">
        <f>'AMA_UBS V Medeiros'!#REF!</f>
        <v>#REF!</v>
      </c>
      <c r="D88" s="18" t="e">
        <f t="shared" ref="D88:D99" si="65">C88/$B88</f>
        <v>#REF!</v>
      </c>
      <c r="E88" s="91" t="e">
        <f>'AMA_UBS V Medeiros'!#REF!</f>
        <v>#REF!</v>
      </c>
      <c r="F88" s="18" t="e">
        <f t="shared" ref="F88:F99" si="66">E88/$B88</f>
        <v>#REF!</v>
      </c>
      <c r="G88" s="91" t="e">
        <f>'AMA_UBS V Medeiros'!#REF!</f>
        <v>#REF!</v>
      </c>
      <c r="H88" s="18" t="e">
        <f t="shared" ref="H88:H99" si="67">G88/$B88</f>
        <v>#REF!</v>
      </c>
      <c r="I88" s="91" t="e">
        <f>'AMA_UBS V Medeiros'!#REF!</f>
        <v>#REF!</v>
      </c>
      <c r="J88" s="18" t="e">
        <f t="shared" ref="J88:J99" si="68">I88/$B88</f>
        <v>#REF!</v>
      </c>
      <c r="K88" s="91" t="e">
        <f>'AMA_UBS V Medeiros'!#REF!</f>
        <v>#REF!</v>
      </c>
      <c r="L88" s="18" t="e">
        <f t="shared" ref="L88:L99" si="69">K88/$B88</f>
        <v>#REF!</v>
      </c>
      <c r="M88" s="91" t="e">
        <f>'AMA_UBS V Medeiros'!#REF!</f>
        <v>#REF!</v>
      </c>
      <c r="N88" s="18" t="e">
        <f t="shared" ref="N88:N99" si="70">M88/$B88</f>
        <v>#REF!</v>
      </c>
      <c r="O88" s="227" t="e">
        <f t="shared" ref="O88:O99" si="71">SUM(I88,K88,M88)</f>
        <v>#REF!</v>
      </c>
      <c r="P88" s="102" t="e">
        <f t="shared" ref="P88:P99" si="72">O88/($B88*3)</f>
        <v>#REF!</v>
      </c>
      <c r="Q88" s="230" t="e">
        <f t="shared" ref="Q88:Q99" si="73">SUM(C88,E88,G88,I88,K88,M88)</f>
        <v>#REF!</v>
      </c>
    </row>
    <row r="89" spans="1:17" x14ac:dyDescent="0.25">
      <c r="A89" s="77" t="s">
        <v>20</v>
      </c>
      <c r="B89" s="109" t="e">
        <f>'AMA_UBS V Medeiros'!#REF!</f>
        <v>#REF!</v>
      </c>
      <c r="C89" s="92" t="e">
        <f>'AMA_UBS V Medeiros'!#REF!</f>
        <v>#REF!</v>
      </c>
      <c r="D89" s="103" t="e">
        <f t="shared" si="65"/>
        <v>#REF!</v>
      </c>
      <c r="E89" s="92" t="e">
        <f>'AMA_UBS V Medeiros'!#REF!</f>
        <v>#REF!</v>
      </c>
      <c r="F89" s="103" t="e">
        <f t="shared" si="66"/>
        <v>#REF!</v>
      </c>
      <c r="G89" s="92" t="e">
        <f>'AMA_UBS V Medeiros'!#REF!</f>
        <v>#REF!</v>
      </c>
      <c r="H89" s="103" t="e">
        <f t="shared" si="67"/>
        <v>#REF!</v>
      </c>
      <c r="I89" s="92" t="e">
        <f>'AMA_UBS V Medeiros'!#REF!</f>
        <v>#REF!</v>
      </c>
      <c r="J89" s="103" t="e">
        <f t="shared" si="68"/>
        <v>#REF!</v>
      </c>
      <c r="K89" s="92" t="e">
        <f>'AMA_UBS V Medeiros'!#REF!</f>
        <v>#REF!</v>
      </c>
      <c r="L89" s="103" t="e">
        <f t="shared" si="69"/>
        <v>#REF!</v>
      </c>
      <c r="M89" s="92" t="e">
        <f>'AMA_UBS V Medeiros'!#REF!</f>
        <v>#REF!</v>
      </c>
      <c r="N89" s="103" t="e">
        <f t="shared" si="70"/>
        <v>#REF!</v>
      </c>
      <c r="O89" s="239" t="e">
        <f t="shared" si="71"/>
        <v>#REF!</v>
      </c>
      <c r="P89" s="104" t="e">
        <f t="shared" si="72"/>
        <v>#REF!</v>
      </c>
      <c r="Q89" s="229" t="e">
        <f t="shared" si="73"/>
        <v>#REF!</v>
      </c>
    </row>
    <row r="90" spans="1:17" x14ac:dyDescent="0.25">
      <c r="A90" s="77" t="s">
        <v>21</v>
      </c>
      <c r="B90" s="64" t="e">
        <f>'AMA_UBS V Medeiros'!#REF!</f>
        <v>#REF!</v>
      </c>
      <c r="C90" s="92" t="e">
        <f>'AMA_UBS V Medeiros'!#REF!</f>
        <v>#REF!</v>
      </c>
      <c r="D90" s="103" t="e">
        <f t="shared" si="65"/>
        <v>#REF!</v>
      </c>
      <c r="E90" s="92" t="e">
        <f>'AMA_UBS V Medeiros'!#REF!</f>
        <v>#REF!</v>
      </c>
      <c r="F90" s="103" t="e">
        <f t="shared" si="66"/>
        <v>#REF!</v>
      </c>
      <c r="G90" s="92" t="e">
        <f>'AMA_UBS V Medeiros'!#REF!</f>
        <v>#REF!</v>
      </c>
      <c r="H90" s="103" t="e">
        <f t="shared" si="67"/>
        <v>#REF!</v>
      </c>
      <c r="I90" s="92" t="e">
        <f>'AMA_UBS V Medeiros'!#REF!</f>
        <v>#REF!</v>
      </c>
      <c r="J90" s="103" t="e">
        <f t="shared" si="68"/>
        <v>#REF!</v>
      </c>
      <c r="K90" s="92" t="e">
        <f>'AMA_UBS V Medeiros'!#REF!</f>
        <v>#REF!</v>
      </c>
      <c r="L90" s="103" t="e">
        <f t="shared" si="69"/>
        <v>#REF!</v>
      </c>
      <c r="M90" s="92" t="e">
        <f>'AMA_UBS V Medeiros'!#REF!</f>
        <v>#REF!</v>
      </c>
      <c r="N90" s="103" t="e">
        <f t="shared" si="70"/>
        <v>#REF!</v>
      </c>
      <c r="O90" s="239" t="e">
        <f t="shared" si="71"/>
        <v>#REF!</v>
      </c>
      <c r="P90" s="104" t="e">
        <f t="shared" si="72"/>
        <v>#REF!</v>
      </c>
      <c r="Q90" s="229" t="e">
        <f t="shared" si="73"/>
        <v>#REF!</v>
      </c>
    </row>
    <row r="91" spans="1:17" x14ac:dyDescent="0.25">
      <c r="A91" s="77" t="s">
        <v>22</v>
      </c>
      <c r="B91" s="73" t="e">
        <f>'AMA_UBS V Medeiros'!#REF!</f>
        <v>#REF!</v>
      </c>
      <c r="C91" s="92" t="e">
        <f>'AMA_UBS V Medeiros'!#REF!</f>
        <v>#REF!</v>
      </c>
      <c r="D91" s="103" t="e">
        <f t="shared" si="65"/>
        <v>#REF!</v>
      </c>
      <c r="E91" s="92" t="e">
        <f>'AMA_UBS V Medeiros'!#REF!</f>
        <v>#REF!</v>
      </c>
      <c r="F91" s="103" t="e">
        <f t="shared" si="66"/>
        <v>#REF!</v>
      </c>
      <c r="G91" s="92" t="e">
        <f>'AMA_UBS V Medeiros'!#REF!</f>
        <v>#REF!</v>
      </c>
      <c r="H91" s="103" t="e">
        <f t="shared" si="67"/>
        <v>#REF!</v>
      </c>
      <c r="I91" s="92" t="e">
        <f>'AMA_UBS V Medeiros'!#REF!</f>
        <v>#REF!</v>
      </c>
      <c r="J91" s="103" t="e">
        <f t="shared" si="68"/>
        <v>#REF!</v>
      </c>
      <c r="K91" s="92" t="e">
        <f>'AMA_UBS V Medeiros'!#REF!</f>
        <v>#REF!</v>
      </c>
      <c r="L91" s="103" t="e">
        <f t="shared" si="69"/>
        <v>#REF!</v>
      </c>
      <c r="M91" s="92" t="e">
        <f>'AMA_UBS V Medeiros'!#REF!</f>
        <v>#REF!</v>
      </c>
      <c r="N91" s="103" t="e">
        <f t="shared" si="70"/>
        <v>#REF!</v>
      </c>
      <c r="O91" s="239" t="e">
        <f t="shared" si="71"/>
        <v>#REF!</v>
      </c>
      <c r="P91" s="104" t="e">
        <f t="shared" si="72"/>
        <v>#REF!</v>
      </c>
      <c r="Q91" s="229" t="e">
        <f t="shared" si="73"/>
        <v>#REF!</v>
      </c>
    </row>
    <row r="92" spans="1:17" x14ac:dyDescent="0.25">
      <c r="A92" s="77" t="s">
        <v>23</v>
      </c>
      <c r="B92" s="64" t="e">
        <f>'AMA_UBS V Medeiros'!#REF!</f>
        <v>#REF!</v>
      </c>
      <c r="C92" s="92" t="e">
        <f>'AMA_UBS V Medeiros'!#REF!</f>
        <v>#REF!</v>
      </c>
      <c r="D92" s="103" t="e">
        <f t="shared" si="65"/>
        <v>#REF!</v>
      </c>
      <c r="E92" s="92" t="e">
        <f>'AMA_UBS V Medeiros'!#REF!</f>
        <v>#REF!</v>
      </c>
      <c r="F92" s="103" t="e">
        <f t="shared" si="66"/>
        <v>#REF!</v>
      </c>
      <c r="G92" s="92" t="e">
        <f>'AMA_UBS V Medeiros'!#REF!</f>
        <v>#REF!</v>
      </c>
      <c r="H92" s="103" t="e">
        <f t="shared" si="67"/>
        <v>#REF!</v>
      </c>
      <c r="I92" s="92" t="e">
        <f>'AMA_UBS V Medeiros'!#REF!</f>
        <v>#REF!</v>
      </c>
      <c r="J92" s="103" t="e">
        <f t="shared" si="68"/>
        <v>#REF!</v>
      </c>
      <c r="K92" s="92" t="e">
        <f>'AMA_UBS V Medeiros'!#REF!</f>
        <v>#REF!</v>
      </c>
      <c r="L92" s="103" t="e">
        <f t="shared" si="69"/>
        <v>#REF!</v>
      </c>
      <c r="M92" s="92" t="e">
        <f>'AMA_UBS V Medeiros'!#REF!</f>
        <v>#REF!</v>
      </c>
      <c r="N92" s="103" t="e">
        <f t="shared" si="70"/>
        <v>#REF!</v>
      </c>
      <c r="O92" s="239" t="e">
        <f t="shared" si="71"/>
        <v>#REF!</v>
      </c>
      <c r="P92" s="104" t="e">
        <f t="shared" si="72"/>
        <v>#REF!</v>
      </c>
      <c r="Q92" s="229" t="e">
        <f t="shared" si="73"/>
        <v>#REF!</v>
      </c>
    </row>
    <row r="93" spans="1:17" x14ac:dyDescent="0.25">
      <c r="A93" s="77" t="s">
        <v>24</v>
      </c>
      <c r="B93" s="73" t="e">
        <f>'AMA_UBS V Medeiros'!#REF!</f>
        <v>#REF!</v>
      </c>
      <c r="C93" s="92" t="e">
        <f>'AMA_UBS V Medeiros'!#REF!</f>
        <v>#REF!</v>
      </c>
      <c r="D93" s="103" t="e">
        <f t="shared" si="65"/>
        <v>#REF!</v>
      </c>
      <c r="E93" s="92" t="e">
        <f>'AMA_UBS V Medeiros'!#REF!</f>
        <v>#REF!</v>
      </c>
      <c r="F93" s="103" t="e">
        <f t="shared" si="66"/>
        <v>#REF!</v>
      </c>
      <c r="G93" s="92" t="e">
        <f>'AMA_UBS V Medeiros'!#REF!</f>
        <v>#REF!</v>
      </c>
      <c r="H93" s="103" t="e">
        <f t="shared" si="67"/>
        <v>#REF!</v>
      </c>
      <c r="I93" s="92" t="e">
        <f>'AMA_UBS V Medeiros'!#REF!</f>
        <v>#REF!</v>
      </c>
      <c r="J93" s="103" t="e">
        <f t="shared" si="68"/>
        <v>#REF!</v>
      </c>
      <c r="K93" s="92" t="e">
        <f>'AMA_UBS V Medeiros'!#REF!</f>
        <v>#REF!</v>
      </c>
      <c r="L93" s="103" t="e">
        <f t="shared" si="69"/>
        <v>#REF!</v>
      </c>
      <c r="M93" s="92" t="e">
        <f>'AMA_UBS V Medeiros'!#REF!</f>
        <v>#REF!</v>
      </c>
      <c r="N93" s="103" t="e">
        <f t="shared" si="70"/>
        <v>#REF!</v>
      </c>
      <c r="O93" s="239" t="e">
        <f t="shared" si="71"/>
        <v>#REF!</v>
      </c>
      <c r="P93" s="104" t="e">
        <f t="shared" si="72"/>
        <v>#REF!</v>
      </c>
      <c r="Q93" s="229" t="e">
        <f t="shared" si="73"/>
        <v>#REF!</v>
      </c>
    </row>
    <row r="94" spans="1:17" x14ac:dyDescent="0.25">
      <c r="A94" s="66" t="s">
        <v>45</v>
      </c>
      <c r="B94" s="64" t="e">
        <f>'AMA_UBS V Medeiros'!#REF!</f>
        <v>#REF!</v>
      </c>
      <c r="C94" s="91" t="e">
        <f>'AMA_UBS V Medeiros'!#REF!</f>
        <v>#REF!</v>
      </c>
      <c r="D94" s="18" t="e">
        <f t="shared" si="65"/>
        <v>#REF!</v>
      </c>
      <c r="E94" s="91" t="e">
        <f>'AMA_UBS V Medeiros'!#REF!</f>
        <v>#REF!</v>
      </c>
      <c r="F94" s="18" t="e">
        <f t="shared" si="66"/>
        <v>#REF!</v>
      </c>
      <c r="G94" s="91" t="e">
        <f>'AMA_UBS V Medeiros'!#REF!</f>
        <v>#REF!</v>
      </c>
      <c r="H94" s="18" t="e">
        <f t="shared" si="67"/>
        <v>#REF!</v>
      </c>
      <c r="I94" s="91" t="e">
        <f>'AMA_UBS V Medeiros'!#REF!</f>
        <v>#REF!</v>
      </c>
      <c r="J94" s="18" t="e">
        <f t="shared" si="68"/>
        <v>#REF!</v>
      </c>
      <c r="K94" s="91" t="e">
        <f>'AMA_UBS V Medeiros'!#REF!</f>
        <v>#REF!</v>
      </c>
      <c r="L94" s="18" t="e">
        <f t="shared" si="69"/>
        <v>#REF!</v>
      </c>
      <c r="M94" s="91" t="e">
        <f>'AMA_UBS V Medeiros'!#REF!</f>
        <v>#REF!</v>
      </c>
      <c r="N94" s="18" t="e">
        <f t="shared" si="70"/>
        <v>#REF!</v>
      </c>
      <c r="O94" s="227" t="e">
        <f t="shared" si="71"/>
        <v>#REF!</v>
      </c>
      <c r="P94" s="102" t="e">
        <f t="shared" si="72"/>
        <v>#REF!</v>
      </c>
      <c r="Q94" s="230" t="e">
        <f t="shared" si="73"/>
        <v>#REF!</v>
      </c>
    </row>
    <row r="95" spans="1:17" x14ac:dyDescent="0.25">
      <c r="A95" s="66" t="s">
        <v>167</v>
      </c>
      <c r="B95" s="64" t="e">
        <f>'AMA_UBS V Medeiros'!#REF!</f>
        <v>#REF!</v>
      </c>
      <c r="C95" s="91" t="e">
        <f>'AMA_UBS V Medeiros'!#REF!</f>
        <v>#REF!</v>
      </c>
      <c r="D95" s="18" t="e">
        <f t="shared" si="65"/>
        <v>#REF!</v>
      </c>
      <c r="E95" s="91" t="e">
        <f>'AMA_UBS V Medeiros'!#REF!</f>
        <v>#REF!</v>
      </c>
      <c r="F95" s="18" t="e">
        <f t="shared" si="66"/>
        <v>#REF!</v>
      </c>
      <c r="G95" s="91" t="e">
        <f>'AMA_UBS V Medeiros'!#REF!</f>
        <v>#REF!</v>
      </c>
      <c r="H95" s="18" t="e">
        <f t="shared" si="67"/>
        <v>#REF!</v>
      </c>
      <c r="I95" s="91" t="e">
        <f>'AMA_UBS V Medeiros'!#REF!</f>
        <v>#REF!</v>
      </c>
      <c r="J95" s="18" t="e">
        <f t="shared" si="68"/>
        <v>#REF!</v>
      </c>
      <c r="K95" s="91" t="e">
        <f>'AMA_UBS V Medeiros'!#REF!</f>
        <v>#REF!</v>
      </c>
      <c r="L95" s="18" t="e">
        <f t="shared" si="69"/>
        <v>#REF!</v>
      </c>
      <c r="M95" s="91" t="e">
        <f>'AMA_UBS V Medeiros'!#REF!</f>
        <v>#REF!</v>
      </c>
      <c r="N95" s="18" t="e">
        <f t="shared" si="70"/>
        <v>#REF!</v>
      </c>
      <c r="O95" s="227" t="e">
        <f t="shared" si="71"/>
        <v>#REF!</v>
      </c>
      <c r="P95" s="102" t="e">
        <f t="shared" si="72"/>
        <v>#REF!</v>
      </c>
      <c r="Q95" s="230" t="e">
        <f t="shared" si="73"/>
        <v>#REF!</v>
      </c>
    </row>
    <row r="96" spans="1:17" x14ac:dyDescent="0.25">
      <c r="A96" s="77" t="s">
        <v>25</v>
      </c>
      <c r="B96" s="73" t="e">
        <f>'AMA_UBS V Medeiros'!#REF!</f>
        <v>#REF!</v>
      </c>
      <c r="C96" s="92" t="e">
        <f>'AMA_UBS V Medeiros'!#REF!</f>
        <v>#REF!</v>
      </c>
      <c r="D96" s="103" t="e">
        <f t="shared" si="65"/>
        <v>#REF!</v>
      </c>
      <c r="E96" s="92" t="e">
        <f>'AMA_UBS V Medeiros'!#REF!</f>
        <v>#REF!</v>
      </c>
      <c r="F96" s="103" t="e">
        <f t="shared" si="66"/>
        <v>#REF!</v>
      </c>
      <c r="G96" s="92" t="e">
        <f>'AMA_UBS V Medeiros'!#REF!</f>
        <v>#REF!</v>
      </c>
      <c r="H96" s="103" t="e">
        <f t="shared" si="67"/>
        <v>#REF!</v>
      </c>
      <c r="I96" s="92" t="e">
        <f>'AMA_UBS V Medeiros'!#REF!</f>
        <v>#REF!</v>
      </c>
      <c r="J96" s="103" t="e">
        <f t="shared" si="68"/>
        <v>#REF!</v>
      </c>
      <c r="K96" s="92" t="e">
        <f>'AMA_UBS V Medeiros'!#REF!</f>
        <v>#REF!</v>
      </c>
      <c r="L96" s="103" t="e">
        <f t="shared" si="69"/>
        <v>#REF!</v>
      </c>
      <c r="M96" s="92" t="e">
        <f>'AMA_UBS V Medeiros'!#REF!</f>
        <v>#REF!</v>
      </c>
      <c r="N96" s="103" t="e">
        <f t="shared" si="70"/>
        <v>#REF!</v>
      </c>
      <c r="O96" s="239" t="e">
        <f t="shared" si="71"/>
        <v>#REF!</v>
      </c>
      <c r="P96" s="104" t="e">
        <f t="shared" si="72"/>
        <v>#REF!</v>
      </c>
      <c r="Q96" s="229" t="e">
        <f t="shared" si="73"/>
        <v>#REF!</v>
      </c>
    </row>
    <row r="97" spans="1:17" x14ac:dyDescent="0.25">
      <c r="A97" s="77" t="s">
        <v>26</v>
      </c>
      <c r="B97" s="73" t="e">
        <f>'AMA_UBS V Medeiros'!#REF!</f>
        <v>#REF!</v>
      </c>
      <c r="C97" s="92" t="e">
        <f>'AMA_UBS V Medeiros'!#REF!</f>
        <v>#REF!</v>
      </c>
      <c r="D97" s="103" t="e">
        <f t="shared" si="65"/>
        <v>#REF!</v>
      </c>
      <c r="E97" s="92" t="e">
        <f>'AMA_UBS V Medeiros'!#REF!</f>
        <v>#REF!</v>
      </c>
      <c r="F97" s="103" t="e">
        <f t="shared" si="66"/>
        <v>#REF!</v>
      </c>
      <c r="G97" s="92" t="e">
        <f>'AMA_UBS V Medeiros'!#REF!</f>
        <v>#REF!</v>
      </c>
      <c r="H97" s="103" t="e">
        <f t="shared" si="67"/>
        <v>#REF!</v>
      </c>
      <c r="I97" s="92" t="e">
        <f>'AMA_UBS V Medeiros'!#REF!</f>
        <v>#REF!</v>
      </c>
      <c r="J97" s="103" t="e">
        <f t="shared" si="68"/>
        <v>#REF!</v>
      </c>
      <c r="K97" s="92" t="e">
        <f>'AMA_UBS V Medeiros'!#REF!</f>
        <v>#REF!</v>
      </c>
      <c r="L97" s="103" t="e">
        <f t="shared" si="69"/>
        <v>#REF!</v>
      </c>
      <c r="M97" s="92" t="e">
        <f>'AMA_UBS V Medeiros'!#REF!</f>
        <v>#REF!</v>
      </c>
      <c r="N97" s="103" t="e">
        <f t="shared" si="70"/>
        <v>#REF!</v>
      </c>
      <c r="O97" s="239" t="e">
        <f t="shared" si="71"/>
        <v>#REF!</v>
      </c>
      <c r="P97" s="104" t="e">
        <f t="shared" si="72"/>
        <v>#REF!</v>
      </c>
      <c r="Q97" s="229" t="e">
        <f t="shared" si="73"/>
        <v>#REF!</v>
      </c>
    </row>
    <row r="98" spans="1:17" x14ac:dyDescent="0.25">
      <c r="A98" s="77" t="s">
        <v>34</v>
      </c>
      <c r="B98" s="73" t="e">
        <f>'AMA_UBS V Medeiros'!#REF!</f>
        <v>#REF!</v>
      </c>
      <c r="C98" s="92" t="e">
        <f>'AMA_UBS V Medeiros'!#REF!</f>
        <v>#REF!</v>
      </c>
      <c r="D98" s="103" t="e">
        <f t="shared" si="65"/>
        <v>#REF!</v>
      </c>
      <c r="E98" s="92" t="e">
        <f>'AMA_UBS V Medeiros'!#REF!</f>
        <v>#REF!</v>
      </c>
      <c r="F98" s="103" t="e">
        <f t="shared" si="66"/>
        <v>#REF!</v>
      </c>
      <c r="G98" s="92" t="e">
        <f>'AMA_UBS V Medeiros'!#REF!</f>
        <v>#REF!</v>
      </c>
      <c r="H98" s="103" t="e">
        <f t="shared" si="67"/>
        <v>#REF!</v>
      </c>
      <c r="I98" s="92" t="e">
        <f>'AMA_UBS V Medeiros'!#REF!</f>
        <v>#REF!</v>
      </c>
      <c r="J98" s="103" t="e">
        <f t="shared" si="68"/>
        <v>#REF!</v>
      </c>
      <c r="K98" s="92" t="e">
        <f>'AMA_UBS V Medeiros'!#REF!</f>
        <v>#REF!</v>
      </c>
      <c r="L98" s="103" t="e">
        <f t="shared" si="69"/>
        <v>#REF!</v>
      </c>
      <c r="M98" s="92" t="e">
        <f>'AMA_UBS V Medeiros'!#REF!</f>
        <v>#REF!</v>
      </c>
      <c r="N98" s="103" t="e">
        <f t="shared" si="70"/>
        <v>#REF!</v>
      </c>
      <c r="O98" s="239" t="e">
        <f t="shared" si="71"/>
        <v>#REF!</v>
      </c>
      <c r="P98" s="104" t="e">
        <f t="shared" si="72"/>
        <v>#REF!</v>
      </c>
      <c r="Q98" s="229" t="e">
        <f t="shared" si="73"/>
        <v>#REF!</v>
      </c>
    </row>
    <row r="99" spans="1:17" ht="15.75" thickBot="1" x14ac:dyDescent="0.3">
      <c r="A99" s="5" t="s">
        <v>7</v>
      </c>
      <c r="B99" s="6" t="e">
        <f>SUM(B88:B98)</f>
        <v>#REF!</v>
      </c>
      <c r="C99" s="7" t="e">
        <f>SUM(C88:C98)</f>
        <v>#REF!</v>
      </c>
      <c r="D99" s="21" t="e">
        <f t="shared" si="65"/>
        <v>#REF!</v>
      </c>
      <c r="E99" s="7" t="e">
        <f>SUM(E88:E98)</f>
        <v>#REF!</v>
      </c>
      <c r="F99" s="21" t="e">
        <f t="shared" si="66"/>
        <v>#REF!</v>
      </c>
      <c r="G99" s="7" t="e">
        <f>SUM(G88:G98)</f>
        <v>#REF!</v>
      </c>
      <c r="H99" s="21" t="e">
        <f t="shared" si="67"/>
        <v>#REF!</v>
      </c>
      <c r="I99" s="7" t="e">
        <f>SUM(I88:I98)</f>
        <v>#REF!</v>
      </c>
      <c r="J99" s="21" t="e">
        <f t="shared" si="68"/>
        <v>#REF!</v>
      </c>
      <c r="K99" s="7" t="e">
        <f>SUM(K88:K98)</f>
        <v>#REF!</v>
      </c>
      <c r="L99" s="21" t="e">
        <f t="shared" si="69"/>
        <v>#REF!</v>
      </c>
      <c r="M99" s="7" t="e">
        <f>SUM(M88:M98)</f>
        <v>#REF!</v>
      </c>
      <c r="N99" s="21" t="e">
        <f t="shared" si="70"/>
        <v>#REF!</v>
      </c>
      <c r="O99" s="71" t="e">
        <f t="shared" si="71"/>
        <v>#REF!</v>
      </c>
      <c r="P99" s="72" t="e">
        <f t="shared" si="72"/>
        <v>#REF!</v>
      </c>
      <c r="Q99" s="7" t="e">
        <f t="shared" si="73"/>
        <v>#REF!</v>
      </c>
    </row>
    <row r="101" spans="1:17" ht="15.75" x14ac:dyDescent="0.25">
      <c r="A101" s="993" t="s">
        <v>272</v>
      </c>
      <c r="B101" s="994"/>
      <c r="C101" s="994"/>
      <c r="D101" s="994"/>
      <c r="E101" s="994"/>
      <c r="F101" s="994"/>
      <c r="G101" s="994"/>
      <c r="H101" s="994"/>
      <c r="I101" s="994"/>
      <c r="J101" s="994"/>
      <c r="K101" s="994"/>
      <c r="L101" s="994"/>
      <c r="M101" s="994"/>
      <c r="N101" s="994"/>
      <c r="O101" s="994"/>
      <c r="P101" s="994"/>
      <c r="Q101" s="994"/>
    </row>
    <row r="102" spans="1:17" ht="36.75" thickBot="1" x14ac:dyDescent="0.3">
      <c r="A102" s="74" t="s">
        <v>14</v>
      </c>
      <c r="B102" s="90" t="s">
        <v>165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207" t="s">
        <v>5</v>
      </c>
      <c r="J102" s="208" t="s">
        <v>1</v>
      </c>
      <c r="K102" s="209" t="s">
        <v>190</v>
      </c>
      <c r="L102" s="210" t="s">
        <v>1</v>
      </c>
      <c r="M102" s="209" t="s">
        <v>191</v>
      </c>
      <c r="N102" s="210" t="s">
        <v>1</v>
      </c>
      <c r="O102" s="237" t="s">
        <v>193</v>
      </c>
      <c r="P102" s="238" t="s">
        <v>192</v>
      </c>
      <c r="Q102" s="209" t="s">
        <v>6</v>
      </c>
    </row>
    <row r="103" spans="1:17" ht="15.75" thickTop="1" x14ac:dyDescent="0.25">
      <c r="A103" s="77" t="s">
        <v>33</v>
      </c>
      <c r="B103" s="9">
        <f>'UBS Izolina Mazzei'!B53</f>
        <v>9</v>
      </c>
      <c r="C103" s="91">
        <f>'UBS Izolina Mazzei'!C53</f>
        <v>9</v>
      </c>
      <c r="D103" s="18">
        <f t="shared" ref="D103:D114" si="74">C103/$B103</f>
        <v>1</v>
      </c>
      <c r="E103" s="91" t="e">
        <f>'UBS Izolina Mazzei'!#REF!</f>
        <v>#REF!</v>
      </c>
      <c r="F103" s="18" t="e">
        <f t="shared" ref="F103:F114" si="75">E103/$B103</f>
        <v>#REF!</v>
      </c>
      <c r="G103" s="91" t="e">
        <f>'UBS Izolina Mazzei'!#REF!</f>
        <v>#REF!</v>
      </c>
      <c r="H103" s="18" t="e">
        <f t="shared" ref="H103:H114" si="76">G103/$B103</f>
        <v>#REF!</v>
      </c>
      <c r="I103" s="91" t="e">
        <f>'UBS Izolina Mazzei'!#REF!</f>
        <v>#REF!</v>
      </c>
      <c r="J103" s="18" t="e">
        <f t="shared" ref="J103:J114" si="77">I103/$B103</f>
        <v>#REF!</v>
      </c>
      <c r="K103" s="91" t="e">
        <f>'UBS Izolina Mazzei'!#REF!</f>
        <v>#REF!</v>
      </c>
      <c r="L103" s="18" t="e">
        <f t="shared" ref="L103:L114" si="78">K103/$B103</f>
        <v>#REF!</v>
      </c>
      <c r="M103" s="91" t="e">
        <f>'UBS Izolina Mazzei'!#REF!</f>
        <v>#REF!</v>
      </c>
      <c r="N103" s="18" t="e">
        <f t="shared" ref="N103:N114" si="79">M103/$B103</f>
        <v>#REF!</v>
      </c>
      <c r="O103" s="227" t="e">
        <f t="shared" ref="O103:O114" si="80">SUM(I103,K103,M103)</f>
        <v>#REF!</v>
      </c>
      <c r="P103" s="102" t="e">
        <f t="shared" ref="P103:P114" si="81">O103/($B103*3)</f>
        <v>#REF!</v>
      </c>
      <c r="Q103" s="230" t="e">
        <f t="shared" ref="Q103:Q114" si="82">SUM(C103,E103,G103,I103,K103,M103)</f>
        <v>#REF!</v>
      </c>
    </row>
    <row r="104" spans="1:17" x14ac:dyDescent="0.25">
      <c r="A104" s="77" t="s">
        <v>20</v>
      </c>
      <c r="B104" s="73">
        <f>'UBS Izolina Mazzei'!B55</f>
        <v>3</v>
      </c>
      <c r="C104" s="92">
        <f>'UBS Izolina Mazzei'!C55</f>
        <v>3</v>
      </c>
      <c r="D104" s="103">
        <f t="shared" si="74"/>
        <v>1</v>
      </c>
      <c r="E104" s="92" t="e">
        <f>'UBS Izolina Mazzei'!#REF!</f>
        <v>#REF!</v>
      </c>
      <c r="F104" s="103" t="e">
        <f>E104/$B104</f>
        <v>#REF!</v>
      </c>
      <c r="G104" s="92" t="e">
        <f>'UBS Izolina Mazzei'!#REF!</f>
        <v>#REF!</v>
      </c>
      <c r="H104" s="103" t="e">
        <f t="shared" si="76"/>
        <v>#REF!</v>
      </c>
      <c r="I104" s="92" t="e">
        <f>'UBS Izolina Mazzei'!#REF!</f>
        <v>#REF!</v>
      </c>
      <c r="J104" s="103" t="e">
        <f t="shared" si="77"/>
        <v>#REF!</v>
      </c>
      <c r="K104" s="92" t="e">
        <f>'UBS Izolina Mazzei'!#REF!</f>
        <v>#REF!</v>
      </c>
      <c r="L104" s="103" t="e">
        <f t="shared" si="78"/>
        <v>#REF!</v>
      </c>
      <c r="M104" s="92" t="e">
        <f>'UBS Izolina Mazzei'!#REF!</f>
        <v>#REF!</v>
      </c>
      <c r="N104" s="103" t="e">
        <f t="shared" si="79"/>
        <v>#REF!</v>
      </c>
      <c r="O104" s="239" t="e">
        <f t="shared" si="80"/>
        <v>#REF!</v>
      </c>
      <c r="P104" s="104" t="e">
        <f t="shared" si="81"/>
        <v>#REF!</v>
      </c>
      <c r="Q104" s="229" t="e">
        <f t="shared" si="82"/>
        <v>#REF!</v>
      </c>
    </row>
    <row r="105" spans="1:17" x14ac:dyDescent="0.25">
      <c r="A105" s="77" t="s">
        <v>43</v>
      </c>
      <c r="B105" s="73">
        <f>'UBS Izolina Mazzei'!B56</f>
        <v>2</v>
      </c>
      <c r="C105" s="92">
        <f>'UBS Izolina Mazzei'!C56</f>
        <v>2</v>
      </c>
      <c r="D105" s="103">
        <f t="shared" si="74"/>
        <v>1</v>
      </c>
      <c r="E105" s="92" t="e">
        <f>'UBS Izolina Mazzei'!#REF!</f>
        <v>#REF!</v>
      </c>
      <c r="F105" s="103" t="e">
        <f t="shared" si="75"/>
        <v>#REF!</v>
      </c>
      <c r="G105" s="92" t="e">
        <f>'UBS Izolina Mazzei'!#REF!</f>
        <v>#REF!</v>
      </c>
      <c r="H105" s="103" t="e">
        <f t="shared" si="76"/>
        <v>#REF!</v>
      </c>
      <c r="I105" s="92" t="e">
        <f>'UBS Izolina Mazzei'!#REF!</f>
        <v>#REF!</v>
      </c>
      <c r="J105" s="103" t="e">
        <f t="shared" si="77"/>
        <v>#REF!</v>
      </c>
      <c r="K105" s="92" t="e">
        <f>'UBS Izolina Mazzei'!#REF!</f>
        <v>#REF!</v>
      </c>
      <c r="L105" s="103" t="e">
        <f t="shared" si="78"/>
        <v>#REF!</v>
      </c>
      <c r="M105" s="92" t="e">
        <f>'UBS Izolina Mazzei'!#REF!</f>
        <v>#REF!</v>
      </c>
      <c r="N105" s="103" t="e">
        <f t="shared" si="79"/>
        <v>#REF!</v>
      </c>
      <c r="O105" s="239" t="e">
        <f t="shared" si="80"/>
        <v>#REF!</v>
      </c>
      <c r="P105" s="104" t="e">
        <f t="shared" si="81"/>
        <v>#REF!</v>
      </c>
      <c r="Q105" s="229" t="e">
        <f t="shared" si="82"/>
        <v>#REF!</v>
      </c>
    </row>
    <row r="106" spans="1:17" x14ac:dyDescent="0.25">
      <c r="A106" s="77" t="s">
        <v>180</v>
      </c>
      <c r="B106" s="73">
        <f>'UBS Izolina Mazzei'!B57</f>
        <v>1</v>
      </c>
      <c r="C106" s="92">
        <f>'UBS Izolina Mazzei'!C57</f>
        <v>1</v>
      </c>
      <c r="D106" s="103">
        <f t="shared" si="74"/>
        <v>1</v>
      </c>
      <c r="E106" s="92" t="e">
        <f>'UBS Izolina Mazzei'!#REF!</f>
        <v>#REF!</v>
      </c>
      <c r="F106" s="103" t="e">
        <f t="shared" si="75"/>
        <v>#REF!</v>
      </c>
      <c r="G106" s="92" t="e">
        <f>'UBS Izolina Mazzei'!#REF!</f>
        <v>#REF!</v>
      </c>
      <c r="H106" s="103" t="e">
        <f t="shared" si="76"/>
        <v>#REF!</v>
      </c>
      <c r="I106" s="92" t="e">
        <f>'UBS Izolina Mazzei'!#REF!</f>
        <v>#REF!</v>
      </c>
      <c r="J106" s="103" t="e">
        <f t="shared" si="77"/>
        <v>#REF!</v>
      </c>
      <c r="K106" s="92" t="e">
        <f>'UBS Izolina Mazzei'!#REF!</f>
        <v>#REF!</v>
      </c>
      <c r="L106" s="103" t="e">
        <f t="shared" si="78"/>
        <v>#REF!</v>
      </c>
      <c r="M106" s="92" t="e">
        <f>'UBS Izolina Mazzei'!#REF!</f>
        <v>#REF!</v>
      </c>
      <c r="N106" s="103" t="e">
        <f t="shared" si="79"/>
        <v>#REF!</v>
      </c>
      <c r="O106" s="239" t="e">
        <f t="shared" si="80"/>
        <v>#REF!</v>
      </c>
      <c r="P106" s="104" t="e">
        <f t="shared" si="81"/>
        <v>#REF!</v>
      </c>
      <c r="Q106" s="229" t="e">
        <f t="shared" si="82"/>
        <v>#REF!</v>
      </c>
    </row>
    <row r="107" spans="1:17" x14ac:dyDescent="0.25">
      <c r="A107" s="77" t="s">
        <v>23</v>
      </c>
      <c r="B107" s="73">
        <f>'UBS Izolina Mazzei'!B58</f>
        <v>2</v>
      </c>
      <c r="C107" s="92">
        <f>'UBS Izolina Mazzei'!C58</f>
        <v>2</v>
      </c>
      <c r="D107" s="103">
        <f t="shared" si="74"/>
        <v>1</v>
      </c>
      <c r="E107" s="92" t="e">
        <f>'UBS Izolina Mazzei'!#REF!</f>
        <v>#REF!</v>
      </c>
      <c r="F107" s="103" t="e">
        <f t="shared" si="75"/>
        <v>#REF!</v>
      </c>
      <c r="G107" s="92" t="e">
        <f>'UBS Izolina Mazzei'!#REF!</f>
        <v>#REF!</v>
      </c>
      <c r="H107" s="103" t="e">
        <f t="shared" si="76"/>
        <v>#REF!</v>
      </c>
      <c r="I107" s="92" t="e">
        <f>'UBS Izolina Mazzei'!#REF!</f>
        <v>#REF!</v>
      </c>
      <c r="J107" s="103" t="e">
        <f t="shared" si="77"/>
        <v>#REF!</v>
      </c>
      <c r="K107" s="92" t="e">
        <f>'UBS Izolina Mazzei'!#REF!</f>
        <v>#REF!</v>
      </c>
      <c r="L107" s="103" t="e">
        <f t="shared" si="78"/>
        <v>#REF!</v>
      </c>
      <c r="M107" s="92" t="e">
        <f>'UBS Izolina Mazzei'!#REF!</f>
        <v>#REF!</v>
      </c>
      <c r="N107" s="103" t="e">
        <f t="shared" si="79"/>
        <v>#REF!</v>
      </c>
      <c r="O107" s="239" t="e">
        <f t="shared" si="80"/>
        <v>#REF!</v>
      </c>
      <c r="P107" s="104" t="e">
        <f t="shared" si="81"/>
        <v>#REF!</v>
      </c>
      <c r="Q107" s="229" t="e">
        <f t="shared" si="82"/>
        <v>#REF!</v>
      </c>
    </row>
    <row r="108" spans="1:17" x14ac:dyDescent="0.25">
      <c r="A108" s="77" t="s">
        <v>24</v>
      </c>
      <c r="B108" s="73">
        <f>'UBS Izolina Mazzei'!B62</f>
        <v>2</v>
      </c>
      <c r="C108" s="92">
        <f>'UBS Izolina Mazzei'!C62</f>
        <v>2</v>
      </c>
      <c r="D108" s="103">
        <f t="shared" si="74"/>
        <v>1</v>
      </c>
      <c r="E108" s="92" t="e">
        <f>'UBS Izolina Mazzei'!#REF!</f>
        <v>#REF!</v>
      </c>
      <c r="F108" s="103" t="e">
        <f t="shared" si="75"/>
        <v>#REF!</v>
      </c>
      <c r="G108" s="92" t="e">
        <f>'UBS Izolina Mazzei'!#REF!</f>
        <v>#REF!</v>
      </c>
      <c r="H108" s="103" t="e">
        <f t="shared" si="76"/>
        <v>#REF!</v>
      </c>
      <c r="I108" s="92" t="e">
        <f>'UBS Izolina Mazzei'!#REF!</f>
        <v>#REF!</v>
      </c>
      <c r="J108" s="103" t="e">
        <f t="shared" si="77"/>
        <v>#REF!</v>
      </c>
      <c r="K108" s="92" t="e">
        <f>'UBS Izolina Mazzei'!#REF!</f>
        <v>#REF!</v>
      </c>
      <c r="L108" s="103" t="e">
        <f t="shared" si="78"/>
        <v>#REF!</v>
      </c>
      <c r="M108" s="92" t="e">
        <f>'UBS Izolina Mazzei'!#REF!</f>
        <v>#REF!</v>
      </c>
      <c r="N108" s="103" t="e">
        <f t="shared" si="79"/>
        <v>#REF!</v>
      </c>
      <c r="O108" s="239" t="e">
        <f t="shared" si="80"/>
        <v>#REF!</v>
      </c>
      <c r="P108" s="104" t="e">
        <f t="shared" si="81"/>
        <v>#REF!</v>
      </c>
      <c r="Q108" s="229" t="e">
        <f t="shared" si="82"/>
        <v>#REF!</v>
      </c>
    </row>
    <row r="109" spans="1:17" x14ac:dyDescent="0.25">
      <c r="A109" s="77" t="s">
        <v>25</v>
      </c>
      <c r="B109" s="64">
        <f>'UBS Izolina Mazzei'!B63</f>
        <v>4</v>
      </c>
      <c r="C109" s="92">
        <f>'UBS Izolina Mazzei'!C63</f>
        <v>4</v>
      </c>
      <c r="D109" s="103">
        <f t="shared" si="74"/>
        <v>1</v>
      </c>
      <c r="E109" s="92" t="e">
        <f>'UBS Izolina Mazzei'!#REF!</f>
        <v>#REF!</v>
      </c>
      <c r="F109" s="103" t="e">
        <f t="shared" si="75"/>
        <v>#REF!</v>
      </c>
      <c r="G109" s="92" t="e">
        <f>'UBS Izolina Mazzei'!#REF!</f>
        <v>#REF!</v>
      </c>
      <c r="H109" s="103" t="e">
        <f t="shared" si="76"/>
        <v>#REF!</v>
      </c>
      <c r="I109" s="92" t="e">
        <f>'UBS Izolina Mazzei'!#REF!</f>
        <v>#REF!</v>
      </c>
      <c r="J109" s="103" t="e">
        <f t="shared" si="77"/>
        <v>#REF!</v>
      </c>
      <c r="K109" s="92" t="e">
        <f>'UBS Izolina Mazzei'!#REF!</f>
        <v>#REF!</v>
      </c>
      <c r="L109" s="103" t="e">
        <f t="shared" si="78"/>
        <v>#REF!</v>
      </c>
      <c r="M109" s="92" t="e">
        <f>'UBS Izolina Mazzei'!#REF!</f>
        <v>#REF!</v>
      </c>
      <c r="N109" s="103" t="e">
        <f t="shared" si="79"/>
        <v>#REF!</v>
      </c>
      <c r="O109" s="239" t="e">
        <f t="shared" si="80"/>
        <v>#REF!</v>
      </c>
      <c r="P109" s="104" t="e">
        <f t="shared" si="81"/>
        <v>#REF!</v>
      </c>
      <c r="Q109" s="229" t="e">
        <f t="shared" si="82"/>
        <v>#REF!</v>
      </c>
    </row>
    <row r="110" spans="1:17" x14ac:dyDescent="0.25">
      <c r="A110" s="66" t="s">
        <v>45</v>
      </c>
      <c r="B110" s="64">
        <f>'UBS Izolina Mazzei'!B64</f>
        <v>1</v>
      </c>
      <c r="C110" s="91">
        <f>'UBS Izolina Mazzei'!C64</f>
        <v>1</v>
      </c>
      <c r="D110" s="18">
        <f t="shared" si="74"/>
        <v>1</v>
      </c>
      <c r="E110" s="91" t="e">
        <f>'UBS Izolina Mazzei'!#REF!</f>
        <v>#REF!</v>
      </c>
      <c r="F110" s="18" t="e">
        <f t="shared" si="75"/>
        <v>#REF!</v>
      </c>
      <c r="G110" s="91" t="e">
        <f>'UBS Izolina Mazzei'!#REF!</f>
        <v>#REF!</v>
      </c>
      <c r="H110" s="18" t="e">
        <f t="shared" si="76"/>
        <v>#REF!</v>
      </c>
      <c r="I110" s="91" t="e">
        <f>'UBS Izolina Mazzei'!#REF!</f>
        <v>#REF!</v>
      </c>
      <c r="J110" s="18" t="e">
        <f t="shared" si="77"/>
        <v>#REF!</v>
      </c>
      <c r="K110" s="91" t="e">
        <f>'UBS Izolina Mazzei'!#REF!</f>
        <v>#REF!</v>
      </c>
      <c r="L110" s="18" t="e">
        <f t="shared" si="78"/>
        <v>#REF!</v>
      </c>
      <c r="M110" s="91" t="e">
        <f>'UBS Izolina Mazzei'!#REF!</f>
        <v>#REF!</v>
      </c>
      <c r="N110" s="18" t="e">
        <f t="shared" si="79"/>
        <v>#REF!</v>
      </c>
      <c r="O110" s="227" t="e">
        <f t="shared" si="80"/>
        <v>#REF!</v>
      </c>
      <c r="P110" s="102" t="e">
        <f t="shared" si="81"/>
        <v>#REF!</v>
      </c>
      <c r="Q110" s="230" t="e">
        <f t="shared" si="82"/>
        <v>#REF!</v>
      </c>
    </row>
    <row r="111" spans="1:17" x14ac:dyDescent="0.25">
      <c r="A111" s="77" t="s">
        <v>26</v>
      </c>
      <c r="B111" s="73">
        <f>'UBS Izolina Mazzei'!B65</f>
        <v>1</v>
      </c>
      <c r="C111" s="92">
        <f>'UBS Izolina Mazzei'!C65</f>
        <v>1</v>
      </c>
      <c r="D111" s="103">
        <f t="shared" si="74"/>
        <v>1</v>
      </c>
      <c r="E111" s="92" t="e">
        <f>'UBS Izolina Mazzei'!#REF!</f>
        <v>#REF!</v>
      </c>
      <c r="F111" s="103" t="e">
        <f t="shared" si="75"/>
        <v>#REF!</v>
      </c>
      <c r="G111" s="92" t="e">
        <f>'UBS Izolina Mazzei'!#REF!</f>
        <v>#REF!</v>
      </c>
      <c r="H111" s="103" t="e">
        <f t="shared" si="76"/>
        <v>#REF!</v>
      </c>
      <c r="I111" s="92" t="e">
        <f>'UBS Izolina Mazzei'!#REF!</f>
        <v>#REF!</v>
      </c>
      <c r="J111" s="103" t="e">
        <f t="shared" si="77"/>
        <v>#REF!</v>
      </c>
      <c r="K111" s="92" t="e">
        <f>'UBS Izolina Mazzei'!#REF!</f>
        <v>#REF!</v>
      </c>
      <c r="L111" s="103" t="e">
        <f t="shared" si="78"/>
        <v>#REF!</v>
      </c>
      <c r="M111" s="92" t="e">
        <f>'UBS Izolina Mazzei'!#REF!</f>
        <v>#REF!</v>
      </c>
      <c r="N111" s="103" t="e">
        <f t="shared" si="79"/>
        <v>#REF!</v>
      </c>
      <c r="O111" s="239" t="e">
        <f t="shared" si="80"/>
        <v>#REF!</v>
      </c>
      <c r="P111" s="104" t="e">
        <f t="shared" si="81"/>
        <v>#REF!</v>
      </c>
      <c r="Q111" s="229" t="e">
        <f t="shared" si="82"/>
        <v>#REF!</v>
      </c>
    </row>
    <row r="112" spans="1:17" x14ac:dyDescent="0.25">
      <c r="A112" s="77" t="s">
        <v>34</v>
      </c>
      <c r="B112" s="64">
        <f>'UBS Izolina Mazzei'!B66</f>
        <v>1</v>
      </c>
      <c r="C112" s="92">
        <f>'UBS Izolina Mazzei'!C66</f>
        <v>1</v>
      </c>
      <c r="D112" s="103">
        <f t="shared" si="74"/>
        <v>1</v>
      </c>
      <c r="E112" s="92" t="e">
        <f>'UBS Izolina Mazzei'!#REF!</f>
        <v>#REF!</v>
      </c>
      <c r="F112" s="103" t="e">
        <f t="shared" si="75"/>
        <v>#REF!</v>
      </c>
      <c r="G112" s="92" t="e">
        <f>'UBS Izolina Mazzei'!#REF!</f>
        <v>#REF!</v>
      </c>
      <c r="H112" s="103" t="e">
        <f t="shared" si="76"/>
        <v>#REF!</v>
      </c>
      <c r="I112" s="92" t="e">
        <f>'UBS Izolina Mazzei'!#REF!</f>
        <v>#REF!</v>
      </c>
      <c r="J112" s="103" t="e">
        <f t="shared" si="77"/>
        <v>#REF!</v>
      </c>
      <c r="K112" s="92" t="e">
        <f>'UBS Izolina Mazzei'!#REF!</f>
        <v>#REF!</v>
      </c>
      <c r="L112" s="103" t="e">
        <f t="shared" si="78"/>
        <v>#REF!</v>
      </c>
      <c r="M112" s="92" t="e">
        <f>'UBS Izolina Mazzei'!#REF!</f>
        <v>#REF!</v>
      </c>
      <c r="N112" s="103" t="e">
        <f t="shared" si="79"/>
        <v>#REF!</v>
      </c>
      <c r="O112" s="239" t="e">
        <f t="shared" si="80"/>
        <v>#REF!</v>
      </c>
      <c r="P112" s="104" t="e">
        <f t="shared" si="81"/>
        <v>#REF!</v>
      </c>
      <c r="Q112" s="229" t="e">
        <f t="shared" si="82"/>
        <v>#REF!</v>
      </c>
    </row>
    <row r="113" spans="1:17" ht="15.75" thickBot="1" x14ac:dyDescent="0.3">
      <c r="A113" s="96" t="s">
        <v>41</v>
      </c>
      <c r="B113" s="80">
        <f>'UBS Izolina Mazzei'!B67</f>
        <v>1</v>
      </c>
      <c r="C113" s="97">
        <f>'UBS Izolina Mazzei'!C67</f>
        <v>1</v>
      </c>
      <c r="D113" s="107">
        <f t="shared" si="74"/>
        <v>1</v>
      </c>
      <c r="E113" s="97" t="e">
        <f>'UBS Izolina Mazzei'!#REF!</f>
        <v>#REF!</v>
      </c>
      <c r="F113" s="107" t="e">
        <f t="shared" si="75"/>
        <v>#REF!</v>
      </c>
      <c r="G113" s="97" t="e">
        <f>'UBS Izolina Mazzei'!#REF!</f>
        <v>#REF!</v>
      </c>
      <c r="H113" s="107" t="e">
        <f t="shared" si="76"/>
        <v>#REF!</v>
      </c>
      <c r="I113" s="97" t="e">
        <f>'UBS Izolina Mazzei'!#REF!</f>
        <v>#REF!</v>
      </c>
      <c r="J113" s="107" t="e">
        <f t="shared" si="77"/>
        <v>#REF!</v>
      </c>
      <c r="K113" s="97" t="e">
        <f>'UBS Izolina Mazzei'!#REF!</f>
        <v>#REF!</v>
      </c>
      <c r="L113" s="107" t="e">
        <f t="shared" si="78"/>
        <v>#REF!</v>
      </c>
      <c r="M113" s="97" t="e">
        <f>'UBS Izolina Mazzei'!#REF!</f>
        <v>#REF!</v>
      </c>
      <c r="N113" s="107" t="e">
        <f t="shared" si="79"/>
        <v>#REF!</v>
      </c>
      <c r="O113" s="240" t="e">
        <f t="shared" si="80"/>
        <v>#REF!</v>
      </c>
      <c r="P113" s="108" t="e">
        <f t="shared" si="81"/>
        <v>#REF!</v>
      </c>
      <c r="Q113" s="231" t="e">
        <f t="shared" si="82"/>
        <v>#REF!</v>
      </c>
    </row>
    <row r="114" spans="1:17" ht="15.75" thickBot="1" x14ac:dyDescent="0.3">
      <c r="A114" s="5" t="s">
        <v>7</v>
      </c>
      <c r="B114" s="6">
        <f>SUM(B103:B113)</f>
        <v>27</v>
      </c>
      <c r="C114" s="7">
        <f>SUM(C103:C113)</f>
        <v>27</v>
      </c>
      <c r="D114" s="21">
        <f t="shared" si="74"/>
        <v>1</v>
      </c>
      <c r="E114" s="7" t="e">
        <f>SUM(E103:E113)</f>
        <v>#REF!</v>
      </c>
      <c r="F114" s="21" t="e">
        <f t="shared" si="75"/>
        <v>#REF!</v>
      </c>
      <c r="G114" s="7" t="e">
        <f>SUM(G103:G113)</f>
        <v>#REF!</v>
      </c>
      <c r="H114" s="21" t="e">
        <f t="shared" si="76"/>
        <v>#REF!</v>
      </c>
      <c r="I114" s="7" t="e">
        <f>SUM(I103:I113)</f>
        <v>#REF!</v>
      </c>
      <c r="J114" s="21" t="e">
        <f t="shared" si="77"/>
        <v>#REF!</v>
      </c>
      <c r="K114" s="7" t="e">
        <f t="shared" ref="K114" si="83">SUM(K103:K113)</f>
        <v>#REF!</v>
      </c>
      <c r="L114" s="21" t="e">
        <f t="shared" si="78"/>
        <v>#REF!</v>
      </c>
      <c r="M114" s="7" t="e">
        <f t="shared" ref="M114" si="84">SUM(M103:M113)</f>
        <v>#REF!</v>
      </c>
      <c r="N114" s="21" t="e">
        <f t="shared" si="79"/>
        <v>#REF!</v>
      </c>
      <c r="O114" s="71" t="e">
        <f t="shared" si="80"/>
        <v>#REF!</v>
      </c>
      <c r="P114" s="72" t="e">
        <f t="shared" si="81"/>
        <v>#REF!</v>
      </c>
      <c r="Q114" s="7" t="e">
        <f t="shared" si="82"/>
        <v>#REF!</v>
      </c>
    </row>
    <row r="116" spans="1:17" ht="15.75" x14ac:dyDescent="0.25">
      <c r="A116" s="993" t="s">
        <v>274</v>
      </c>
      <c r="B116" s="994"/>
      <c r="C116" s="994"/>
      <c r="D116" s="994"/>
      <c r="E116" s="994"/>
      <c r="F116" s="994"/>
      <c r="G116" s="994"/>
      <c r="H116" s="994"/>
      <c r="I116" s="994"/>
      <c r="J116" s="994"/>
      <c r="K116" s="994"/>
      <c r="L116" s="994"/>
      <c r="M116" s="994"/>
      <c r="N116" s="994"/>
      <c r="O116" s="994"/>
      <c r="P116" s="994"/>
      <c r="Q116" s="994"/>
    </row>
    <row r="117" spans="1:17" ht="36.75" thickBot="1" x14ac:dyDescent="0.3">
      <c r="A117" s="74" t="s">
        <v>14</v>
      </c>
      <c r="B117" s="90" t="s">
        <v>165</v>
      </c>
      <c r="C117" s="207" t="s">
        <v>2</v>
      </c>
      <c r="D117" s="208" t="s">
        <v>1</v>
      </c>
      <c r="E117" s="207" t="s">
        <v>3</v>
      </c>
      <c r="F117" s="208" t="s">
        <v>1</v>
      </c>
      <c r="G117" s="207" t="s">
        <v>4</v>
      </c>
      <c r="H117" s="208" t="s">
        <v>1</v>
      </c>
      <c r="I117" s="207" t="s">
        <v>5</v>
      </c>
      <c r="J117" s="208" t="s">
        <v>1</v>
      </c>
      <c r="K117" s="209" t="s">
        <v>190</v>
      </c>
      <c r="L117" s="210" t="s">
        <v>1</v>
      </c>
      <c r="M117" s="209" t="s">
        <v>191</v>
      </c>
      <c r="N117" s="210" t="s">
        <v>1</v>
      </c>
      <c r="O117" s="237" t="s">
        <v>193</v>
      </c>
      <c r="P117" s="238" t="s">
        <v>192</v>
      </c>
      <c r="Q117" s="209" t="s">
        <v>6</v>
      </c>
    </row>
    <row r="118" spans="1:17" ht="15.75" thickTop="1" x14ac:dyDescent="0.25">
      <c r="A118" s="77" t="s">
        <v>33</v>
      </c>
      <c r="B118" s="9" t="e">
        <f>'UBS Jardim Japão'!#REF!</f>
        <v>#REF!</v>
      </c>
      <c r="C118" s="91" t="e">
        <f>'UBS Jardim Japão'!#REF!</f>
        <v>#REF!</v>
      </c>
      <c r="D118" s="18" t="e">
        <f t="shared" ref="D118:D128" si="85">C118/$B118</f>
        <v>#REF!</v>
      </c>
      <c r="E118" s="91" t="e">
        <f>'UBS Jardim Japão'!#REF!</f>
        <v>#REF!</v>
      </c>
      <c r="F118" s="18" t="e">
        <f t="shared" ref="F118:F128" si="86">E118/$B118</f>
        <v>#REF!</v>
      </c>
      <c r="G118" s="91" t="e">
        <f>'UBS Jardim Japão'!#REF!</f>
        <v>#REF!</v>
      </c>
      <c r="H118" s="18" t="e">
        <f t="shared" ref="H118:H128" si="87">G118/$B118</f>
        <v>#REF!</v>
      </c>
      <c r="I118" s="91" t="e">
        <f>'UBS Jardim Japão'!#REF!</f>
        <v>#REF!</v>
      </c>
      <c r="J118" s="18" t="e">
        <f t="shared" ref="J118:J128" si="88">I118/$B118</f>
        <v>#REF!</v>
      </c>
      <c r="K118" s="91" t="e">
        <f>'UBS Jardim Japão'!#REF!</f>
        <v>#REF!</v>
      </c>
      <c r="L118" s="18" t="e">
        <f t="shared" ref="L118:L128" si="89">K118/$B118</f>
        <v>#REF!</v>
      </c>
      <c r="M118" s="91" t="e">
        <f>'UBS Jardim Japão'!#REF!</f>
        <v>#REF!</v>
      </c>
      <c r="N118" s="18" t="e">
        <f t="shared" ref="N118:N128" si="90">M118/$B118</f>
        <v>#REF!</v>
      </c>
      <c r="O118" s="227" t="e">
        <f t="shared" ref="O118:O128" si="91">SUM(I118,K118,M118)</f>
        <v>#REF!</v>
      </c>
      <c r="P118" s="102" t="e">
        <f t="shared" ref="P118:P128" si="92">O118/($B118*3)</f>
        <v>#REF!</v>
      </c>
      <c r="Q118" s="230" t="e">
        <f t="shared" ref="Q118:Q128" si="93">SUM(C118,E118,G118,I118,K118,M118)</f>
        <v>#REF!</v>
      </c>
    </row>
    <row r="119" spans="1:17" x14ac:dyDescent="0.25">
      <c r="A119" s="77" t="s">
        <v>20</v>
      </c>
      <c r="B119" s="73" t="e">
        <f>'UBS Jardim Japão'!#REF!</f>
        <v>#REF!</v>
      </c>
      <c r="C119" s="95" t="e">
        <f>'UBS Jardim Japão'!#REF!</f>
        <v>#REF!</v>
      </c>
      <c r="D119" s="103" t="e">
        <f t="shared" si="85"/>
        <v>#REF!</v>
      </c>
      <c r="E119" s="95" t="e">
        <f>'UBS Jardim Japão'!#REF!</f>
        <v>#REF!</v>
      </c>
      <c r="F119" s="103" t="e">
        <f t="shared" si="86"/>
        <v>#REF!</v>
      </c>
      <c r="G119" s="95" t="e">
        <f>'UBS Jardim Japão'!#REF!</f>
        <v>#REF!</v>
      </c>
      <c r="H119" s="103" t="e">
        <f t="shared" si="87"/>
        <v>#REF!</v>
      </c>
      <c r="I119" s="92" t="e">
        <f>'UBS Jardim Japão'!#REF!</f>
        <v>#REF!</v>
      </c>
      <c r="J119" s="103" t="e">
        <f t="shared" si="88"/>
        <v>#REF!</v>
      </c>
      <c r="K119" s="92" t="e">
        <f>'UBS Jardim Japão'!#REF!</f>
        <v>#REF!</v>
      </c>
      <c r="L119" s="103" t="e">
        <f t="shared" si="89"/>
        <v>#REF!</v>
      </c>
      <c r="M119" s="92" t="e">
        <f>'UBS Jardim Japão'!#REF!</f>
        <v>#REF!</v>
      </c>
      <c r="N119" s="103" t="e">
        <f t="shared" si="90"/>
        <v>#REF!</v>
      </c>
      <c r="O119" s="239" t="e">
        <f t="shared" si="91"/>
        <v>#REF!</v>
      </c>
      <c r="P119" s="104" t="e">
        <f t="shared" si="92"/>
        <v>#REF!</v>
      </c>
      <c r="Q119" s="229" t="e">
        <f t="shared" si="93"/>
        <v>#REF!</v>
      </c>
    </row>
    <row r="120" spans="1:17" x14ac:dyDescent="0.25">
      <c r="A120" s="77" t="s">
        <v>43</v>
      </c>
      <c r="B120" s="73" t="e">
        <f>'UBS Jardim Japão'!#REF!</f>
        <v>#REF!</v>
      </c>
      <c r="C120" s="92" t="e">
        <f>'UBS Jardim Japão'!#REF!</f>
        <v>#REF!</v>
      </c>
      <c r="D120" s="103" t="e">
        <f t="shared" si="85"/>
        <v>#REF!</v>
      </c>
      <c r="E120" s="92" t="e">
        <f>'UBS Jardim Japão'!#REF!</f>
        <v>#REF!</v>
      </c>
      <c r="F120" s="103" t="e">
        <f t="shared" si="86"/>
        <v>#REF!</v>
      </c>
      <c r="G120" s="92" t="e">
        <f>'UBS Jardim Japão'!#REF!</f>
        <v>#REF!</v>
      </c>
      <c r="H120" s="103" t="e">
        <f t="shared" si="87"/>
        <v>#REF!</v>
      </c>
      <c r="I120" s="92" t="e">
        <f>'UBS Jardim Japão'!#REF!</f>
        <v>#REF!</v>
      </c>
      <c r="J120" s="103" t="e">
        <f t="shared" si="88"/>
        <v>#REF!</v>
      </c>
      <c r="K120" s="92" t="e">
        <f>'UBS Jardim Japão'!#REF!</f>
        <v>#REF!</v>
      </c>
      <c r="L120" s="103" t="e">
        <f t="shared" si="89"/>
        <v>#REF!</v>
      </c>
      <c r="M120" s="92" t="e">
        <f>'UBS Jardim Japão'!#REF!</f>
        <v>#REF!</v>
      </c>
      <c r="N120" s="103" t="e">
        <f t="shared" si="90"/>
        <v>#REF!</v>
      </c>
      <c r="O120" s="239" t="e">
        <f t="shared" si="91"/>
        <v>#REF!</v>
      </c>
      <c r="P120" s="104" t="e">
        <f t="shared" si="92"/>
        <v>#REF!</v>
      </c>
      <c r="Q120" s="229" t="e">
        <f t="shared" si="93"/>
        <v>#REF!</v>
      </c>
    </row>
    <row r="121" spans="1:17" x14ac:dyDescent="0.25">
      <c r="A121" s="77" t="s">
        <v>23</v>
      </c>
      <c r="B121" s="73" t="e">
        <f>'UBS Jardim Japão'!#REF!</f>
        <v>#REF!</v>
      </c>
      <c r="C121" s="92" t="e">
        <f>'UBS Jardim Japão'!#REF!</f>
        <v>#REF!</v>
      </c>
      <c r="D121" s="103" t="e">
        <f t="shared" si="85"/>
        <v>#REF!</v>
      </c>
      <c r="E121" s="92" t="e">
        <f>'UBS Jardim Japão'!#REF!</f>
        <v>#REF!</v>
      </c>
      <c r="F121" s="103" t="e">
        <f t="shared" si="86"/>
        <v>#REF!</v>
      </c>
      <c r="G121" s="92" t="e">
        <f>'UBS Jardim Japão'!#REF!</f>
        <v>#REF!</v>
      </c>
      <c r="H121" s="103" t="e">
        <f t="shared" si="87"/>
        <v>#REF!</v>
      </c>
      <c r="I121" s="92" t="e">
        <f>'UBS Jardim Japão'!#REF!</f>
        <v>#REF!</v>
      </c>
      <c r="J121" s="103" t="e">
        <f t="shared" si="88"/>
        <v>#REF!</v>
      </c>
      <c r="K121" s="92" t="e">
        <f>'UBS Jardim Japão'!#REF!</f>
        <v>#REF!</v>
      </c>
      <c r="L121" s="103" t="e">
        <f t="shared" si="89"/>
        <v>#REF!</v>
      </c>
      <c r="M121" s="92" t="e">
        <f>'UBS Jardim Japão'!#REF!</f>
        <v>#REF!</v>
      </c>
      <c r="N121" s="103" t="e">
        <f t="shared" si="90"/>
        <v>#REF!</v>
      </c>
      <c r="O121" s="239" t="e">
        <f t="shared" si="91"/>
        <v>#REF!</v>
      </c>
      <c r="P121" s="104" t="e">
        <f t="shared" si="92"/>
        <v>#REF!</v>
      </c>
      <c r="Q121" s="229" t="e">
        <f t="shared" si="93"/>
        <v>#REF!</v>
      </c>
    </row>
    <row r="122" spans="1:17" x14ac:dyDescent="0.25">
      <c r="A122" s="77" t="s">
        <v>24</v>
      </c>
      <c r="B122" s="73" t="e">
        <f>'UBS Jardim Japão'!#REF!</f>
        <v>#REF!</v>
      </c>
      <c r="C122" s="92" t="e">
        <f>'UBS Jardim Japão'!#REF!</f>
        <v>#REF!</v>
      </c>
      <c r="D122" s="103" t="e">
        <f t="shared" si="85"/>
        <v>#REF!</v>
      </c>
      <c r="E122" s="92" t="e">
        <f>'UBS Jardim Japão'!#REF!</f>
        <v>#REF!</v>
      </c>
      <c r="F122" s="103" t="e">
        <f t="shared" si="86"/>
        <v>#REF!</v>
      </c>
      <c r="G122" s="92" t="e">
        <f>'UBS Jardim Japão'!#REF!</f>
        <v>#REF!</v>
      </c>
      <c r="H122" s="103" t="e">
        <f t="shared" si="87"/>
        <v>#REF!</v>
      </c>
      <c r="I122" s="92" t="e">
        <f>'UBS Jardim Japão'!#REF!</f>
        <v>#REF!</v>
      </c>
      <c r="J122" s="103" t="e">
        <f t="shared" si="88"/>
        <v>#REF!</v>
      </c>
      <c r="K122" s="92" t="e">
        <f>'UBS Jardim Japão'!#REF!</f>
        <v>#REF!</v>
      </c>
      <c r="L122" s="103" t="e">
        <f t="shared" si="89"/>
        <v>#REF!</v>
      </c>
      <c r="M122" s="92" t="e">
        <f>'UBS Jardim Japão'!#REF!</f>
        <v>#REF!</v>
      </c>
      <c r="N122" s="103" t="e">
        <f t="shared" si="90"/>
        <v>#REF!</v>
      </c>
      <c r="O122" s="239" t="e">
        <f t="shared" si="91"/>
        <v>#REF!</v>
      </c>
      <c r="P122" s="104" t="e">
        <f t="shared" si="92"/>
        <v>#REF!</v>
      </c>
      <c r="Q122" s="229" t="e">
        <f t="shared" si="93"/>
        <v>#REF!</v>
      </c>
    </row>
    <row r="123" spans="1:17" x14ac:dyDescent="0.25">
      <c r="A123" s="77" t="s">
        <v>25</v>
      </c>
      <c r="B123" s="73" t="e">
        <f>'UBS Jardim Japão'!#REF!</f>
        <v>#REF!</v>
      </c>
      <c r="C123" s="92" t="e">
        <f>'UBS Jardim Japão'!#REF!</f>
        <v>#REF!</v>
      </c>
      <c r="D123" s="103" t="e">
        <f t="shared" si="85"/>
        <v>#REF!</v>
      </c>
      <c r="E123" s="92" t="e">
        <f>'UBS Jardim Japão'!#REF!</f>
        <v>#REF!</v>
      </c>
      <c r="F123" s="103" t="e">
        <f t="shared" si="86"/>
        <v>#REF!</v>
      </c>
      <c r="G123" s="92" t="e">
        <f>'UBS Jardim Japão'!#REF!</f>
        <v>#REF!</v>
      </c>
      <c r="H123" s="103" t="e">
        <f t="shared" si="87"/>
        <v>#REF!</v>
      </c>
      <c r="I123" s="92" t="e">
        <f>'UBS Jardim Japão'!#REF!</f>
        <v>#REF!</v>
      </c>
      <c r="J123" s="103" t="e">
        <f t="shared" si="88"/>
        <v>#REF!</v>
      </c>
      <c r="K123" s="92" t="e">
        <f>'UBS Jardim Japão'!#REF!</f>
        <v>#REF!</v>
      </c>
      <c r="L123" s="103" t="e">
        <f t="shared" si="89"/>
        <v>#REF!</v>
      </c>
      <c r="M123" s="92" t="e">
        <f>'UBS Jardim Japão'!#REF!</f>
        <v>#REF!</v>
      </c>
      <c r="N123" s="103" t="e">
        <f t="shared" si="90"/>
        <v>#REF!</v>
      </c>
      <c r="O123" s="239" t="e">
        <f t="shared" si="91"/>
        <v>#REF!</v>
      </c>
      <c r="P123" s="104" t="e">
        <f t="shared" si="92"/>
        <v>#REF!</v>
      </c>
      <c r="Q123" s="229" t="e">
        <f t="shared" si="93"/>
        <v>#REF!</v>
      </c>
    </row>
    <row r="124" spans="1:17" x14ac:dyDescent="0.25">
      <c r="A124" s="77" t="s">
        <v>45</v>
      </c>
      <c r="B124" s="73" t="e">
        <f>'UBS Jardim Japão'!#REF!</f>
        <v>#REF!</v>
      </c>
      <c r="C124" s="92" t="e">
        <f>'UBS Jardim Japão'!#REF!</f>
        <v>#REF!</v>
      </c>
      <c r="D124" s="103" t="e">
        <f t="shared" si="85"/>
        <v>#REF!</v>
      </c>
      <c r="E124" s="92" t="e">
        <f>'UBS Jardim Japão'!#REF!</f>
        <v>#REF!</v>
      </c>
      <c r="F124" s="103" t="e">
        <f t="shared" si="86"/>
        <v>#REF!</v>
      </c>
      <c r="G124" s="92" t="e">
        <f>'UBS Jardim Japão'!#REF!</f>
        <v>#REF!</v>
      </c>
      <c r="H124" s="103" t="e">
        <f t="shared" si="87"/>
        <v>#REF!</v>
      </c>
      <c r="I124" s="92" t="e">
        <f>'UBS Jardim Japão'!#REF!</f>
        <v>#REF!</v>
      </c>
      <c r="J124" s="103" t="e">
        <f t="shared" si="88"/>
        <v>#REF!</v>
      </c>
      <c r="K124" s="92" t="e">
        <f>'UBS Jardim Japão'!#REF!</f>
        <v>#REF!</v>
      </c>
      <c r="L124" s="103" t="e">
        <f t="shared" si="89"/>
        <v>#REF!</v>
      </c>
      <c r="M124" s="92" t="e">
        <f>'UBS Jardim Japão'!#REF!</f>
        <v>#REF!</v>
      </c>
      <c r="N124" s="103" t="e">
        <f t="shared" si="90"/>
        <v>#REF!</v>
      </c>
      <c r="O124" s="239" t="e">
        <f t="shared" si="91"/>
        <v>#REF!</v>
      </c>
      <c r="P124" s="104" t="e">
        <f t="shared" si="92"/>
        <v>#REF!</v>
      </c>
      <c r="Q124" s="229" t="e">
        <f t="shared" si="93"/>
        <v>#REF!</v>
      </c>
    </row>
    <row r="125" spans="1:17" x14ac:dyDescent="0.25">
      <c r="A125" s="77" t="s">
        <v>26</v>
      </c>
      <c r="B125" s="73" t="e">
        <f>'UBS Jardim Japão'!#REF!</f>
        <v>#REF!</v>
      </c>
      <c r="C125" s="92" t="e">
        <f>'UBS Jardim Japão'!#REF!</f>
        <v>#REF!</v>
      </c>
      <c r="D125" s="103" t="e">
        <f t="shared" si="85"/>
        <v>#REF!</v>
      </c>
      <c r="E125" s="92" t="e">
        <f>'UBS Jardim Japão'!#REF!</f>
        <v>#REF!</v>
      </c>
      <c r="F125" s="103" t="e">
        <f t="shared" si="86"/>
        <v>#REF!</v>
      </c>
      <c r="G125" s="92" t="e">
        <f>'UBS Jardim Japão'!#REF!</f>
        <v>#REF!</v>
      </c>
      <c r="H125" s="103" t="e">
        <f t="shared" si="87"/>
        <v>#REF!</v>
      </c>
      <c r="I125" s="92" t="e">
        <f>'UBS Jardim Japão'!#REF!</f>
        <v>#REF!</v>
      </c>
      <c r="J125" s="103" t="e">
        <f t="shared" si="88"/>
        <v>#REF!</v>
      </c>
      <c r="K125" s="92" t="e">
        <f>'UBS Jardim Japão'!#REF!</f>
        <v>#REF!</v>
      </c>
      <c r="L125" s="103" t="e">
        <f t="shared" si="89"/>
        <v>#REF!</v>
      </c>
      <c r="M125" s="92" t="e">
        <f>'UBS Jardim Japão'!#REF!</f>
        <v>#REF!</v>
      </c>
      <c r="N125" s="103" t="e">
        <f t="shared" si="90"/>
        <v>#REF!</v>
      </c>
      <c r="O125" s="239" t="e">
        <f t="shared" si="91"/>
        <v>#REF!</v>
      </c>
      <c r="P125" s="104" t="e">
        <f t="shared" si="92"/>
        <v>#REF!</v>
      </c>
      <c r="Q125" s="229" t="e">
        <f t="shared" si="93"/>
        <v>#REF!</v>
      </c>
    </row>
    <row r="126" spans="1:17" x14ac:dyDescent="0.25">
      <c r="A126" s="77" t="s">
        <v>173</v>
      </c>
      <c r="B126" s="78" t="e">
        <f>'UBS Jardim Japão'!#REF!</f>
        <v>#REF!</v>
      </c>
      <c r="C126" s="92" t="e">
        <f>'UBS Jardim Japão'!#REF!</f>
        <v>#REF!</v>
      </c>
      <c r="D126" s="103" t="e">
        <f t="shared" si="85"/>
        <v>#REF!</v>
      </c>
      <c r="E126" s="92" t="e">
        <f>'UBS Jardim Japão'!#REF!</f>
        <v>#REF!</v>
      </c>
      <c r="F126" s="103" t="e">
        <f t="shared" si="86"/>
        <v>#REF!</v>
      </c>
      <c r="G126" s="92" t="e">
        <f>'UBS Jardim Japão'!#REF!</f>
        <v>#REF!</v>
      </c>
      <c r="H126" s="103" t="e">
        <f t="shared" si="87"/>
        <v>#REF!</v>
      </c>
      <c r="I126" s="92" t="e">
        <f>'UBS Jardim Japão'!#REF!</f>
        <v>#REF!</v>
      </c>
      <c r="J126" s="103" t="e">
        <f t="shared" si="88"/>
        <v>#REF!</v>
      </c>
      <c r="K126" s="92" t="e">
        <f>'UBS Jardim Japão'!#REF!</f>
        <v>#REF!</v>
      </c>
      <c r="L126" s="103" t="e">
        <f t="shared" si="89"/>
        <v>#REF!</v>
      </c>
      <c r="M126" s="92" t="e">
        <f>'UBS Jardim Japão'!#REF!</f>
        <v>#REF!</v>
      </c>
      <c r="N126" s="103" t="e">
        <f t="shared" si="90"/>
        <v>#REF!</v>
      </c>
      <c r="O126" s="239" t="e">
        <f t="shared" si="91"/>
        <v>#REF!</v>
      </c>
      <c r="P126" s="104" t="e">
        <f t="shared" si="92"/>
        <v>#REF!</v>
      </c>
      <c r="Q126" s="229" t="e">
        <f t="shared" si="93"/>
        <v>#REF!</v>
      </c>
    </row>
    <row r="127" spans="1:17" ht="15.75" thickBot="1" x14ac:dyDescent="0.3">
      <c r="A127" s="96" t="s">
        <v>34</v>
      </c>
      <c r="B127" s="145" t="e">
        <f>'UBS Jardim Japão'!#REF!</f>
        <v>#REF!</v>
      </c>
      <c r="C127" s="97" t="e">
        <f>'UBS Jardim Japão'!#REF!</f>
        <v>#REF!</v>
      </c>
      <c r="D127" s="107" t="e">
        <f t="shared" si="85"/>
        <v>#REF!</v>
      </c>
      <c r="E127" s="97" t="e">
        <f>'UBS Jardim Japão'!#REF!</f>
        <v>#REF!</v>
      </c>
      <c r="F127" s="107" t="e">
        <f t="shared" si="86"/>
        <v>#REF!</v>
      </c>
      <c r="G127" s="97" t="e">
        <f>'UBS Jardim Japão'!#REF!</f>
        <v>#REF!</v>
      </c>
      <c r="H127" s="107" t="e">
        <f t="shared" si="87"/>
        <v>#REF!</v>
      </c>
      <c r="I127" s="97" t="e">
        <f>'UBS Jardim Japão'!#REF!</f>
        <v>#REF!</v>
      </c>
      <c r="J127" s="107" t="e">
        <f t="shared" si="88"/>
        <v>#REF!</v>
      </c>
      <c r="K127" s="97" t="e">
        <f>'UBS Jardim Japão'!#REF!</f>
        <v>#REF!</v>
      </c>
      <c r="L127" s="107" t="e">
        <f t="shared" si="89"/>
        <v>#REF!</v>
      </c>
      <c r="M127" s="97" t="e">
        <f>'UBS Jardim Japão'!#REF!</f>
        <v>#REF!</v>
      </c>
      <c r="N127" s="107" t="e">
        <f t="shared" si="90"/>
        <v>#REF!</v>
      </c>
      <c r="O127" s="240" t="e">
        <f t="shared" si="91"/>
        <v>#REF!</v>
      </c>
      <c r="P127" s="108" t="e">
        <f t="shared" si="92"/>
        <v>#REF!</v>
      </c>
      <c r="Q127" s="231" t="e">
        <f t="shared" si="93"/>
        <v>#REF!</v>
      </c>
    </row>
    <row r="128" spans="1:17" ht="15.75" thickBot="1" x14ac:dyDescent="0.3">
      <c r="A128" s="5" t="s">
        <v>7</v>
      </c>
      <c r="B128" s="6" t="e">
        <f>SUM(B118:B127)</f>
        <v>#REF!</v>
      </c>
      <c r="C128" s="7" t="e">
        <f>SUM(C118:C127)</f>
        <v>#REF!</v>
      </c>
      <c r="D128" s="21" t="e">
        <f t="shared" si="85"/>
        <v>#REF!</v>
      </c>
      <c r="E128" s="7" t="e">
        <f>SUM(E118:E127)</f>
        <v>#REF!</v>
      </c>
      <c r="F128" s="21" t="e">
        <f t="shared" si="86"/>
        <v>#REF!</v>
      </c>
      <c r="G128" s="7" t="e">
        <f>SUM(G118:G127)</f>
        <v>#REF!</v>
      </c>
      <c r="H128" s="21" t="e">
        <f t="shared" si="87"/>
        <v>#REF!</v>
      </c>
      <c r="I128" s="7" t="e">
        <f>SUM(I118:I127)</f>
        <v>#REF!</v>
      </c>
      <c r="J128" s="21" t="e">
        <f t="shared" si="88"/>
        <v>#REF!</v>
      </c>
      <c r="K128" s="7" t="e">
        <f t="shared" ref="K128" si="94">SUM(K118:K127)</f>
        <v>#REF!</v>
      </c>
      <c r="L128" s="21" t="e">
        <f t="shared" si="89"/>
        <v>#REF!</v>
      </c>
      <c r="M128" s="7" t="e">
        <f t="shared" ref="M128" si="95">SUM(M118:M127)</f>
        <v>#REF!</v>
      </c>
      <c r="N128" s="21" t="e">
        <f t="shared" si="90"/>
        <v>#REF!</v>
      </c>
      <c r="O128" s="71" t="e">
        <f t="shared" si="91"/>
        <v>#REF!</v>
      </c>
      <c r="P128" s="72" t="e">
        <f t="shared" si="92"/>
        <v>#REF!</v>
      </c>
      <c r="Q128" s="7" t="e">
        <f t="shared" si="93"/>
        <v>#REF!</v>
      </c>
    </row>
    <row r="130" spans="1:17" ht="15.75" x14ac:dyDescent="0.25">
      <c r="A130" s="993" t="s">
        <v>302</v>
      </c>
      <c r="B130" s="994"/>
      <c r="C130" s="994"/>
      <c r="D130" s="994"/>
      <c r="E130" s="994"/>
      <c r="F130" s="994"/>
      <c r="G130" s="994"/>
      <c r="H130" s="994"/>
      <c r="I130" s="994"/>
      <c r="J130" s="994"/>
      <c r="K130" s="994"/>
      <c r="L130" s="994"/>
      <c r="M130" s="994"/>
      <c r="N130" s="994"/>
      <c r="O130" s="994"/>
      <c r="P130" s="994"/>
      <c r="Q130" s="994"/>
    </row>
    <row r="131" spans="1:17" ht="36.75" thickBot="1" x14ac:dyDescent="0.3">
      <c r="A131" s="74" t="s">
        <v>14</v>
      </c>
      <c r="B131" s="90" t="s">
        <v>165</v>
      </c>
      <c r="C131" s="207" t="s">
        <v>2</v>
      </c>
      <c r="D131" s="208" t="s">
        <v>1</v>
      </c>
      <c r="E131" s="207" t="s">
        <v>3</v>
      </c>
      <c r="F131" s="208" t="s">
        <v>1</v>
      </c>
      <c r="G131" s="207" t="s">
        <v>4</v>
      </c>
      <c r="H131" s="208" t="s">
        <v>1</v>
      </c>
      <c r="I131" s="207" t="s">
        <v>5</v>
      </c>
      <c r="J131" s="208" t="s">
        <v>1</v>
      </c>
      <c r="K131" s="209" t="s">
        <v>190</v>
      </c>
      <c r="L131" s="210" t="s">
        <v>1</v>
      </c>
      <c r="M131" s="209" t="s">
        <v>191</v>
      </c>
      <c r="N131" s="210" t="s">
        <v>1</v>
      </c>
      <c r="O131" s="237" t="s">
        <v>193</v>
      </c>
      <c r="P131" s="238" t="s">
        <v>192</v>
      </c>
      <c r="Q131" s="209" t="s">
        <v>6</v>
      </c>
    </row>
    <row r="132" spans="1:17" ht="15.75" thickTop="1" x14ac:dyDescent="0.25">
      <c r="A132" s="8" t="s">
        <v>147</v>
      </c>
      <c r="B132" s="76" t="e">
        <f>'EMAD na UBS JD JAPÃO'!#REF!</f>
        <v>#REF!</v>
      </c>
      <c r="C132" s="91" t="e">
        <f>'EMAD na UBS JD JAPÃO'!#REF!</f>
        <v>#REF!</v>
      </c>
      <c r="D132" s="18" t="e">
        <f t="shared" ref="D132:D137" si="96">C132/$B132</f>
        <v>#REF!</v>
      </c>
      <c r="E132" s="91" t="e">
        <f>'EMAD na UBS JD JAPÃO'!#REF!</f>
        <v>#REF!</v>
      </c>
      <c r="F132" s="18" t="e">
        <f t="shared" ref="F132:F137" si="97">E132/$B132</f>
        <v>#REF!</v>
      </c>
      <c r="G132" s="91" t="e">
        <f>'EMAD na UBS JD JAPÃO'!#REF!</f>
        <v>#REF!</v>
      </c>
      <c r="H132" s="18" t="e">
        <f t="shared" ref="H132:H137" si="98">G132/$B132</f>
        <v>#REF!</v>
      </c>
      <c r="I132" s="91" t="e">
        <f>'EMAD na UBS JD JAPÃO'!#REF!</f>
        <v>#REF!</v>
      </c>
      <c r="J132" s="18" t="e">
        <f t="shared" ref="J132:J137" si="99">I132/$B132</f>
        <v>#REF!</v>
      </c>
      <c r="K132" s="91" t="e">
        <f>'EMAD na UBS JD JAPÃO'!#REF!</f>
        <v>#REF!</v>
      </c>
      <c r="L132" s="18" t="e">
        <f t="shared" ref="L132:L137" si="100">K132/$B132</f>
        <v>#REF!</v>
      </c>
      <c r="M132" s="91" t="e">
        <f>'EMAD na UBS JD JAPÃO'!#REF!</f>
        <v>#REF!</v>
      </c>
      <c r="N132" s="18" t="e">
        <f t="shared" ref="N132:N137" si="101">M132/$B132</f>
        <v>#REF!</v>
      </c>
      <c r="O132" s="227" t="e">
        <f t="shared" ref="O132:O137" si="102">SUM(I132,K132,M132)</f>
        <v>#REF!</v>
      </c>
      <c r="P132" s="102" t="e">
        <f t="shared" ref="P132:P137" si="103">O132/($B132*3)</f>
        <v>#REF!</v>
      </c>
      <c r="Q132" s="230" t="e">
        <f t="shared" ref="Q132:Q137" si="104">SUM(C132,E132,G132,I132,K132,M132)</f>
        <v>#REF!</v>
      </c>
    </row>
    <row r="133" spans="1:17" x14ac:dyDescent="0.25">
      <c r="A133" s="67" t="s">
        <v>172</v>
      </c>
      <c r="B133" s="63" t="e">
        <f>'EMAD na UBS JD JAPÃO'!#REF!</f>
        <v>#REF!</v>
      </c>
      <c r="C133" s="91" t="e">
        <f>'EMAD na UBS JD JAPÃO'!#REF!</f>
        <v>#REF!</v>
      </c>
      <c r="D133" s="18" t="e">
        <f t="shared" si="96"/>
        <v>#REF!</v>
      </c>
      <c r="E133" s="91" t="e">
        <f>'EMAD na UBS JD JAPÃO'!#REF!</f>
        <v>#REF!</v>
      </c>
      <c r="F133" s="18" t="e">
        <f t="shared" si="97"/>
        <v>#REF!</v>
      </c>
      <c r="G133" s="91" t="e">
        <f>'EMAD na UBS JD JAPÃO'!#REF!</f>
        <v>#REF!</v>
      </c>
      <c r="H133" s="18" t="e">
        <f t="shared" si="98"/>
        <v>#REF!</v>
      </c>
      <c r="I133" s="91" t="e">
        <f>'EMAD na UBS JD JAPÃO'!#REF!</f>
        <v>#REF!</v>
      </c>
      <c r="J133" s="18" t="e">
        <f t="shared" si="99"/>
        <v>#REF!</v>
      </c>
      <c r="K133" s="91" t="e">
        <f>'EMAD na UBS JD JAPÃO'!#REF!</f>
        <v>#REF!</v>
      </c>
      <c r="L133" s="18" t="e">
        <f t="shared" si="100"/>
        <v>#REF!</v>
      </c>
      <c r="M133" s="91" t="e">
        <f>'EMAD na UBS JD JAPÃO'!#REF!</f>
        <v>#REF!</v>
      </c>
      <c r="N133" s="18" t="e">
        <f t="shared" si="101"/>
        <v>#REF!</v>
      </c>
      <c r="O133" s="227" t="e">
        <f t="shared" si="102"/>
        <v>#REF!</v>
      </c>
      <c r="P133" s="102" t="e">
        <f t="shared" si="103"/>
        <v>#REF!</v>
      </c>
      <c r="Q133" s="230" t="e">
        <f t="shared" si="104"/>
        <v>#REF!</v>
      </c>
    </row>
    <row r="134" spans="1:17" x14ac:dyDescent="0.25">
      <c r="A134" s="8" t="s">
        <v>148</v>
      </c>
      <c r="B134" s="73" t="e">
        <f>'EMAD na UBS JD JAPÃO'!#REF!</f>
        <v>#REF!</v>
      </c>
      <c r="C134" s="92" t="e">
        <f>'EMAD na UBS JD JAPÃO'!#REF!</f>
        <v>#REF!</v>
      </c>
      <c r="D134" s="103" t="e">
        <f t="shared" si="96"/>
        <v>#REF!</v>
      </c>
      <c r="E134" s="92" t="e">
        <f>'EMAD na UBS JD JAPÃO'!#REF!</f>
        <v>#REF!</v>
      </c>
      <c r="F134" s="103" t="e">
        <f t="shared" si="97"/>
        <v>#REF!</v>
      </c>
      <c r="G134" s="92" t="e">
        <f>'EMAD na UBS JD JAPÃO'!#REF!</f>
        <v>#REF!</v>
      </c>
      <c r="H134" s="103" t="e">
        <f t="shared" si="98"/>
        <v>#REF!</v>
      </c>
      <c r="I134" s="92" t="e">
        <f>'EMAD na UBS JD JAPÃO'!#REF!</f>
        <v>#REF!</v>
      </c>
      <c r="J134" s="103" t="e">
        <f t="shared" si="99"/>
        <v>#REF!</v>
      </c>
      <c r="K134" s="92" t="e">
        <f>'EMAD na UBS JD JAPÃO'!#REF!</f>
        <v>#REF!</v>
      </c>
      <c r="L134" s="103" t="e">
        <f t="shared" si="100"/>
        <v>#REF!</v>
      </c>
      <c r="M134" s="92" t="e">
        <f>'EMAD na UBS JD JAPÃO'!#REF!</f>
        <v>#REF!</v>
      </c>
      <c r="N134" s="103" t="e">
        <f t="shared" si="101"/>
        <v>#REF!</v>
      </c>
      <c r="O134" s="239" t="e">
        <f t="shared" si="102"/>
        <v>#REF!</v>
      </c>
      <c r="P134" s="104" t="e">
        <f t="shared" si="103"/>
        <v>#REF!</v>
      </c>
      <c r="Q134" s="229" t="e">
        <f t="shared" si="104"/>
        <v>#REF!</v>
      </c>
    </row>
    <row r="135" spans="1:17" x14ac:dyDescent="0.25">
      <c r="A135" s="8" t="s">
        <v>153</v>
      </c>
      <c r="B135" s="78" t="e">
        <f>'EMAD na UBS JD JAPÃO'!#REF!</f>
        <v>#REF!</v>
      </c>
      <c r="C135" s="92" t="e">
        <f>'EMAD na UBS JD JAPÃO'!#REF!</f>
        <v>#REF!</v>
      </c>
      <c r="D135" s="103" t="e">
        <f t="shared" si="96"/>
        <v>#REF!</v>
      </c>
      <c r="E135" s="92" t="e">
        <f>'EMAD na UBS JD JAPÃO'!#REF!</f>
        <v>#REF!</v>
      </c>
      <c r="F135" s="103" t="e">
        <f t="shared" si="97"/>
        <v>#REF!</v>
      </c>
      <c r="G135" s="92" t="e">
        <f>'EMAD na UBS JD JAPÃO'!#REF!</f>
        <v>#REF!</v>
      </c>
      <c r="H135" s="103" t="e">
        <f t="shared" si="98"/>
        <v>#REF!</v>
      </c>
      <c r="I135" s="92" t="e">
        <f>'EMAD na UBS JD JAPÃO'!#REF!</f>
        <v>#REF!</v>
      </c>
      <c r="J135" s="103" t="e">
        <f t="shared" si="99"/>
        <v>#REF!</v>
      </c>
      <c r="K135" s="92" t="e">
        <f>'EMAD na UBS JD JAPÃO'!#REF!</f>
        <v>#REF!</v>
      </c>
      <c r="L135" s="103" t="e">
        <f t="shared" si="100"/>
        <v>#REF!</v>
      </c>
      <c r="M135" s="92" t="e">
        <f>'EMAD na UBS JD JAPÃO'!#REF!</f>
        <v>#REF!</v>
      </c>
      <c r="N135" s="103" t="e">
        <f t="shared" si="101"/>
        <v>#REF!</v>
      </c>
      <c r="O135" s="239" t="e">
        <f t="shared" si="102"/>
        <v>#REF!</v>
      </c>
      <c r="P135" s="104" t="e">
        <f t="shared" si="103"/>
        <v>#REF!</v>
      </c>
      <c r="Q135" s="229" t="e">
        <f t="shared" si="104"/>
        <v>#REF!</v>
      </c>
    </row>
    <row r="136" spans="1:17" ht="15.75" thickBot="1" x14ac:dyDescent="0.3">
      <c r="A136" s="96" t="s">
        <v>149</v>
      </c>
      <c r="B136" s="80" t="e">
        <f>'EMAD na UBS JD JAPÃO'!#REF!</f>
        <v>#REF!</v>
      </c>
      <c r="C136" s="97" t="e">
        <f>'EMAD na UBS JD JAPÃO'!#REF!</f>
        <v>#REF!</v>
      </c>
      <c r="D136" s="107" t="e">
        <f t="shared" si="96"/>
        <v>#REF!</v>
      </c>
      <c r="E136" s="97" t="e">
        <f>'EMAD na UBS JD JAPÃO'!#REF!</f>
        <v>#REF!</v>
      </c>
      <c r="F136" s="107" t="e">
        <f t="shared" si="97"/>
        <v>#REF!</v>
      </c>
      <c r="G136" s="97" t="e">
        <f>'EMAD na UBS JD JAPÃO'!#REF!</f>
        <v>#REF!</v>
      </c>
      <c r="H136" s="107" t="e">
        <f t="shared" si="98"/>
        <v>#REF!</v>
      </c>
      <c r="I136" s="97" t="e">
        <f>'EMAD na UBS JD JAPÃO'!#REF!</f>
        <v>#REF!</v>
      </c>
      <c r="J136" s="107" t="e">
        <f t="shared" si="99"/>
        <v>#REF!</v>
      </c>
      <c r="K136" s="97" t="e">
        <f>'EMAD na UBS JD JAPÃO'!#REF!</f>
        <v>#REF!</v>
      </c>
      <c r="L136" s="107" t="e">
        <f t="shared" si="100"/>
        <v>#REF!</v>
      </c>
      <c r="M136" s="97" t="e">
        <f>'EMAD na UBS JD JAPÃO'!#REF!</f>
        <v>#REF!</v>
      </c>
      <c r="N136" s="107" t="e">
        <f t="shared" si="101"/>
        <v>#REF!</v>
      </c>
      <c r="O136" s="240" t="e">
        <f t="shared" si="102"/>
        <v>#REF!</v>
      </c>
      <c r="P136" s="108" t="e">
        <f t="shared" si="103"/>
        <v>#REF!</v>
      </c>
      <c r="Q136" s="231" t="e">
        <f t="shared" si="104"/>
        <v>#REF!</v>
      </c>
    </row>
    <row r="137" spans="1:17" ht="15.75" thickBot="1" x14ac:dyDescent="0.3">
      <c r="A137" s="5" t="s">
        <v>7</v>
      </c>
      <c r="B137" s="6" t="e">
        <f>SUM(B132:B136)</f>
        <v>#REF!</v>
      </c>
      <c r="C137" s="7" t="e">
        <f>SUM(C132:C136)</f>
        <v>#REF!</v>
      </c>
      <c r="D137" s="21" t="e">
        <f t="shared" si="96"/>
        <v>#REF!</v>
      </c>
      <c r="E137" s="7" t="e">
        <f>SUM(E132:E136)</f>
        <v>#REF!</v>
      </c>
      <c r="F137" s="21" t="e">
        <f t="shared" si="97"/>
        <v>#REF!</v>
      </c>
      <c r="G137" s="7" t="e">
        <f>SUM(G132:G136)</f>
        <v>#REF!</v>
      </c>
      <c r="H137" s="21" t="e">
        <f t="shared" si="98"/>
        <v>#REF!</v>
      </c>
      <c r="I137" s="7" t="e">
        <f>SUM(I132:I136)</f>
        <v>#REF!</v>
      </c>
      <c r="J137" s="21" t="e">
        <f t="shared" si="99"/>
        <v>#REF!</v>
      </c>
      <c r="K137" s="7" t="e">
        <f t="shared" ref="K137" si="105">SUM(K132:K136)</f>
        <v>#REF!</v>
      </c>
      <c r="L137" s="21" t="e">
        <f t="shared" si="100"/>
        <v>#REF!</v>
      </c>
      <c r="M137" s="7" t="e">
        <f t="shared" ref="M137" si="106">SUM(M132:M136)</f>
        <v>#REF!</v>
      </c>
      <c r="N137" s="21" t="e">
        <f t="shared" si="101"/>
        <v>#REF!</v>
      </c>
      <c r="O137" s="71" t="e">
        <f t="shared" si="102"/>
        <v>#REF!</v>
      </c>
      <c r="P137" s="72" t="e">
        <f t="shared" si="103"/>
        <v>#REF!</v>
      </c>
      <c r="Q137" s="7" t="e">
        <f t="shared" si="104"/>
        <v>#REF!</v>
      </c>
    </row>
    <row r="139" spans="1:17" ht="15.75" x14ac:dyDescent="0.25">
      <c r="A139" s="993" t="s">
        <v>277</v>
      </c>
      <c r="B139" s="994"/>
      <c r="C139" s="994"/>
      <c r="D139" s="994"/>
      <c r="E139" s="994"/>
      <c r="F139" s="994"/>
      <c r="G139" s="994"/>
      <c r="H139" s="994"/>
      <c r="I139" s="994"/>
      <c r="J139" s="994"/>
      <c r="K139" s="994"/>
      <c r="L139" s="994"/>
      <c r="M139" s="994"/>
      <c r="N139" s="994"/>
      <c r="O139" s="994"/>
      <c r="P139" s="994"/>
      <c r="Q139" s="994"/>
    </row>
    <row r="140" spans="1:17" ht="34.5" thickBot="1" x14ac:dyDescent="0.3">
      <c r="A140" s="74" t="s">
        <v>14</v>
      </c>
      <c r="B140" s="90" t="s">
        <v>165</v>
      </c>
      <c r="C140" s="207" t="s">
        <v>2</v>
      </c>
      <c r="D140" s="208" t="s">
        <v>1</v>
      </c>
      <c r="E140" s="207" t="s">
        <v>3</v>
      </c>
      <c r="F140" s="208" t="s">
        <v>1</v>
      </c>
      <c r="G140" s="207" t="s">
        <v>4</v>
      </c>
      <c r="H140" s="208" t="s">
        <v>1</v>
      </c>
      <c r="I140" s="207" t="s">
        <v>5</v>
      </c>
      <c r="J140" s="208" t="s">
        <v>1</v>
      </c>
      <c r="K140" s="209" t="s">
        <v>5</v>
      </c>
      <c r="L140" s="210" t="s">
        <v>1</v>
      </c>
      <c r="M140" s="209" t="s">
        <v>5</v>
      </c>
      <c r="N140" s="210" t="s">
        <v>1</v>
      </c>
      <c r="O140" s="237" t="s">
        <v>5</v>
      </c>
      <c r="P140" s="238" t="s">
        <v>1</v>
      </c>
      <c r="Q140" s="209" t="s">
        <v>5</v>
      </c>
    </row>
    <row r="141" spans="1:17" ht="15.75" thickTop="1" x14ac:dyDescent="0.25">
      <c r="A141" s="77" t="s">
        <v>33</v>
      </c>
      <c r="B141" s="9" t="e">
        <f>'UBS Vila Ede'!#REF!</f>
        <v>#REF!</v>
      </c>
      <c r="C141" s="91" t="e">
        <f>'UBS Vila Ede'!#REF!</f>
        <v>#REF!</v>
      </c>
      <c r="D141" s="18" t="e">
        <f>C141/$B141</f>
        <v>#REF!</v>
      </c>
      <c r="E141" s="91" t="e">
        <f>'UBS Vila Ede'!#REF!</f>
        <v>#REF!</v>
      </c>
      <c r="F141" s="18" t="e">
        <f t="shared" ref="F141:F149" si="107">E141/$B141</f>
        <v>#REF!</v>
      </c>
      <c r="G141" s="91" t="e">
        <f>'UBS Vila Ede'!#REF!</f>
        <v>#REF!</v>
      </c>
      <c r="H141" s="18" t="e">
        <f t="shared" ref="H141:H149" si="108">G141/$B141</f>
        <v>#REF!</v>
      </c>
      <c r="I141" s="91" t="e">
        <f>'UBS Vila Ede'!#REF!</f>
        <v>#REF!</v>
      </c>
      <c r="J141" s="18" t="e">
        <f t="shared" ref="J141:J149" si="109">I141/$B141</f>
        <v>#REF!</v>
      </c>
      <c r="K141" s="91" t="e">
        <f>'UBS Vila Ede'!#REF!</f>
        <v>#REF!</v>
      </c>
      <c r="L141" s="18" t="e">
        <f t="shared" ref="L141:L149" si="110">K141/$B141</f>
        <v>#REF!</v>
      </c>
      <c r="M141" s="91" t="e">
        <f>'UBS Vila Ede'!#REF!</f>
        <v>#REF!</v>
      </c>
      <c r="N141" s="18" t="e">
        <f t="shared" ref="N141:N149" si="111">M141/$B141</f>
        <v>#REF!</v>
      </c>
      <c r="O141" s="227" t="e">
        <f t="shared" ref="O141:O149" si="112">SUM(I141,K141,M141)</f>
        <v>#REF!</v>
      </c>
      <c r="P141" s="102" t="e">
        <f t="shared" ref="P141:P149" si="113">O141/($B141*3)</f>
        <v>#REF!</v>
      </c>
      <c r="Q141" s="230" t="e">
        <f t="shared" ref="Q141:Q149" si="114">SUM(C141,E141,G141,I141,K141,M141)</f>
        <v>#REF!</v>
      </c>
    </row>
    <row r="142" spans="1:17" x14ac:dyDescent="0.25">
      <c r="A142" s="77" t="s">
        <v>20</v>
      </c>
      <c r="B142" s="73" t="e">
        <f>'UBS Vila Ede'!#REF!</f>
        <v>#REF!</v>
      </c>
      <c r="C142" s="92" t="e">
        <f>'UBS Vila Ede'!#REF!</f>
        <v>#REF!</v>
      </c>
      <c r="D142" s="103" t="e">
        <f t="shared" ref="D142:D149" si="115">C142/$B142</f>
        <v>#REF!</v>
      </c>
      <c r="E142" s="92" t="e">
        <f>'UBS Vila Ede'!#REF!</f>
        <v>#REF!</v>
      </c>
      <c r="F142" s="103" t="e">
        <f t="shared" si="107"/>
        <v>#REF!</v>
      </c>
      <c r="G142" s="92" t="e">
        <f>'UBS Vila Ede'!#REF!</f>
        <v>#REF!</v>
      </c>
      <c r="H142" s="103" t="e">
        <f t="shared" si="108"/>
        <v>#REF!</v>
      </c>
      <c r="I142" s="92" t="e">
        <f>'UBS Vila Ede'!#REF!</f>
        <v>#REF!</v>
      </c>
      <c r="J142" s="103" t="e">
        <f t="shared" si="109"/>
        <v>#REF!</v>
      </c>
      <c r="K142" s="92" t="e">
        <f>'UBS Vila Ede'!#REF!</f>
        <v>#REF!</v>
      </c>
      <c r="L142" s="103" t="e">
        <f t="shared" si="110"/>
        <v>#REF!</v>
      </c>
      <c r="M142" s="92" t="e">
        <f>'UBS Vila Ede'!#REF!</f>
        <v>#REF!</v>
      </c>
      <c r="N142" s="103" t="e">
        <f t="shared" si="111"/>
        <v>#REF!</v>
      </c>
      <c r="O142" s="239" t="e">
        <f t="shared" si="112"/>
        <v>#REF!</v>
      </c>
      <c r="P142" s="104" t="e">
        <f t="shared" si="113"/>
        <v>#REF!</v>
      </c>
      <c r="Q142" s="229" t="e">
        <f t="shared" si="114"/>
        <v>#REF!</v>
      </c>
    </row>
    <row r="143" spans="1:17" x14ac:dyDescent="0.25">
      <c r="A143" s="77" t="s">
        <v>43</v>
      </c>
      <c r="B143" s="73" t="e">
        <f>'UBS Vila Ede'!#REF!</f>
        <v>#REF!</v>
      </c>
      <c r="C143" s="95" t="e">
        <f>'UBS Vila Ede'!#REF!</f>
        <v>#REF!</v>
      </c>
      <c r="D143" s="103" t="e">
        <f t="shared" si="115"/>
        <v>#REF!</v>
      </c>
      <c r="E143" s="95" t="e">
        <f>'UBS Vila Ede'!#REF!</f>
        <v>#REF!</v>
      </c>
      <c r="F143" s="103" t="e">
        <f t="shared" si="107"/>
        <v>#REF!</v>
      </c>
      <c r="G143" s="95" t="e">
        <f>'UBS Vila Ede'!#REF!</f>
        <v>#REF!</v>
      </c>
      <c r="H143" s="103" t="e">
        <f t="shared" si="108"/>
        <v>#REF!</v>
      </c>
      <c r="I143" s="92" t="e">
        <f>'UBS Vila Ede'!#REF!</f>
        <v>#REF!</v>
      </c>
      <c r="J143" s="103" t="e">
        <f t="shared" si="109"/>
        <v>#REF!</v>
      </c>
      <c r="K143" s="92" t="e">
        <f>'UBS Vila Ede'!#REF!</f>
        <v>#REF!</v>
      </c>
      <c r="L143" s="103" t="e">
        <f t="shared" si="110"/>
        <v>#REF!</v>
      </c>
      <c r="M143" s="92" t="e">
        <f>'UBS Vila Ede'!#REF!</f>
        <v>#REF!</v>
      </c>
      <c r="N143" s="103" t="e">
        <f t="shared" si="111"/>
        <v>#REF!</v>
      </c>
      <c r="O143" s="239" t="e">
        <f t="shared" si="112"/>
        <v>#REF!</v>
      </c>
      <c r="P143" s="104" t="e">
        <f t="shared" si="113"/>
        <v>#REF!</v>
      </c>
      <c r="Q143" s="229" t="e">
        <f t="shared" si="114"/>
        <v>#REF!</v>
      </c>
    </row>
    <row r="144" spans="1:17" x14ac:dyDescent="0.25">
      <c r="A144" s="77" t="s">
        <v>23</v>
      </c>
      <c r="B144" s="73" t="e">
        <f>'UBS Vila Ede'!#REF!</f>
        <v>#REF!</v>
      </c>
      <c r="C144" s="92" t="e">
        <f>'UBS Vila Ede'!#REF!</f>
        <v>#REF!</v>
      </c>
      <c r="D144" s="103" t="e">
        <f t="shared" si="115"/>
        <v>#REF!</v>
      </c>
      <c r="E144" s="92" t="e">
        <f>'UBS Vila Ede'!#REF!</f>
        <v>#REF!</v>
      </c>
      <c r="F144" s="103" t="e">
        <f t="shared" si="107"/>
        <v>#REF!</v>
      </c>
      <c r="G144" s="92" t="e">
        <f>'UBS Vila Ede'!#REF!</f>
        <v>#REF!</v>
      </c>
      <c r="H144" s="103" t="e">
        <f t="shared" si="108"/>
        <v>#REF!</v>
      </c>
      <c r="I144" s="92" t="e">
        <f>'UBS Vila Ede'!#REF!</f>
        <v>#REF!</v>
      </c>
      <c r="J144" s="103" t="e">
        <f t="shared" si="109"/>
        <v>#REF!</v>
      </c>
      <c r="K144" s="92" t="e">
        <f>'UBS Vila Ede'!#REF!</f>
        <v>#REF!</v>
      </c>
      <c r="L144" s="103" t="e">
        <f t="shared" si="110"/>
        <v>#REF!</v>
      </c>
      <c r="M144" s="92" t="e">
        <f>'UBS Vila Ede'!#REF!</f>
        <v>#REF!</v>
      </c>
      <c r="N144" s="103" t="e">
        <f t="shared" si="111"/>
        <v>#REF!</v>
      </c>
      <c r="O144" s="239" t="e">
        <f t="shared" si="112"/>
        <v>#REF!</v>
      </c>
      <c r="P144" s="104" t="e">
        <f t="shared" si="113"/>
        <v>#REF!</v>
      </c>
      <c r="Q144" s="229" t="e">
        <f t="shared" si="114"/>
        <v>#REF!</v>
      </c>
    </row>
    <row r="145" spans="1:17" x14ac:dyDescent="0.25">
      <c r="A145" s="77" t="s">
        <v>24</v>
      </c>
      <c r="B145" s="73" t="e">
        <f>'UBS Vila Ede'!#REF!</f>
        <v>#REF!</v>
      </c>
      <c r="C145" s="92" t="e">
        <f>'UBS Vila Ede'!#REF!</f>
        <v>#REF!</v>
      </c>
      <c r="D145" s="103" t="e">
        <f t="shared" si="115"/>
        <v>#REF!</v>
      </c>
      <c r="E145" s="92" t="e">
        <f>'UBS Vila Ede'!#REF!</f>
        <v>#REF!</v>
      </c>
      <c r="F145" s="103" t="e">
        <f t="shared" si="107"/>
        <v>#REF!</v>
      </c>
      <c r="G145" s="92" t="e">
        <f>'UBS Vila Ede'!#REF!</f>
        <v>#REF!</v>
      </c>
      <c r="H145" s="103" t="e">
        <f t="shared" si="108"/>
        <v>#REF!</v>
      </c>
      <c r="I145" s="92" t="e">
        <f>'UBS Vila Ede'!#REF!</f>
        <v>#REF!</v>
      </c>
      <c r="J145" s="103" t="e">
        <f t="shared" si="109"/>
        <v>#REF!</v>
      </c>
      <c r="K145" s="92" t="e">
        <f>'UBS Vila Ede'!#REF!</f>
        <v>#REF!</v>
      </c>
      <c r="L145" s="103" t="e">
        <f t="shared" si="110"/>
        <v>#REF!</v>
      </c>
      <c r="M145" s="92" t="e">
        <f>'UBS Vila Ede'!#REF!</f>
        <v>#REF!</v>
      </c>
      <c r="N145" s="103" t="e">
        <f t="shared" si="111"/>
        <v>#REF!</v>
      </c>
      <c r="O145" s="239" t="e">
        <f t="shared" si="112"/>
        <v>#REF!</v>
      </c>
      <c r="P145" s="104" t="e">
        <f t="shared" si="113"/>
        <v>#REF!</v>
      </c>
      <c r="Q145" s="229" t="e">
        <f t="shared" si="114"/>
        <v>#REF!</v>
      </c>
    </row>
    <row r="146" spans="1:17" x14ac:dyDescent="0.25">
      <c r="A146" s="77" t="s">
        <v>25</v>
      </c>
      <c r="B146" s="73" t="e">
        <f>'UBS Vila Ede'!#REF!</f>
        <v>#REF!</v>
      </c>
      <c r="C146" s="92" t="e">
        <f>'UBS Vila Ede'!#REF!</f>
        <v>#REF!</v>
      </c>
      <c r="D146" s="103" t="e">
        <f t="shared" si="115"/>
        <v>#REF!</v>
      </c>
      <c r="E146" s="92" t="e">
        <f>'UBS Vila Ede'!#REF!</f>
        <v>#REF!</v>
      </c>
      <c r="F146" s="103" t="e">
        <f t="shared" si="107"/>
        <v>#REF!</v>
      </c>
      <c r="G146" s="92" t="e">
        <f>'UBS Vila Ede'!#REF!</f>
        <v>#REF!</v>
      </c>
      <c r="H146" s="103" t="e">
        <f t="shared" si="108"/>
        <v>#REF!</v>
      </c>
      <c r="I146" s="92" t="e">
        <f>'UBS Vila Ede'!#REF!</f>
        <v>#REF!</v>
      </c>
      <c r="J146" s="103" t="e">
        <f t="shared" si="109"/>
        <v>#REF!</v>
      </c>
      <c r="K146" s="92" t="e">
        <f>'UBS Vila Ede'!#REF!</f>
        <v>#REF!</v>
      </c>
      <c r="L146" s="103" t="e">
        <f t="shared" si="110"/>
        <v>#REF!</v>
      </c>
      <c r="M146" s="92" t="e">
        <f>'UBS Vila Ede'!#REF!</f>
        <v>#REF!</v>
      </c>
      <c r="N146" s="103" t="e">
        <f t="shared" si="111"/>
        <v>#REF!</v>
      </c>
      <c r="O146" s="239" t="e">
        <f t="shared" si="112"/>
        <v>#REF!</v>
      </c>
      <c r="P146" s="104" t="e">
        <f t="shared" si="113"/>
        <v>#REF!</v>
      </c>
      <c r="Q146" s="229" t="e">
        <f t="shared" si="114"/>
        <v>#REF!</v>
      </c>
    </row>
    <row r="147" spans="1:17" x14ac:dyDescent="0.25">
      <c r="A147" s="77" t="s">
        <v>26</v>
      </c>
      <c r="B147" s="73" t="e">
        <f>'UBS Vila Ede'!#REF!</f>
        <v>#REF!</v>
      </c>
      <c r="C147" s="92" t="e">
        <f>'UBS Vila Ede'!#REF!</f>
        <v>#REF!</v>
      </c>
      <c r="D147" s="103" t="e">
        <f t="shared" si="115"/>
        <v>#REF!</v>
      </c>
      <c r="E147" s="92" t="e">
        <f>'UBS Vila Ede'!#REF!</f>
        <v>#REF!</v>
      </c>
      <c r="F147" s="103" t="e">
        <f t="shared" si="107"/>
        <v>#REF!</v>
      </c>
      <c r="G147" s="92" t="e">
        <f>'UBS Vila Ede'!#REF!</f>
        <v>#REF!</v>
      </c>
      <c r="H147" s="103" t="e">
        <f t="shared" si="108"/>
        <v>#REF!</v>
      </c>
      <c r="I147" s="92" t="e">
        <f>'UBS Vila Ede'!#REF!</f>
        <v>#REF!</v>
      </c>
      <c r="J147" s="103" t="e">
        <f t="shared" si="109"/>
        <v>#REF!</v>
      </c>
      <c r="K147" s="92" t="e">
        <f>'UBS Vila Ede'!#REF!</f>
        <v>#REF!</v>
      </c>
      <c r="L147" s="103" t="e">
        <f t="shared" si="110"/>
        <v>#REF!</v>
      </c>
      <c r="M147" s="92" t="e">
        <f>'UBS Vila Ede'!#REF!</f>
        <v>#REF!</v>
      </c>
      <c r="N147" s="103" t="e">
        <f t="shared" si="111"/>
        <v>#REF!</v>
      </c>
      <c r="O147" s="239" t="e">
        <f t="shared" si="112"/>
        <v>#REF!</v>
      </c>
      <c r="P147" s="104" t="e">
        <f t="shared" si="113"/>
        <v>#REF!</v>
      </c>
      <c r="Q147" s="229" t="e">
        <f t="shared" si="114"/>
        <v>#REF!</v>
      </c>
    </row>
    <row r="148" spans="1:17" x14ac:dyDescent="0.25">
      <c r="A148" s="82" t="s">
        <v>189</v>
      </c>
      <c r="B148" s="73" t="e">
        <f>'UBS Vila Ede'!#REF!</f>
        <v>#REF!</v>
      </c>
      <c r="C148" s="92" t="e">
        <f>'UBS Vila Ede'!#REF!</f>
        <v>#REF!</v>
      </c>
      <c r="D148" s="103" t="e">
        <f t="shared" si="115"/>
        <v>#REF!</v>
      </c>
      <c r="E148" s="92" t="e">
        <f>'UBS Vila Ede'!#REF!</f>
        <v>#REF!</v>
      </c>
      <c r="F148" s="103" t="e">
        <f t="shared" si="107"/>
        <v>#REF!</v>
      </c>
      <c r="G148" s="92" t="e">
        <f>'UBS Vila Ede'!#REF!</f>
        <v>#REF!</v>
      </c>
      <c r="H148" s="103" t="e">
        <f t="shared" si="108"/>
        <v>#REF!</v>
      </c>
      <c r="I148" s="92" t="e">
        <f>'UBS Vila Ede'!#REF!</f>
        <v>#REF!</v>
      </c>
      <c r="J148" s="103" t="e">
        <f t="shared" si="109"/>
        <v>#REF!</v>
      </c>
      <c r="K148" s="92" t="e">
        <f>'UBS Vila Ede'!#REF!</f>
        <v>#REF!</v>
      </c>
      <c r="L148" s="103" t="e">
        <f t="shared" si="110"/>
        <v>#REF!</v>
      </c>
      <c r="M148" s="92" t="e">
        <f>'UBS Vila Ede'!#REF!</f>
        <v>#REF!</v>
      </c>
      <c r="N148" s="103" t="e">
        <f t="shared" si="111"/>
        <v>#REF!</v>
      </c>
      <c r="O148" s="239" t="e">
        <f t="shared" si="112"/>
        <v>#REF!</v>
      </c>
      <c r="P148" s="104" t="e">
        <f t="shared" si="113"/>
        <v>#REF!</v>
      </c>
      <c r="Q148" s="229" t="e">
        <f t="shared" si="114"/>
        <v>#REF!</v>
      </c>
    </row>
    <row r="149" spans="1:17" ht="15.75" thickBot="1" x14ac:dyDescent="0.3">
      <c r="A149" s="5" t="s">
        <v>7</v>
      </c>
      <c r="B149" s="6" t="e">
        <f>SUM(B141:B148)</f>
        <v>#REF!</v>
      </c>
      <c r="C149" s="7" t="e">
        <f>SUM(C141:C148)</f>
        <v>#REF!</v>
      </c>
      <c r="D149" s="21" t="e">
        <f t="shared" si="115"/>
        <v>#REF!</v>
      </c>
      <c r="E149" s="7" t="e">
        <f>SUM(E141:E148)</f>
        <v>#REF!</v>
      </c>
      <c r="F149" s="21" t="e">
        <f t="shared" si="107"/>
        <v>#REF!</v>
      </c>
      <c r="G149" s="7" t="e">
        <f>SUM(G141:G148)</f>
        <v>#REF!</v>
      </c>
      <c r="H149" s="21" t="e">
        <f t="shared" si="108"/>
        <v>#REF!</v>
      </c>
      <c r="I149" s="7" t="e">
        <f>SUM(I141:I148)</f>
        <v>#REF!</v>
      </c>
      <c r="J149" s="21" t="e">
        <f t="shared" si="109"/>
        <v>#REF!</v>
      </c>
      <c r="K149" s="7" t="e">
        <f t="shared" ref="K149" si="116">SUM(K141:K148)</f>
        <v>#REF!</v>
      </c>
      <c r="L149" s="21" t="e">
        <f t="shared" si="110"/>
        <v>#REF!</v>
      </c>
      <c r="M149" s="7" t="e">
        <f t="shared" ref="M149" si="117">SUM(M141:M148)</f>
        <v>#REF!</v>
      </c>
      <c r="N149" s="21" t="e">
        <f t="shared" si="111"/>
        <v>#REF!</v>
      </c>
      <c r="O149" s="71" t="e">
        <f t="shared" si="112"/>
        <v>#REF!</v>
      </c>
      <c r="P149" s="72" t="e">
        <f t="shared" si="113"/>
        <v>#REF!</v>
      </c>
      <c r="Q149" s="7" t="e">
        <f t="shared" si="114"/>
        <v>#REF!</v>
      </c>
    </row>
    <row r="151" spans="1:17" ht="15.75" x14ac:dyDescent="0.25">
      <c r="A151" s="993" t="s">
        <v>279</v>
      </c>
      <c r="B151" s="994"/>
      <c r="C151" s="994"/>
      <c r="D151" s="994"/>
      <c r="E151" s="994"/>
      <c r="F151" s="994"/>
      <c r="G151" s="994"/>
      <c r="H151" s="994"/>
      <c r="I151" s="994"/>
      <c r="J151" s="994"/>
      <c r="K151" s="994"/>
      <c r="L151" s="994"/>
      <c r="M151" s="994"/>
      <c r="N151" s="994"/>
      <c r="O151" s="994"/>
      <c r="P151" s="994"/>
      <c r="Q151" s="994"/>
    </row>
    <row r="152" spans="1:17" ht="36.75" thickBot="1" x14ac:dyDescent="0.3">
      <c r="A152" s="74" t="s">
        <v>14</v>
      </c>
      <c r="B152" s="90" t="s">
        <v>165</v>
      </c>
      <c r="C152" s="207" t="s">
        <v>2</v>
      </c>
      <c r="D152" s="208" t="s">
        <v>1</v>
      </c>
      <c r="E152" s="207" t="s">
        <v>3</v>
      </c>
      <c r="F152" s="208" t="s">
        <v>1</v>
      </c>
      <c r="G152" s="207" t="s">
        <v>4</v>
      </c>
      <c r="H152" s="208" t="s">
        <v>1</v>
      </c>
      <c r="I152" s="207" t="s">
        <v>5</v>
      </c>
      <c r="J152" s="208" t="s">
        <v>1</v>
      </c>
      <c r="K152" s="209" t="s">
        <v>190</v>
      </c>
      <c r="L152" s="210" t="s">
        <v>1</v>
      </c>
      <c r="M152" s="209" t="s">
        <v>191</v>
      </c>
      <c r="N152" s="210" t="s">
        <v>1</v>
      </c>
      <c r="O152" s="237" t="s">
        <v>193</v>
      </c>
      <c r="P152" s="238" t="s">
        <v>192</v>
      </c>
      <c r="Q152" s="209" t="s">
        <v>6</v>
      </c>
    </row>
    <row r="153" spans="1:17" ht="15.75" thickTop="1" x14ac:dyDescent="0.25">
      <c r="A153" s="77" t="s">
        <v>33</v>
      </c>
      <c r="B153" s="9" t="e">
        <f>'UBS Vila Leonor'!#REF!</f>
        <v>#REF!</v>
      </c>
      <c r="C153" s="91" t="e">
        <f>'UBS Vila Leonor'!#REF!</f>
        <v>#REF!</v>
      </c>
      <c r="D153" s="18" t="e">
        <f t="shared" ref="D153:D161" si="118">C153/$B153</f>
        <v>#REF!</v>
      </c>
      <c r="E153" s="91" t="e">
        <f>'UBS Vila Leonor'!#REF!</f>
        <v>#REF!</v>
      </c>
      <c r="F153" s="18" t="e">
        <f t="shared" ref="F153:F161" si="119">E153/$B153</f>
        <v>#REF!</v>
      </c>
      <c r="G153" s="91" t="e">
        <f>'UBS Vila Leonor'!#REF!</f>
        <v>#REF!</v>
      </c>
      <c r="H153" s="18" t="e">
        <f t="shared" ref="H153:H161" si="120">G153/$B153</f>
        <v>#REF!</v>
      </c>
      <c r="I153" s="91" t="e">
        <f>'UBS Vila Leonor'!#REF!</f>
        <v>#REF!</v>
      </c>
      <c r="J153" s="18" t="e">
        <f t="shared" ref="J153:J161" si="121">I153/$B153</f>
        <v>#REF!</v>
      </c>
      <c r="K153" s="91" t="e">
        <f>'UBS Vila Leonor'!#REF!</f>
        <v>#REF!</v>
      </c>
      <c r="L153" s="18" t="e">
        <f t="shared" ref="L153:L161" si="122">K153/$B153</f>
        <v>#REF!</v>
      </c>
      <c r="M153" s="91" t="e">
        <f>'UBS Vila Leonor'!#REF!</f>
        <v>#REF!</v>
      </c>
      <c r="N153" s="18" t="e">
        <f t="shared" ref="N153:N161" si="123">M153/$B153</f>
        <v>#REF!</v>
      </c>
      <c r="O153" s="227" t="e">
        <f t="shared" ref="O153:O161" si="124">SUM(I153,K153,M153)</f>
        <v>#REF!</v>
      </c>
      <c r="P153" s="102" t="e">
        <f t="shared" ref="P153:P161" si="125">O153/($B153*3)</f>
        <v>#REF!</v>
      </c>
      <c r="Q153" s="230" t="e">
        <f t="shared" ref="Q153:Q161" si="126">SUM(C153,E153,G153,I153,K153,M153)</f>
        <v>#REF!</v>
      </c>
    </row>
    <row r="154" spans="1:17" x14ac:dyDescent="0.25">
      <c r="A154" s="77" t="s">
        <v>20</v>
      </c>
      <c r="B154" s="73" t="e">
        <f>'UBS Vila Leonor'!#REF!</f>
        <v>#REF!</v>
      </c>
      <c r="C154" s="92" t="e">
        <f>'UBS Vila Leonor'!#REF!</f>
        <v>#REF!</v>
      </c>
      <c r="D154" s="103" t="e">
        <f t="shared" si="118"/>
        <v>#REF!</v>
      </c>
      <c r="E154" s="92" t="e">
        <f>'UBS Vila Leonor'!#REF!</f>
        <v>#REF!</v>
      </c>
      <c r="F154" s="103" t="e">
        <f t="shared" si="119"/>
        <v>#REF!</v>
      </c>
      <c r="G154" s="92" t="e">
        <f>'UBS Vila Leonor'!#REF!</f>
        <v>#REF!</v>
      </c>
      <c r="H154" s="103" t="e">
        <f t="shared" si="120"/>
        <v>#REF!</v>
      </c>
      <c r="I154" s="171" t="e">
        <f>'UBS Vila Leonor'!#REF!</f>
        <v>#REF!</v>
      </c>
      <c r="J154" s="103" t="e">
        <f t="shared" si="121"/>
        <v>#REF!</v>
      </c>
      <c r="K154" s="92" t="e">
        <f>'UBS Vila Leonor'!#REF!</f>
        <v>#REF!</v>
      </c>
      <c r="L154" s="103" t="e">
        <f t="shared" si="122"/>
        <v>#REF!</v>
      </c>
      <c r="M154" s="92" t="e">
        <f>'UBS Vila Leonor'!#REF!</f>
        <v>#REF!</v>
      </c>
      <c r="N154" s="103" t="e">
        <f t="shared" si="123"/>
        <v>#REF!</v>
      </c>
      <c r="O154" s="239" t="e">
        <f t="shared" si="124"/>
        <v>#REF!</v>
      </c>
      <c r="P154" s="104" t="e">
        <f t="shared" si="125"/>
        <v>#REF!</v>
      </c>
      <c r="Q154" s="229" t="e">
        <f t="shared" si="126"/>
        <v>#REF!</v>
      </c>
    </row>
    <row r="155" spans="1:17" x14ac:dyDescent="0.25">
      <c r="A155" s="77" t="s">
        <v>43</v>
      </c>
      <c r="B155" s="73" t="e">
        <f>'UBS Vila Leonor'!#REF!</f>
        <v>#REF!</v>
      </c>
      <c r="C155" s="92" t="e">
        <f>'UBS Vila Leonor'!#REF!</f>
        <v>#REF!</v>
      </c>
      <c r="D155" s="103" t="e">
        <f t="shared" si="118"/>
        <v>#REF!</v>
      </c>
      <c r="E155" s="92" t="e">
        <f>'UBS Vila Leonor'!#REF!</f>
        <v>#REF!</v>
      </c>
      <c r="F155" s="103" t="e">
        <f t="shared" si="119"/>
        <v>#REF!</v>
      </c>
      <c r="G155" s="92" t="e">
        <f>'UBS Vila Leonor'!#REF!</f>
        <v>#REF!</v>
      </c>
      <c r="H155" s="103" t="e">
        <f t="shared" si="120"/>
        <v>#REF!</v>
      </c>
      <c r="I155" s="171" t="e">
        <f>'UBS Vila Leonor'!#REF!</f>
        <v>#REF!</v>
      </c>
      <c r="J155" s="103" t="e">
        <f t="shared" si="121"/>
        <v>#REF!</v>
      </c>
      <c r="K155" s="92" t="e">
        <f>'UBS Vila Leonor'!#REF!</f>
        <v>#REF!</v>
      </c>
      <c r="L155" s="103" t="e">
        <f t="shared" si="122"/>
        <v>#REF!</v>
      </c>
      <c r="M155" s="92" t="e">
        <f>'UBS Vila Leonor'!#REF!</f>
        <v>#REF!</v>
      </c>
      <c r="N155" s="103" t="e">
        <f t="shared" si="123"/>
        <v>#REF!</v>
      </c>
      <c r="O155" s="239" t="e">
        <f t="shared" si="124"/>
        <v>#REF!</v>
      </c>
      <c r="P155" s="104" t="e">
        <f t="shared" si="125"/>
        <v>#REF!</v>
      </c>
      <c r="Q155" s="229" t="e">
        <f t="shared" si="126"/>
        <v>#REF!</v>
      </c>
    </row>
    <row r="156" spans="1:17" x14ac:dyDescent="0.25">
      <c r="A156" s="77" t="s">
        <v>23</v>
      </c>
      <c r="B156" s="73" t="e">
        <f>'UBS Vila Leonor'!#REF!</f>
        <v>#REF!</v>
      </c>
      <c r="C156" s="95" t="e">
        <f>'UBS Vila Leonor'!#REF!</f>
        <v>#REF!</v>
      </c>
      <c r="D156" s="103" t="e">
        <f t="shared" si="118"/>
        <v>#REF!</v>
      </c>
      <c r="E156" s="95" t="e">
        <f>'UBS Vila Leonor'!#REF!</f>
        <v>#REF!</v>
      </c>
      <c r="F156" s="103" t="e">
        <f t="shared" si="119"/>
        <v>#REF!</v>
      </c>
      <c r="G156" s="92" t="e">
        <f>'UBS Vila Leonor'!#REF!</f>
        <v>#REF!</v>
      </c>
      <c r="H156" s="103" t="e">
        <f t="shared" si="120"/>
        <v>#REF!</v>
      </c>
      <c r="I156" s="171" t="e">
        <f>'UBS Vila Leonor'!#REF!</f>
        <v>#REF!</v>
      </c>
      <c r="J156" s="103" t="e">
        <f t="shared" si="121"/>
        <v>#REF!</v>
      </c>
      <c r="K156" s="92" t="e">
        <f>'UBS Vila Leonor'!#REF!</f>
        <v>#REF!</v>
      </c>
      <c r="L156" s="103" t="e">
        <f t="shared" si="122"/>
        <v>#REF!</v>
      </c>
      <c r="M156" s="92" t="e">
        <f>'UBS Vila Leonor'!#REF!</f>
        <v>#REF!</v>
      </c>
      <c r="N156" s="103" t="e">
        <f t="shared" si="123"/>
        <v>#REF!</v>
      </c>
      <c r="O156" s="239" t="e">
        <f t="shared" si="124"/>
        <v>#REF!</v>
      </c>
      <c r="P156" s="104" t="e">
        <f t="shared" si="125"/>
        <v>#REF!</v>
      </c>
      <c r="Q156" s="229" t="e">
        <f t="shared" si="126"/>
        <v>#REF!</v>
      </c>
    </row>
    <row r="157" spans="1:17" x14ac:dyDescent="0.25">
      <c r="A157" s="77" t="s">
        <v>24</v>
      </c>
      <c r="B157" s="64" t="e">
        <f>'UBS Vila Leonor'!#REF!</f>
        <v>#REF!</v>
      </c>
      <c r="C157" s="92" t="e">
        <f>'UBS Vila Leonor'!#REF!</f>
        <v>#REF!</v>
      </c>
      <c r="D157" s="103" t="e">
        <f t="shared" si="118"/>
        <v>#REF!</v>
      </c>
      <c r="E157" s="92" t="e">
        <f>'UBS Vila Leonor'!#REF!</f>
        <v>#REF!</v>
      </c>
      <c r="F157" s="103" t="e">
        <f t="shared" si="119"/>
        <v>#REF!</v>
      </c>
      <c r="G157" s="92" t="e">
        <f>'UBS Vila Leonor'!#REF!</f>
        <v>#REF!</v>
      </c>
      <c r="H157" s="103" t="e">
        <f t="shared" si="120"/>
        <v>#REF!</v>
      </c>
      <c r="I157" s="171" t="e">
        <f>'UBS Vila Leonor'!#REF!</f>
        <v>#REF!</v>
      </c>
      <c r="J157" s="103" t="e">
        <f t="shared" si="121"/>
        <v>#REF!</v>
      </c>
      <c r="K157" s="92" t="e">
        <f>'UBS Vila Leonor'!#REF!</f>
        <v>#REF!</v>
      </c>
      <c r="L157" s="103" t="e">
        <f t="shared" si="122"/>
        <v>#REF!</v>
      </c>
      <c r="M157" s="92" t="e">
        <f>'UBS Vila Leonor'!#REF!</f>
        <v>#REF!</v>
      </c>
      <c r="N157" s="103" t="e">
        <f t="shared" si="123"/>
        <v>#REF!</v>
      </c>
      <c r="O157" s="239" t="e">
        <f t="shared" si="124"/>
        <v>#REF!</v>
      </c>
      <c r="P157" s="104" t="e">
        <f t="shared" si="125"/>
        <v>#REF!</v>
      </c>
      <c r="Q157" s="229" t="e">
        <f t="shared" si="126"/>
        <v>#REF!</v>
      </c>
    </row>
    <row r="158" spans="1:17" x14ac:dyDescent="0.25">
      <c r="A158" s="77" t="s">
        <v>25</v>
      </c>
      <c r="B158" s="73" t="e">
        <f>'UBS Vila Leonor'!#REF!</f>
        <v>#REF!</v>
      </c>
      <c r="C158" s="92" t="e">
        <f>'UBS Vila Leonor'!#REF!</f>
        <v>#REF!</v>
      </c>
      <c r="D158" s="103" t="e">
        <f t="shared" si="118"/>
        <v>#REF!</v>
      </c>
      <c r="E158" s="92" t="e">
        <f>'UBS Vila Leonor'!#REF!</f>
        <v>#REF!</v>
      </c>
      <c r="F158" s="103" t="e">
        <f t="shared" si="119"/>
        <v>#REF!</v>
      </c>
      <c r="G158" s="92" t="e">
        <f>'UBS Vila Leonor'!#REF!</f>
        <v>#REF!</v>
      </c>
      <c r="H158" s="103" t="e">
        <f t="shared" si="120"/>
        <v>#REF!</v>
      </c>
      <c r="I158" s="171" t="e">
        <f>'UBS Vila Leonor'!#REF!</f>
        <v>#REF!</v>
      </c>
      <c r="J158" s="103" t="e">
        <f t="shared" si="121"/>
        <v>#REF!</v>
      </c>
      <c r="K158" s="92" t="e">
        <f>'UBS Vila Leonor'!#REF!</f>
        <v>#REF!</v>
      </c>
      <c r="L158" s="103" t="e">
        <f t="shared" si="122"/>
        <v>#REF!</v>
      </c>
      <c r="M158" s="92" t="e">
        <f>'UBS Vila Leonor'!#REF!</f>
        <v>#REF!</v>
      </c>
      <c r="N158" s="103" t="e">
        <f t="shared" si="123"/>
        <v>#REF!</v>
      </c>
      <c r="O158" s="239" t="e">
        <f t="shared" si="124"/>
        <v>#REF!</v>
      </c>
      <c r="P158" s="104" t="e">
        <f t="shared" si="125"/>
        <v>#REF!</v>
      </c>
      <c r="Q158" s="229" t="e">
        <f t="shared" si="126"/>
        <v>#REF!</v>
      </c>
    </row>
    <row r="159" spans="1:17" x14ac:dyDescent="0.25">
      <c r="A159" s="77" t="s">
        <v>26</v>
      </c>
      <c r="B159" s="73" t="e">
        <f>'UBS Vila Leonor'!#REF!</f>
        <v>#REF!</v>
      </c>
      <c r="C159" s="92" t="e">
        <f>'UBS Vila Leonor'!#REF!</f>
        <v>#REF!</v>
      </c>
      <c r="D159" s="103" t="e">
        <f t="shared" si="118"/>
        <v>#REF!</v>
      </c>
      <c r="E159" s="92" t="e">
        <f>'UBS Vila Leonor'!#REF!</f>
        <v>#REF!</v>
      </c>
      <c r="F159" s="103" t="e">
        <f t="shared" si="119"/>
        <v>#REF!</v>
      </c>
      <c r="G159" s="92" t="e">
        <f>'UBS Vila Leonor'!#REF!</f>
        <v>#REF!</v>
      </c>
      <c r="H159" s="103" t="e">
        <f t="shared" si="120"/>
        <v>#REF!</v>
      </c>
      <c r="I159" s="171" t="e">
        <f>'UBS Vila Leonor'!#REF!</f>
        <v>#REF!</v>
      </c>
      <c r="J159" s="103" t="e">
        <f t="shared" si="121"/>
        <v>#REF!</v>
      </c>
      <c r="K159" s="92" t="e">
        <f>'UBS Vila Leonor'!#REF!</f>
        <v>#REF!</v>
      </c>
      <c r="L159" s="103" t="e">
        <f t="shared" si="122"/>
        <v>#REF!</v>
      </c>
      <c r="M159" s="92" t="e">
        <f>'UBS Vila Leonor'!#REF!</f>
        <v>#REF!</v>
      </c>
      <c r="N159" s="103" t="e">
        <f t="shared" si="123"/>
        <v>#REF!</v>
      </c>
      <c r="O159" s="239" t="e">
        <f t="shared" si="124"/>
        <v>#REF!</v>
      </c>
      <c r="P159" s="104" t="e">
        <f t="shared" si="125"/>
        <v>#REF!</v>
      </c>
      <c r="Q159" s="229" t="e">
        <f t="shared" si="126"/>
        <v>#REF!</v>
      </c>
    </row>
    <row r="160" spans="1:17" x14ac:dyDescent="0.25">
      <c r="A160" s="77" t="s">
        <v>34</v>
      </c>
      <c r="B160" s="73" t="e">
        <f>'UBS Vila Leonor'!#REF!</f>
        <v>#REF!</v>
      </c>
      <c r="C160" s="92" t="e">
        <f>'UBS Vila Leonor'!#REF!</f>
        <v>#REF!</v>
      </c>
      <c r="D160" s="103" t="e">
        <f t="shared" si="118"/>
        <v>#REF!</v>
      </c>
      <c r="E160" s="92" t="e">
        <f>'UBS Vila Leonor'!#REF!</f>
        <v>#REF!</v>
      </c>
      <c r="F160" s="103" t="e">
        <f t="shared" si="119"/>
        <v>#REF!</v>
      </c>
      <c r="G160" s="92" t="e">
        <f>'UBS Vila Leonor'!#REF!</f>
        <v>#REF!</v>
      </c>
      <c r="H160" s="103" t="e">
        <f t="shared" si="120"/>
        <v>#REF!</v>
      </c>
      <c r="I160" s="171" t="e">
        <f>'UBS Vila Leonor'!#REF!</f>
        <v>#REF!</v>
      </c>
      <c r="J160" s="103" t="e">
        <f t="shared" si="121"/>
        <v>#REF!</v>
      </c>
      <c r="K160" s="92" t="e">
        <f>'UBS Vila Leonor'!#REF!</f>
        <v>#REF!</v>
      </c>
      <c r="L160" s="103" t="e">
        <f t="shared" si="122"/>
        <v>#REF!</v>
      </c>
      <c r="M160" s="92" t="e">
        <f>'UBS Vila Leonor'!#REF!</f>
        <v>#REF!</v>
      </c>
      <c r="N160" s="103" t="e">
        <f t="shared" si="123"/>
        <v>#REF!</v>
      </c>
      <c r="O160" s="239" t="e">
        <f t="shared" si="124"/>
        <v>#REF!</v>
      </c>
      <c r="P160" s="104" t="e">
        <f t="shared" si="125"/>
        <v>#REF!</v>
      </c>
      <c r="Q160" s="229" t="e">
        <f t="shared" si="126"/>
        <v>#REF!</v>
      </c>
    </row>
    <row r="161" spans="1:17" ht="15.75" thickBot="1" x14ac:dyDescent="0.3">
      <c r="A161" s="5" t="s">
        <v>7</v>
      </c>
      <c r="B161" s="6" t="e">
        <f>SUM(B153:B160)</f>
        <v>#REF!</v>
      </c>
      <c r="C161" s="7" t="e">
        <f>SUM(C153:C160)</f>
        <v>#REF!</v>
      </c>
      <c r="D161" s="21" t="e">
        <f t="shared" si="118"/>
        <v>#REF!</v>
      </c>
      <c r="E161" s="7" t="e">
        <f>SUM(E153:E160)</f>
        <v>#REF!</v>
      </c>
      <c r="F161" s="21" t="e">
        <f t="shared" si="119"/>
        <v>#REF!</v>
      </c>
      <c r="G161" s="7" t="e">
        <f>SUM(G153:G160)</f>
        <v>#REF!</v>
      </c>
      <c r="H161" s="21" t="e">
        <f t="shared" si="120"/>
        <v>#REF!</v>
      </c>
      <c r="I161" s="7" t="e">
        <f>SUM(I153:I160)</f>
        <v>#REF!</v>
      </c>
      <c r="J161" s="21" t="e">
        <f t="shared" si="121"/>
        <v>#REF!</v>
      </c>
      <c r="K161" s="7" t="e">
        <f t="shared" ref="K161" si="127">SUM(K153:K160)</f>
        <v>#REF!</v>
      </c>
      <c r="L161" s="21" t="e">
        <f t="shared" si="122"/>
        <v>#REF!</v>
      </c>
      <c r="M161" s="7" t="e">
        <f t="shared" ref="M161" si="128">SUM(M153:M160)</f>
        <v>#REF!</v>
      </c>
      <c r="N161" s="21" t="e">
        <f t="shared" si="123"/>
        <v>#REF!</v>
      </c>
      <c r="O161" s="71" t="e">
        <f t="shared" si="124"/>
        <v>#REF!</v>
      </c>
      <c r="P161" s="72" t="e">
        <f t="shared" si="125"/>
        <v>#REF!</v>
      </c>
      <c r="Q161" s="7" t="e">
        <f t="shared" si="126"/>
        <v>#REF!</v>
      </c>
    </row>
    <row r="163" spans="1:17" ht="15.75" x14ac:dyDescent="0.25">
      <c r="A163" s="993" t="s">
        <v>281</v>
      </c>
      <c r="B163" s="994"/>
      <c r="C163" s="994"/>
      <c r="D163" s="994"/>
      <c r="E163" s="994"/>
      <c r="F163" s="994"/>
      <c r="G163" s="994"/>
      <c r="H163" s="994"/>
      <c r="I163" s="994"/>
      <c r="J163" s="994"/>
      <c r="K163" s="994"/>
      <c r="L163" s="994"/>
      <c r="M163" s="994"/>
      <c r="N163" s="994"/>
      <c r="O163" s="994"/>
      <c r="P163" s="994"/>
      <c r="Q163" s="994"/>
    </row>
    <row r="164" spans="1:17" ht="36.75" thickBot="1" x14ac:dyDescent="0.3">
      <c r="A164" s="74" t="s">
        <v>14</v>
      </c>
      <c r="B164" s="90" t="s">
        <v>165</v>
      </c>
      <c r="C164" s="207" t="s">
        <v>2</v>
      </c>
      <c r="D164" s="208" t="s">
        <v>1</v>
      </c>
      <c r="E164" s="207" t="s">
        <v>3</v>
      </c>
      <c r="F164" s="208" t="s">
        <v>1</v>
      </c>
      <c r="G164" s="207" t="s">
        <v>4</v>
      </c>
      <c r="H164" s="208" t="s">
        <v>1</v>
      </c>
      <c r="I164" s="207" t="s">
        <v>5</v>
      </c>
      <c r="J164" s="208" t="s">
        <v>1</v>
      </c>
      <c r="K164" s="209" t="s">
        <v>190</v>
      </c>
      <c r="L164" s="210" t="s">
        <v>1</v>
      </c>
      <c r="M164" s="209" t="s">
        <v>191</v>
      </c>
      <c r="N164" s="210" t="s">
        <v>1</v>
      </c>
      <c r="O164" s="237" t="s">
        <v>193</v>
      </c>
      <c r="P164" s="238" t="s">
        <v>192</v>
      </c>
      <c r="Q164" s="209" t="s">
        <v>6</v>
      </c>
    </row>
    <row r="165" spans="1:17" ht="15.75" thickTop="1" x14ac:dyDescent="0.25">
      <c r="A165" s="77" t="s">
        <v>33</v>
      </c>
      <c r="B165" s="9" t="e">
        <f>'UBS Vila Sabrina'!#REF!</f>
        <v>#REF!</v>
      </c>
      <c r="C165" s="91" t="e">
        <f>'UBS Vila Sabrina'!#REF!</f>
        <v>#REF!</v>
      </c>
      <c r="D165" s="18" t="e">
        <f t="shared" ref="D165:D172" si="129">C165/$B165</f>
        <v>#REF!</v>
      </c>
      <c r="E165" s="91" t="e">
        <f>'UBS Vila Sabrina'!#REF!</f>
        <v>#REF!</v>
      </c>
      <c r="F165" s="18" t="e">
        <f t="shared" ref="F165:F172" si="130">E165/$B165</f>
        <v>#REF!</v>
      </c>
      <c r="G165" s="91" t="e">
        <f>'UBS Vila Sabrina'!#REF!</f>
        <v>#REF!</v>
      </c>
      <c r="H165" s="18" t="e">
        <f t="shared" ref="H165:H172" si="131">G165/$B165</f>
        <v>#REF!</v>
      </c>
      <c r="I165" s="91" t="e">
        <f>'UBS Vila Sabrina'!#REF!</f>
        <v>#REF!</v>
      </c>
      <c r="J165" s="18" t="e">
        <f t="shared" ref="J165:J172" si="132">I165/$B165</f>
        <v>#REF!</v>
      </c>
      <c r="K165" s="91" t="e">
        <f>'UBS Vila Sabrina'!#REF!</f>
        <v>#REF!</v>
      </c>
      <c r="L165" s="18" t="e">
        <f t="shared" ref="L165:L172" si="133">K165/$B165</f>
        <v>#REF!</v>
      </c>
      <c r="M165" s="91" t="e">
        <f>'UBS Vila Sabrina'!#REF!</f>
        <v>#REF!</v>
      </c>
      <c r="N165" s="18" t="e">
        <f t="shared" ref="N165:N172" si="134">M165/$B165</f>
        <v>#REF!</v>
      </c>
      <c r="O165" s="227" t="e">
        <f t="shared" ref="O165:O172" si="135">SUM(I165,K165,M165)</f>
        <v>#REF!</v>
      </c>
      <c r="P165" s="102" t="e">
        <f t="shared" ref="P165:P172" si="136">O165/($B165*3)</f>
        <v>#REF!</v>
      </c>
      <c r="Q165" s="230" t="e">
        <f t="shared" ref="Q165:Q172" si="137">SUM(C165,E165,G165,I165,K165,M165)</f>
        <v>#REF!</v>
      </c>
    </row>
    <row r="166" spans="1:17" x14ac:dyDescent="0.25">
      <c r="A166" s="77" t="s">
        <v>20</v>
      </c>
      <c r="B166" s="73" t="e">
        <f>'UBS Vila Sabrina'!#REF!</f>
        <v>#REF!</v>
      </c>
      <c r="C166" s="92" t="e">
        <f>'UBS Vila Sabrina'!#REF!</f>
        <v>#REF!</v>
      </c>
      <c r="D166" s="103" t="e">
        <f t="shared" si="129"/>
        <v>#REF!</v>
      </c>
      <c r="E166" s="92" t="e">
        <f>'UBS Vila Sabrina'!#REF!</f>
        <v>#REF!</v>
      </c>
      <c r="F166" s="103" t="e">
        <f t="shared" si="130"/>
        <v>#REF!</v>
      </c>
      <c r="G166" s="92" t="e">
        <f>'UBS Vila Sabrina'!#REF!</f>
        <v>#REF!</v>
      </c>
      <c r="H166" s="103" t="e">
        <f t="shared" si="131"/>
        <v>#REF!</v>
      </c>
      <c r="I166" s="92" t="e">
        <f>'UBS Vila Sabrina'!#REF!</f>
        <v>#REF!</v>
      </c>
      <c r="J166" s="103" t="e">
        <f t="shared" si="132"/>
        <v>#REF!</v>
      </c>
      <c r="K166" s="92" t="e">
        <f>'UBS Vila Sabrina'!#REF!</f>
        <v>#REF!</v>
      </c>
      <c r="L166" s="103" t="e">
        <f t="shared" si="133"/>
        <v>#REF!</v>
      </c>
      <c r="M166" s="92" t="e">
        <f>'UBS Vila Sabrina'!#REF!</f>
        <v>#REF!</v>
      </c>
      <c r="N166" s="103" t="e">
        <f t="shared" si="134"/>
        <v>#REF!</v>
      </c>
      <c r="O166" s="239" t="e">
        <f t="shared" si="135"/>
        <v>#REF!</v>
      </c>
      <c r="P166" s="104" t="e">
        <f t="shared" si="136"/>
        <v>#REF!</v>
      </c>
      <c r="Q166" s="229" t="e">
        <f t="shared" si="137"/>
        <v>#REF!</v>
      </c>
    </row>
    <row r="167" spans="1:17" x14ac:dyDescent="0.25">
      <c r="A167" s="77" t="s">
        <v>43</v>
      </c>
      <c r="B167" s="73" t="e">
        <f>'UBS Vila Sabrina'!#REF!</f>
        <v>#REF!</v>
      </c>
      <c r="C167" s="92" t="e">
        <f>'UBS Vila Sabrina'!#REF!</f>
        <v>#REF!</v>
      </c>
      <c r="D167" s="103" t="e">
        <f t="shared" si="129"/>
        <v>#REF!</v>
      </c>
      <c r="E167" s="92" t="e">
        <f>'UBS Vila Sabrina'!#REF!</f>
        <v>#REF!</v>
      </c>
      <c r="F167" s="103" t="e">
        <f t="shared" si="130"/>
        <v>#REF!</v>
      </c>
      <c r="G167" s="92" t="e">
        <f>'UBS Vila Sabrina'!#REF!</f>
        <v>#REF!</v>
      </c>
      <c r="H167" s="103" t="e">
        <f t="shared" si="131"/>
        <v>#REF!</v>
      </c>
      <c r="I167" s="92" t="e">
        <f>'UBS Vila Sabrina'!#REF!</f>
        <v>#REF!</v>
      </c>
      <c r="J167" s="103" t="e">
        <f t="shared" si="132"/>
        <v>#REF!</v>
      </c>
      <c r="K167" s="92" t="e">
        <f>'UBS Vila Sabrina'!#REF!</f>
        <v>#REF!</v>
      </c>
      <c r="L167" s="103" t="e">
        <f t="shared" si="133"/>
        <v>#REF!</v>
      </c>
      <c r="M167" s="92" t="e">
        <f>'UBS Vila Sabrina'!#REF!</f>
        <v>#REF!</v>
      </c>
      <c r="N167" s="103" t="e">
        <f t="shared" si="134"/>
        <v>#REF!</v>
      </c>
      <c r="O167" s="239" t="e">
        <f t="shared" si="135"/>
        <v>#REF!</v>
      </c>
      <c r="P167" s="104" t="e">
        <f t="shared" si="136"/>
        <v>#REF!</v>
      </c>
      <c r="Q167" s="229" t="e">
        <f t="shared" si="137"/>
        <v>#REF!</v>
      </c>
    </row>
    <row r="168" spans="1:17" x14ac:dyDescent="0.25">
      <c r="A168" s="77" t="s">
        <v>23</v>
      </c>
      <c r="B168" s="73" t="e">
        <f>'UBS Vila Sabrina'!#REF!</f>
        <v>#REF!</v>
      </c>
      <c r="C168" s="92" t="e">
        <f>'UBS Vila Sabrina'!#REF!</f>
        <v>#REF!</v>
      </c>
      <c r="D168" s="103" t="e">
        <f t="shared" si="129"/>
        <v>#REF!</v>
      </c>
      <c r="E168" s="92" t="e">
        <f>'UBS Vila Sabrina'!#REF!</f>
        <v>#REF!</v>
      </c>
      <c r="F168" s="103" t="e">
        <f t="shared" si="130"/>
        <v>#REF!</v>
      </c>
      <c r="G168" s="92" t="e">
        <f>'UBS Vila Sabrina'!#REF!</f>
        <v>#REF!</v>
      </c>
      <c r="H168" s="103" t="e">
        <f t="shared" si="131"/>
        <v>#REF!</v>
      </c>
      <c r="I168" s="92" t="e">
        <f>'UBS Vila Sabrina'!#REF!</f>
        <v>#REF!</v>
      </c>
      <c r="J168" s="103" t="e">
        <f t="shared" si="132"/>
        <v>#REF!</v>
      </c>
      <c r="K168" s="92" t="e">
        <f>'UBS Vila Sabrina'!#REF!</f>
        <v>#REF!</v>
      </c>
      <c r="L168" s="103" t="e">
        <f t="shared" si="133"/>
        <v>#REF!</v>
      </c>
      <c r="M168" s="92" t="e">
        <f>'UBS Vila Sabrina'!#REF!</f>
        <v>#REF!</v>
      </c>
      <c r="N168" s="103" t="e">
        <f t="shared" si="134"/>
        <v>#REF!</v>
      </c>
      <c r="O168" s="239" t="e">
        <f t="shared" si="135"/>
        <v>#REF!</v>
      </c>
      <c r="P168" s="104" t="e">
        <f t="shared" si="136"/>
        <v>#REF!</v>
      </c>
      <c r="Q168" s="229" t="e">
        <f t="shared" si="137"/>
        <v>#REF!</v>
      </c>
    </row>
    <row r="169" spans="1:17" x14ac:dyDescent="0.25">
      <c r="A169" s="77" t="s">
        <v>24</v>
      </c>
      <c r="B169" s="73" t="e">
        <f>'UBS Vila Sabrina'!#REF!</f>
        <v>#REF!</v>
      </c>
      <c r="C169" s="92" t="e">
        <f>'UBS Vila Sabrina'!#REF!</f>
        <v>#REF!</v>
      </c>
      <c r="D169" s="103" t="e">
        <f t="shared" si="129"/>
        <v>#REF!</v>
      </c>
      <c r="E169" s="92" t="e">
        <f>'UBS Vila Sabrina'!#REF!</f>
        <v>#REF!</v>
      </c>
      <c r="F169" s="103" t="e">
        <f t="shared" si="130"/>
        <v>#REF!</v>
      </c>
      <c r="G169" s="92" t="e">
        <f>'UBS Vila Sabrina'!#REF!</f>
        <v>#REF!</v>
      </c>
      <c r="H169" s="103" t="e">
        <f t="shared" si="131"/>
        <v>#REF!</v>
      </c>
      <c r="I169" s="92" t="e">
        <f>'UBS Vila Sabrina'!#REF!</f>
        <v>#REF!</v>
      </c>
      <c r="J169" s="103" t="e">
        <f t="shared" si="132"/>
        <v>#REF!</v>
      </c>
      <c r="K169" s="92" t="e">
        <f>'UBS Vila Sabrina'!#REF!</f>
        <v>#REF!</v>
      </c>
      <c r="L169" s="103" t="e">
        <f t="shared" si="133"/>
        <v>#REF!</v>
      </c>
      <c r="M169" s="92" t="e">
        <f>'UBS Vila Sabrina'!#REF!</f>
        <v>#REF!</v>
      </c>
      <c r="N169" s="103" t="e">
        <f t="shared" si="134"/>
        <v>#REF!</v>
      </c>
      <c r="O169" s="239" t="e">
        <f t="shared" si="135"/>
        <v>#REF!</v>
      </c>
      <c r="P169" s="104" t="e">
        <f t="shared" si="136"/>
        <v>#REF!</v>
      </c>
      <c r="Q169" s="229" t="e">
        <f t="shared" si="137"/>
        <v>#REF!</v>
      </c>
    </row>
    <row r="170" spans="1:17" x14ac:dyDescent="0.25">
      <c r="A170" s="77" t="s">
        <v>25</v>
      </c>
      <c r="B170" s="73" t="e">
        <f>'UBS Vila Sabrina'!#REF!</f>
        <v>#REF!</v>
      </c>
      <c r="C170" s="92" t="e">
        <f>'UBS Vila Sabrina'!#REF!</f>
        <v>#REF!</v>
      </c>
      <c r="D170" s="103" t="e">
        <f t="shared" si="129"/>
        <v>#REF!</v>
      </c>
      <c r="E170" s="92" t="e">
        <f>'UBS Vila Sabrina'!#REF!</f>
        <v>#REF!</v>
      </c>
      <c r="F170" s="103" t="e">
        <f t="shared" si="130"/>
        <v>#REF!</v>
      </c>
      <c r="G170" s="92" t="e">
        <f>'UBS Vila Sabrina'!#REF!</f>
        <v>#REF!</v>
      </c>
      <c r="H170" s="103" t="e">
        <f t="shared" si="131"/>
        <v>#REF!</v>
      </c>
      <c r="I170" s="92" t="e">
        <f>'UBS Vila Sabrina'!#REF!</f>
        <v>#REF!</v>
      </c>
      <c r="J170" s="103" t="e">
        <f t="shared" si="132"/>
        <v>#REF!</v>
      </c>
      <c r="K170" s="92" t="e">
        <f>'UBS Vila Sabrina'!#REF!</f>
        <v>#REF!</v>
      </c>
      <c r="L170" s="103" t="e">
        <f t="shared" si="133"/>
        <v>#REF!</v>
      </c>
      <c r="M170" s="92" t="e">
        <f>'UBS Vila Sabrina'!#REF!</f>
        <v>#REF!</v>
      </c>
      <c r="N170" s="103" t="e">
        <f t="shared" si="134"/>
        <v>#REF!</v>
      </c>
      <c r="O170" s="239" t="e">
        <f t="shared" si="135"/>
        <v>#REF!</v>
      </c>
      <c r="P170" s="104" t="e">
        <f t="shared" si="136"/>
        <v>#REF!</v>
      </c>
      <c r="Q170" s="229" t="e">
        <f t="shared" si="137"/>
        <v>#REF!</v>
      </c>
    </row>
    <row r="171" spans="1:17" x14ac:dyDescent="0.25">
      <c r="A171" s="77" t="s">
        <v>26</v>
      </c>
      <c r="B171" s="73" t="e">
        <f>'UBS Vila Sabrina'!#REF!</f>
        <v>#REF!</v>
      </c>
      <c r="C171" s="92" t="e">
        <f>'UBS Vila Sabrina'!#REF!</f>
        <v>#REF!</v>
      </c>
      <c r="D171" s="103" t="e">
        <f t="shared" si="129"/>
        <v>#REF!</v>
      </c>
      <c r="E171" s="92" t="e">
        <f>'UBS Vila Sabrina'!#REF!</f>
        <v>#REF!</v>
      </c>
      <c r="F171" s="103" t="e">
        <f t="shared" si="130"/>
        <v>#REF!</v>
      </c>
      <c r="G171" s="92" t="e">
        <f>'UBS Vila Sabrina'!#REF!</f>
        <v>#REF!</v>
      </c>
      <c r="H171" s="103" t="e">
        <f t="shared" si="131"/>
        <v>#REF!</v>
      </c>
      <c r="I171" s="92" t="e">
        <f>'UBS Vila Sabrina'!#REF!</f>
        <v>#REF!</v>
      </c>
      <c r="J171" s="103" t="e">
        <f t="shared" si="132"/>
        <v>#REF!</v>
      </c>
      <c r="K171" s="92" t="e">
        <f>'UBS Vila Sabrina'!#REF!</f>
        <v>#REF!</v>
      </c>
      <c r="L171" s="103" t="e">
        <f t="shared" si="133"/>
        <v>#REF!</v>
      </c>
      <c r="M171" s="92" t="e">
        <f>'UBS Vila Sabrina'!#REF!</f>
        <v>#REF!</v>
      </c>
      <c r="N171" s="103" t="e">
        <f t="shared" si="134"/>
        <v>#REF!</v>
      </c>
      <c r="O171" s="239" t="e">
        <f t="shared" si="135"/>
        <v>#REF!</v>
      </c>
      <c r="P171" s="104" t="e">
        <f t="shared" si="136"/>
        <v>#REF!</v>
      </c>
      <c r="Q171" s="229" t="e">
        <f t="shared" si="137"/>
        <v>#REF!</v>
      </c>
    </row>
    <row r="172" spans="1:17" ht="15.75" thickBot="1" x14ac:dyDescent="0.3">
      <c r="A172" s="5" t="s">
        <v>7</v>
      </c>
      <c r="B172" s="6" t="e">
        <f>SUM(B165:B171)</f>
        <v>#REF!</v>
      </c>
      <c r="C172" s="7" t="e">
        <f>SUM(C165:C171)</f>
        <v>#REF!</v>
      </c>
      <c r="D172" s="21" t="e">
        <f t="shared" si="129"/>
        <v>#REF!</v>
      </c>
      <c r="E172" s="7" t="e">
        <f>SUM(E165:E171)</f>
        <v>#REF!</v>
      </c>
      <c r="F172" s="21" t="e">
        <f t="shared" si="130"/>
        <v>#REF!</v>
      </c>
      <c r="G172" s="7" t="e">
        <f>SUM(G165:G171)</f>
        <v>#REF!</v>
      </c>
      <c r="H172" s="21" t="e">
        <f t="shared" si="131"/>
        <v>#REF!</v>
      </c>
      <c r="I172" s="7" t="e">
        <f>SUM(I165:I171)</f>
        <v>#REF!</v>
      </c>
      <c r="J172" s="21" t="e">
        <f t="shared" si="132"/>
        <v>#REF!</v>
      </c>
      <c r="K172" s="7" t="e">
        <f t="shared" ref="K172" si="138">SUM(K165:K171)</f>
        <v>#REF!</v>
      </c>
      <c r="L172" s="21" t="e">
        <f t="shared" si="133"/>
        <v>#REF!</v>
      </c>
      <c r="M172" s="7" t="e">
        <f t="shared" ref="M172" si="139">SUM(M165:M171)</f>
        <v>#REF!</v>
      </c>
      <c r="N172" s="21" t="e">
        <f t="shared" si="134"/>
        <v>#REF!</v>
      </c>
      <c r="O172" s="71" t="e">
        <f t="shared" si="135"/>
        <v>#REF!</v>
      </c>
      <c r="P172" s="72" t="e">
        <f t="shared" si="136"/>
        <v>#REF!</v>
      </c>
      <c r="Q172" s="7" t="e">
        <f t="shared" si="137"/>
        <v>#REF!</v>
      </c>
    </row>
    <row r="174" spans="1:17" ht="15.75" x14ac:dyDescent="0.25">
      <c r="A174" s="993" t="s">
        <v>283</v>
      </c>
      <c r="B174" s="994"/>
      <c r="C174" s="994"/>
      <c r="D174" s="994"/>
      <c r="E174" s="994"/>
      <c r="F174" s="994"/>
      <c r="G174" s="994"/>
      <c r="H174" s="994"/>
      <c r="I174" s="994"/>
      <c r="J174" s="994"/>
      <c r="K174" s="994"/>
      <c r="L174" s="994"/>
      <c r="M174" s="994"/>
      <c r="N174" s="994"/>
      <c r="O174" s="994"/>
      <c r="P174" s="994"/>
      <c r="Q174" s="994"/>
    </row>
    <row r="175" spans="1:17" ht="36.75" thickBot="1" x14ac:dyDescent="0.3">
      <c r="A175" s="74" t="s">
        <v>14</v>
      </c>
      <c r="B175" s="90" t="s">
        <v>165</v>
      </c>
      <c r="C175" s="207" t="s">
        <v>2</v>
      </c>
      <c r="D175" s="208" t="s">
        <v>1</v>
      </c>
      <c r="E175" s="207" t="s">
        <v>3</v>
      </c>
      <c r="F175" s="208" t="s">
        <v>1</v>
      </c>
      <c r="G175" s="207" t="s">
        <v>4</v>
      </c>
      <c r="H175" s="208" t="s">
        <v>1</v>
      </c>
      <c r="I175" s="207" t="s">
        <v>5</v>
      </c>
      <c r="J175" s="208" t="s">
        <v>1</v>
      </c>
      <c r="K175" s="209" t="s">
        <v>190</v>
      </c>
      <c r="L175" s="210" t="s">
        <v>1</v>
      </c>
      <c r="M175" s="209" t="s">
        <v>191</v>
      </c>
      <c r="N175" s="210" t="s">
        <v>1</v>
      </c>
      <c r="O175" s="237" t="s">
        <v>193</v>
      </c>
      <c r="P175" s="238" t="s">
        <v>192</v>
      </c>
      <c r="Q175" s="209" t="s">
        <v>6</v>
      </c>
    </row>
    <row r="176" spans="1:17" ht="15.75" thickTop="1" x14ac:dyDescent="0.25">
      <c r="A176" s="77" t="s">
        <v>33</v>
      </c>
      <c r="B176" s="9" t="e">
        <f>'UBS Carandiru'!#REF!</f>
        <v>#REF!</v>
      </c>
      <c r="C176" s="91" t="e">
        <f>'UBS Carandiru'!#REF!</f>
        <v>#REF!</v>
      </c>
      <c r="D176" s="18" t="e">
        <f t="shared" ref="D176:D189" si="140">C176/$B176</f>
        <v>#REF!</v>
      </c>
      <c r="E176" s="91" t="e">
        <f>'UBS Carandiru'!#REF!</f>
        <v>#REF!</v>
      </c>
      <c r="F176" s="18" t="e">
        <f t="shared" ref="F176:F189" si="141">E176/$B176</f>
        <v>#REF!</v>
      </c>
      <c r="G176" s="91" t="e">
        <f>'UBS Carandiru'!#REF!</f>
        <v>#REF!</v>
      </c>
      <c r="H176" s="18" t="e">
        <f t="shared" ref="H176:H189" si="142">G176/$B176</f>
        <v>#REF!</v>
      </c>
      <c r="I176" s="91" t="e">
        <f>'UBS Carandiru'!#REF!</f>
        <v>#REF!</v>
      </c>
      <c r="J176" s="18" t="e">
        <f t="shared" ref="J176:J189" si="143">I176/$B176</f>
        <v>#REF!</v>
      </c>
      <c r="K176" s="91" t="e">
        <f>'UBS Carandiru'!#REF!</f>
        <v>#REF!</v>
      </c>
      <c r="L176" s="18" t="e">
        <f t="shared" ref="L176:L189" si="144">K176/$B176</f>
        <v>#REF!</v>
      </c>
      <c r="M176" s="91" t="e">
        <f>'UBS Carandiru'!#REF!</f>
        <v>#REF!</v>
      </c>
      <c r="N176" s="18" t="e">
        <f t="shared" ref="N176:N189" si="145">M176/$B176</f>
        <v>#REF!</v>
      </c>
      <c r="O176" s="227" t="e">
        <f t="shared" ref="O176:O189" si="146">SUM(I176,K176,M176)</f>
        <v>#REF!</v>
      </c>
      <c r="P176" s="102" t="e">
        <f t="shared" ref="P176:P189" si="147">O176/($B176*3)</f>
        <v>#REF!</v>
      </c>
      <c r="Q176" s="230" t="e">
        <f t="shared" ref="Q176:Q189" si="148">SUM(C176,E176,G176,I176,K176,M176)</f>
        <v>#REF!</v>
      </c>
    </row>
    <row r="177" spans="1:17" x14ac:dyDescent="0.25">
      <c r="A177" s="77" t="s">
        <v>20</v>
      </c>
      <c r="B177" s="73" t="e">
        <f>'UBS Carandiru'!#REF!</f>
        <v>#REF!</v>
      </c>
      <c r="C177" s="92" t="e">
        <f>'UBS Carandiru'!#REF!</f>
        <v>#REF!</v>
      </c>
      <c r="D177" s="103" t="e">
        <f t="shared" si="140"/>
        <v>#REF!</v>
      </c>
      <c r="E177" s="92" t="e">
        <f>'UBS Carandiru'!#REF!</f>
        <v>#REF!</v>
      </c>
      <c r="F177" s="103" t="e">
        <f t="shared" si="141"/>
        <v>#REF!</v>
      </c>
      <c r="G177" s="92" t="e">
        <f>'UBS Carandiru'!#REF!</f>
        <v>#REF!</v>
      </c>
      <c r="H177" s="103" t="e">
        <f t="shared" si="142"/>
        <v>#REF!</v>
      </c>
      <c r="I177" s="92" t="e">
        <f>'UBS Carandiru'!#REF!</f>
        <v>#REF!</v>
      </c>
      <c r="J177" s="103" t="e">
        <f t="shared" si="143"/>
        <v>#REF!</v>
      </c>
      <c r="K177" s="92" t="e">
        <f>'UBS Carandiru'!#REF!</f>
        <v>#REF!</v>
      </c>
      <c r="L177" s="103" t="e">
        <f t="shared" si="144"/>
        <v>#REF!</v>
      </c>
      <c r="M177" s="92" t="e">
        <f>'UBS Carandiru'!#REF!</f>
        <v>#REF!</v>
      </c>
      <c r="N177" s="103" t="e">
        <f t="shared" si="145"/>
        <v>#REF!</v>
      </c>
      <c r="O177" s="239" t="e">
        <f t="shared" si="146"/>
        <v>#REF!</v>
      </c>
      <c r="P177" s="104" t="e">
        <f t="shared" si="147"/>
        <v>#REF!</v>
      </c>
      <c r="Q177" s="229" t="e">
        <f t="shared" si="148"/>
        <v>#REF!</v>
      </c>
    </row>
    <row r="178" spans="1:17" x14ac:dyDescent="0.25">
      <c r="A178" s="77" t="s">
        <v>43</v>
      </c>
      <c r="B178" s="73" t="e">
        <f>'UBS Carandiru'!#REF!</f>
        <v>#REF!</v>
      </c>
      <c r="C178" s="92" t="e">
        <f>'UBS Carandiru'!#REF!</f>
        <v>#REF!</v>
      </c>
      <c r="D178" s="103" t="e">
        <f t="shared" si="140"/>
        <v>#REF!</v>
      </c>
      <c r="E178" s="92" t="e">
        <f>'UBS Carandiru'!#REF!</f>
        <v>#REF!</v>
      </c>
      <c r="F178" s="103" t="e">
        <f t="shared" si="141"/>
        <v>#REF!</v>
      </c>
      <c r="G178" s="92" t="e">
        <f>'UBS Carandiru'!#REF!</f>
        <v>#REF!</v>
      </c>
      <c r="H178" s="103" t="e">
        <f t="shared" si="142"/>
        <v>#REF!</v>
      </c>
      <c r="I178" s="92" t="e">
        <f>'UBS Carandiru'!#REF!</f>
        <v>#REF!</v>
      </c>
      <c r="J178" s="103" t="e">
        <f t="shared" si="143"/>
        <v>#REF!</v>
      </c>
      <c r="K178" s="92" t="e">
        <f>'UBS Carandiru'!#REF!</f>
        <v>#REF!</v>
      </c>
      <c r="L178" s="103" t="e">
        <f t="shared" si="144"/>
        <v>#REF!</v>
      </c>
      <c r="M178" s="92" t="e">
        <f>'UBS Carandiru'!#REF!</f>
        <v>#REF!</v>
      </c>
      <c r="N178" s="103" t="e">
        <f t="shared" si="145"/>
        <v>#REF!</v>
      </c>
      <c r="O178" s="239" t="e">
        <f t="shared" si="146"/>
        <v>#REF!</v>
      </c>
      <c r="P178" s="104" t="e">
        <f t="shared" si="147"/>
        <v>#REF!</v>
      </c>
      <c r="Q178" s="229" t="e">
        <f t="shared" si="148"/>
        <v>#REF!</v>
      </c>
    </row>
    <row r="179" spans="1:17" x14ac:dyDescent="0.25">
      <c r="A179" s="77" t="s">
        <v>22</v>
      </c>
      <c r="B179" s="73" t="e">
        <f>'UBS Carandiru'!#REF!</f>
        <v>#REF!</v>
      </c>
      <c r="C179" s="95" t="e">
        <f>'UBS Carandiru'!#REF!</f>
        <v>#REF!</v>
      </c>
      <c r="D179" s="103" t="e">
        <f t="shared" si="140"/>
        <v>#REF!</v>
      </c>
      <c r="E179" s="95" t="e">
        <f>'UBS Carandiru'!#REF!</f>
        <v>#REF!</v>
      </c>
      <c r="F179" s="103" t="e">
        <f t="shared" si="141"/>
        <v>#REF!</v>
      </c>
      <c r="G179" s="95" t="e">
        <f>'UBS Carandiru'!#REF!</f>
        <v>#REF!</v>
      </c>
      <c r="H179" s="103" t="e">
        <f t="shared" si="142"/>
        <v>#REF!</v>
      </c>
      <c r="I179" s="92" t="e">
        <f>'UBS Carandiru'!#REF!</f>
        <v>#REF!</v>
      </c>
      <c r="J179" s="103" t="e">
        <f t="shared" si="143"/>
        <v>#REF!</v>
      </c>
      <c r="K179" s="92" t="e">
        <f>'UBS Carandiru'!#REF!</f>
        <v>#REF!</v>
      </c>
      <c r="L179" s="103" t="e">
        <f t="shared" si="144"/>
        <v>#REF!</v>
      </c>
      <c r="M179" s="92" t="e">
        <f>'UBS Carandiru'!#REF!</f>
        <v>#REF!</v>
      </c>
      <c r="N179" s="103" t="e">
        <f t="shared" si="145"/>
        <v>#REF!</v>
      </c>
      <c r="O179" s="239" t="e">
        <f t="shared" si="146"/>
        <v>#REF!</v>
      </c>
      <c r="P179" s="104" t="e">
        <f t="shared" si="147"/>
        <v>#REF!</v>
      </c>
      <c r="Q179" s="229" t="e">
        <f t="shared" si="148"/>
        <v>#REF!</v>
      </c>
    </row>
    <row r="180" spans="1:17" x14ac:dyDescent="0.25">
      <c r="A180" s="77" t="s">
        <v>50</v>
      </c>
      <c r="B180" s="73" t="e">
        <f>'UBS Carandiru'!#REF!</f>
        <v>#REF!</v>
      </c>
      <c r="C180" s="92" t="e">
        <f>'UBS Carandiru'!#REF!</f>
        <v>#REF!</v>
      </c>
      <c r="D180" s="103" t="e">
        <f t="shared" si="140"/>
        <v>#REF!</v>
      </c>
      <c r="E180" s="92" t="e">
        <f>'UBS Carandiru'!#REF!</f>
        <v>#REF!</v>
      </c>
      <c r="F180" s="103" t="e">
        <f t="shared" si="141"/>
        <v>#REF!</v>
      </c>
      <c r="G180" s="92" t="e">
        <f>'UBS Carandiru'!#REF!</f>
        <v>#REF!</v>
      </c>
      <c r="H180" s="103" t="e">
        <f t="shared" si="142"/>
        <v>#REF!</v>
      </c>
      <c r="I180" s="92" t="e">
        <f>'UBS Carandiru'!#REF!</f>
        <v>#REF!</v>
      </c>
      <c r="J180" s="103" t="e">
        <f t="shared" si="143"/>
        <v>#REF!</v>
      </c>
      <c r="K180" s="92" t="e">
        <f>'UBS Carandiru'!#REF!</f>
        <v>#REF!</v>
      </c>
      <c r="L180" s="103" t="e">
        <f t="shared" si="144"/>
        <v>#REF!</v>
      </c>
      <c r="M180" s="92" t="e">
        <f>'UBS Carandiru'!#REF!</f>
        <v>#REF!</v>
      </c>
      <c r="N180" s="103" t="e">
        <f t="shared" si="145"/>
        <v>#REF!</v>
      </c>
      <c r="O180" s="239" t="e">
        <f t="shared" si="146"/>
        <v>#REF!</v>
      </c>
      <c r="P180" s="104" t="e">
        <f t="shared" si="147"/>
        <v>#REF!</v>
      </c>
      <c r="Q180" s="229" t="e">
        <f t="shared" si="148"/>
        <v>#REF!</v>
      </c>
    </row>
    <row r="181" spans="1:17" x14ac:dyDescent="0.25">
      <c r="A181" s="77" t="s">
        <v>23</v>
      </c>
      <c r="B181" s="73" t="e">
        <f>'UBS Carandiru'!#REF!</f>
        <v>#REF!</v>
      </c>
      <c r="C181" s="92" t="e">
        <f>'UBS Carandiru'!#REF!</f>
        <v>#REF!</v>
      </c>
      <c r="D181" s="103" t="e">
        <f t="shared" si="140"/>
        <v>#REF!</v>
      </c>
      <c r="E181" s="92" t="e">
        <f>'UBS Carandiru'!#REF!</f>
        <v>#REF!</v>
      </c>
      <c r="F181" s="103" t="e">
        <f t="shared" si="141"/>
        <v>#REF!</v>
      </c>
      <c r="G181" s="92" t="e">
        <f>'UBS Carandiru'!#REF!</f>
        <v>#REF!</v>
      </c>
      <c r="H181" s="103" t="e">
        <f t="shared" si="142"/>
        <v>#REF!</v>
      </c>
      <c r="I181" s="92" t="e">
        <f>'UBS Carandiru'!#REF!</f>
        <v>#REF!</v>
      </c>
      <c r="J181" s="103" t="e">
        <f t="shared" si="143"/>
        <v>#REF!</v>
      </c>
      <c r="K181" s="92" t="e">
        <f>'UBS Carandiru'!#REF!</f>
        <v>#REF!</v>
      </c>
      <c r="L181" s="103" t="e">
        <f t="shared" si="144"/>
        <v>#REF!</v>
      </c>
      <c r="M181" s="92" t="e">
        <f>'UBS Carandiru'!#REF!</f>
        <v>#REF!</v>
      </c>
      <c r="N181" s="103" t="e">
        <f t="shared" si="145"/>
        <v>#REF!</v>
      </c>
      <c r="O181" s="239" t="e">
        <f t="shared" si="146"/>
        <v>#REF!</v>
      </c>
      <c r="P181" s="104" t="e">
        <f t="shared" si="147"/>
        <v>#REF!</v>
      </c>
      <c r="Q181" s="229" t="e">
        <f t="shared" si="148"/>
        <v>#REF!</v>
      </c>
    </row>
    <row r="182" spans="1:17" x14ac:dyDescent="0.25">
      <c r="A182" s="77" t="s">
        <v>195</v>
      </c>
      <c r="B182" s="73" t="e">
        <f>'UBS Carandiru'!#REF!</f>
        <v>#REF!</v>
      </c>
      <c r="C182" s="92" t="e">
        <f>'UBS Carandiru'!#REF!</f>
        <v>#REF!</v>
      </c>
      <c r="D182" s="103" t="e">
        <f t="shared" si="140"/>
        <v>#REF!</v>
      </c>
      <c r="E182" s="92" t="e">
        <f>'UBS Carandiru'!#REF!</f>
        <v>#REF!</v>
      </c>
      <c r="F182" s="103" t="e">
        <f t="shared" si="141"/>
        <v>#REF!</v>
      </c>
      <c r="G182" s="92" t="e">
        <f>'UBS Carandiru'!#REF!</f>
        <v>#REF!</v>
      </c>
      <c r="H182" s="103" t="e">
        <f t="shared" si="142"/>
        <v>#REF!</v>
      </c>
      <c r="I182" s="92" t="e">
        <f>'UBS Carandiru'!#REF!</f>
        <v>#REF!</v>
      </c>
      <c r="J182" s="103" t="e">
        <f t="shared" si="143"/>
        <v>#REF!</v>
      </c>
      <c r="K182" s="92" t="e">
        <f>'UBS Carandiru'!#REF!</f>
        <v>#REF!</v>
      </c>
      <c r="L182" s="103" t="e">
        <f t="shared" si="144"/>
        <v>#REF!</v>
      </c>
      <c r="M182" s="92" t="e">
        <f>'UBS Carandiru'!#REF!</f>
        <v>#REF!</v>
      </c>
      <c r="N182" s="103" t="e">
        <f t="shared" si="145"/>
        <v>#REF!</v>
      </c>
      <c r="O182" s="239" t="e">
        <f t="shared" si="146"/>
        <v>#REF!</v>
      </c>
      <c r="P182" s="104" t="e">
        <f t="shared" si="147"/>
        <v>#REF!</v>
      </c>
      <c r="Q182" s="229" t="e">
        <f t="shared" si="148"/>
        <v>#REF!</v>
      </c>
    </row>
    <row r="183" spans="1:17" x14ac:dyDescent="0.25">
      <c r="A183" s="77" t="s">
        <v>24</v>
      </c>
      <c r="B183" s="73" t="e">
        <f>'UBS Carandiru'!#REF!</f>
        <v>#REF!</v>
      </c>
      <c r="C183" s="92" t="e">
        <f>'UBS Carandiru'!#REF!</f>
        <v>#REF!</v>
      </c>
      <c r="D183" s="103" t="e">
        <f t="shared" si="140"/>
        <v>#REF!</v>
      </c>
      <c r="E183" s="92" t="e">
        <f>'UBS Carandiru'!#REF!</f>
        <v>#REF!</v>
      </c>
      <c r="F183" s="103" t="e">
        <f t="shared" si="141"/>
        <v>#REF!</v>
      </c>
      <c r="G183" s="92" t="e">
        <f>'UBS Carandiru'!#REF!</f>
        <v>#REF!</v>
      </c>
      <c r="H183" s="103" t="e">
        <f t="shared" si="142"/>
        <v>#REF!</v>
      </c>
      <c r="I183" s="92" t="e">
        <f>'UBS Carandiru'!#REF!</f>
        <v>#REF!</v>
      </c>
      <c r="J183" s="103" t="e">
        <f t="shared" si="143"/>
        <v>#REF!</v>
      </c>
      <c r="K183" s="92" t="e">
        <f>'UBS Carandiru'!#REF!</f>
        <v>#REF!</v>
      </c>
      <c r="L183" s="103" t="e">
        <f t="shared" si="144"/>
        <v>#REF!</v>
      </c>
      <c r="M183" s="92" t="e">
        <f>'UBS Carandiru'!#REF!</f>
        <v>#REF!</v>
      </c>
      <c r="N183" s="103" t="e">
        <f t="shared" si="145"/>
        <v>#REF!</v>
      </c>
      <c r="O183" s="239" t="e">
        <f t="shared" si="146"/>
        <v>#REF!</v>
      </c>
      <c r="P183" s="104" t="e">
        <f t="shared" si="147"/>
        <v>#REF!</v>
      </c>
      <c r="Q183" s="229" t="e">
        <f t="shared" si="148"/>
        <v>#REF!</v>
      </c>
    </row>
    <row r="184" spans="1:17" x14ac:dyDescent="0.25">
      <c r="A184" s="77" t="s">
        <v>25</v>
      </c>
      <c r="B184" s="73" t="e">
        <f>'UBS Carandiru'!#REF!</f>
        <v>#REF!</v>
      </c>
      <c r="C184" s="92" t="e">
        <f>'UBS Carandiru'!#REF!</f>
        <v>#REF!</v>
      </c>
      <c r="D184" s="103" t="e">
        <f t="shared" si="140"/>
        <v>#REF!</v>
      </c>
      <c r="E184" s="92" t="e">
        <f>'UBS Carandiru'!#REF!</f>
        <v>#REF!</v>
      </c>
      <c r="F184" s="103" t="e">
        <f t="shared" si="141"/>
        <v>#REF!</v>
      </c>
      <c r="G184" s="92" t="e">
        <f>'UBS Carandiru'!#REF!</f>
        <v>#REF!</v>
      </c>
      <c r="H184" s="103" t="e">
        <f t="shared" si="142"/>
        <v>#REF!</v>
      </c>
      <c r="I184" s="92" t="e">
        <f>'UBS Carandiru'!#REF!</f>
        <v>#REF!</v>
      </c>
      <c r="J184" s="103" t="e">
        <f t="shared" si="143"/>
        <v>#REF!</v>
      </c>
      <c r="K184" s="92" t="e">
        <f>'UBS Carandiru'!#REF!</f>
        <v>#REF!</v>
      </c>
      <c r="L184" s="103" t="e">
        <f t="shared" si="144"/>
        <v>#REF!</v>
      </c>
      <c r="M184" s="92" t="e">
        <f>'UBS Carandiru'!#REF!</f>
        <v>#REF!</v>
      </c>
      <c r="N184" s="103" t="e">
        <f t="shared" si="145"/>
        <v>#REF!</v>
      </c>
      <c r="O184" s="239" t="e">
        <f t="shared" si="146"/>
        <v>#REF!</v>
      </c>
      <c r="P184" s="104" t="e">
        <f t="shared" si="147"/>
        <v>#REF!</v>
      </c>
      <c r="Q184" s="229" t="e">
        <f t="shared" si="148"/>
        <v>#REF!</v>
      </c>
    </row>
    <row r="185" spans="1:17" x14ac:dyDescent="0.25">
      <c r="A185" s="77" t="s">
        <v>46</v>
      </c>
      <c r="B185" s="78" t="e">
        <f>'UBS Carandiru'!#REF!</f>
        <v>#REF!</v>
      </c>
      <c r="C185" s="92" t="e">
        <f>'UBS Carandiru'!#REF!</f>
        <v>#REF!</v>
      </c>
      <c r="D185" s="103" t="e">
        <f t="shared" si="140"/>
        <v>#REF!</v>
      </c>
      <c r="E185" s="92" t="e">
        <f>'UBS Carandiru'!#REF!</f>
        <v>#REF!</v>
      </c>
      <c r="F185" s="103" t="e">
        <f t="shared" si="141"/>
        <v>#REF!</v>
      </c>
      <c r="G185" s="92" t="e">
        <f>'UBS Carandiru'!#REF!</f>
        <v>#REF!</v>
      </c>
      <c r="H185" s="103" t="e">
        <f t="shared" si="142"/>
        <v>#REF!</v>
      </c>
      <c r="I185" s="92" t="e">
        <f>'UBS Carandiru'!#REF!</f>
        <v>#REF!</v>
      </c>
      <c r="J185" s="103" t="e">
        <f t="shared" si="143"/>
        <v>#REF!</v>
      </c>
      <c r="K185" s="92" t="e">
        <f>'UBS Carandiru'!#REF!</f>
        <v>#REF!</v>
      </c>
      <c r="L185" s="103" t="e">
        <f t="shared" si="144"/>
        <v>#REF!</v>
      </c>
      <c r="M185" s="92" t="e">
        <f>'UBS Carandiru'!#REF!</f>
        <v>#REF!</v>
      </c>
      <c r="N185" s="103" t="e">
        <f t="shared" si="145"/>
        <v>#REF!</v>
      </c>
      <c r="O185" s="239" t="e">
        <f t="shared" si="146"/>
        <v>#REF!</v>
      </c>
      <c r="P185" s="104" t="e">
        <f t="shared" si="147"/>
        <v>#REF!</v>
      </c>
      <c r="Q185" s="229" t="e">
        <f t="shared" si="148"/>
        <v>#REF!</v>
      </c>
    </row>
    <row r="186" spans="1:17" x14ac:dyDescent="0.25">
      <c r="A186" s="77" t="s">
        <v>26</v>
      </c>
      <c r="B186" s="73" t="e">
        <f>'UBS Carandiru'!#REF!</f>
        <v>#REF!</v>
      </c>
      <c r="C186" s="92" t="e">
        <f>'UBS Carandiru'!#REF!</f>
        <v>#REF!</v>
      </c>
      <c r="D186" s="103" t="e">
        <f t="shared" si="140"/>
        <v>#REF!</v>
      </c>
      <c r="E186" s="92" t="e">
        <f>'UBS Carandiru'!#REF!</f>
        <v>#REF!</v>
      </c>
      <c r="F186" s="103" t="e">
        <f t="shared" si="141"/>
        <v>#REF!</v>
      </c>
      <c r="G186" s="92" t="e">
        <f>'UBS Carandiru'!#REF!</f>
        <v>#REF!</v>
      </c>
      <c r="H186" s="103" t="e">
        <f t="shared" si="142"/>
        <v>#REF!</v>
      </c>
      <c r="I186" s="92" t="e">
        <f>'UBS Carandiru'!#REF!</f>
        <v>#REF!</v>
      </c>
      <c r="J186" s="103" t="e">
        <f t="shared" si="143"/>
        <v>#REF!</v>
      </c>
      <c r="K186" s="92" t="e">
        <f>'UBS Carandiru'!#REF!</f>
        <v>#REF!</v>
      </c>
      <c r="L186" s="103" t="e">
        <f t="shared" si="144"/>
        <v>#REF!</v>
      </c>
      <c r="M186" s="92" t="e">
        <f>'UBS Carandiru'!#REF!</f>
        <v>#REF!</v>
      </c>
      <c r="N186" s="103" t="e">
        <f t="shared" si="145"/>
        <v>#REF!</v>
      </c>
      <c r="O186" s="239" t="e">
        <f t="shared" si="146"/>
        <v>#REF!</v>
      </c>
      <c r="P186" s="104" t="e">
        <f t="shared" si="147"/>
        <v>#REF!</v>
      </c>
      <c r="Q186" s="229" t="e">
        <f t="shared" si="148"/>
        <v>#REF!</v>
      </c>
    </row>
    <row r="187" spans="1:17" x14ac:dyDescent="0.25">
      <c r="A187" s="77" t="s">
        <v>34</v>
      </c>
      <c r="B187" s="73" t="e">
        <f>'UBS Carandiru'!#REF!</f>
        <v>#REF!</v>
      </c>
      <c r="C187" s="92" t="e">
        <f>'UBS Carandiru'!#REF!</f>
        <v>#REF!</v>
      </c>
      <c r="D187" s="103" t="e">
        <f t="shared" si="140"/>
        <v>#REF!</v>
      </c>
      <c r="E187" s="92" t="e">
        <f>'UBS Carandiru'!#REF!</f>
        <v>#REF!</v>
      </c>
      <c r="F187" s="103" t="e">
        <f t="shared" si="141"/>
        <v>#REF!</v>
      </c>
      <c r="G187" s="92" t="e">
        <f>'UBS Carandiru'!#REF!</f>
        <v>#REF!</v>
      </c>
      <c r="H187" s="103" t="e">
        <f t="shared" si="142"/>
        <v>#REF!</v>
      </c>
      <c r="I187" s="92" t="e">
        <f>'UBS Carandiru'!#REF!</f>
        <v>#REF!</v>
      </c>
      <c r="J187" s="103" t="e">
        <f t="shared" si="143"/>
        <v>#REF!</v>
      </c>
      <c r="K187" s="92" t="e">
        <f>'UBS Carandiru'!#REF!</f>
        <v>#REF!</v>
      </c>
      <c r="L187" s="103" t="e">
        <f t="shared" si="144"/>
        <v>#REF!</v>
      </c>
      <c r="M187" s="92" t="e">
        <f>'UBS Carandiru'!#REF!</f>
        <v>#REF!</v>
      </c>
      <c r="N187" s="103" t="e">
        <f t="shared" si="145"/>
        <v>#REF!</v>
      </c>
      <c r="O187" s="239" t="e">
        <f t="shared" si="146"/>
        <v>#REF!</v>
      </c>
      <c r="P187" s="104" t="e">
        <f t="shared" si="147"/>
        <v>#REF!</v>
      </c>
      <c r="Q187" s="229" t="e">
        <f t="shared" si="148"/>
        <v>#REF!</v>
      </c>
    </row>
    <row r="188" spans="1:17" x14ac:dyDescent="0.25">
      <c r="A188" s="77" t="s">
        <v>51</v>
      </c>
      <c r="B188" s="73" t="e">
        <f>'UBS Carandiru'!#REF!</f>
        <v>#REF!</v>
      </c>
      <c r="C188" s="92" t="e">
        <f>'UBS Carandiru'!#REF!</f>
        <v>#REF!</v>
      </c>
      <c r="D188" s="103" t="e">
        <f t="shared" si="140"/>
        <v>#REF!</v>
      </c>
      <c r="E188" s="92" t="e">
        <f>'UBS Carandiru'!#REF!</f>
        <v>#REF!</v>
      </c>
      <c r="F188" s="103" t="e">
        <f t="shared" si="141"/>
        <v>#REF!</v>
      </c>
      <c r="G188" s="92" t="e">
        <f>'UBS Carandiru'!#REF!</f>
        <v>#REF!</v>
      </c>
      <c r="H188" s="103" t="e">
        <f t="shared" si="142"/>
        <v>#REF!</v>
      </c>
      <c r="I188" s="92" t="e">
        <f>'UBS Carandiru'!#REF!</f>
        <v>#REF!</v>
      </c>
      <c r="J188" s="103" t="e">
        <f t="shared" si="143"/>
        <v>#REF!</v>
      </c>
      <c r="K188" s="92" t="e">
        <f>'UBS Carandiru'!#REF!</f>
        <v>#REF!</v>
      </c>
      <c r="L188" s="103" t="e">
        <f t="shared" si="144"/>
        <v>#REF!</v>
      </c>
      <c r="M188" s="92" t="e">
        <f>'UBS Carandiru'!#REF!</f>
        <v>#REF!</v>
      </c>
      <c r="N188" s="103" t="e">
        <f t="shared" si="145"/>
        <v>#REF!</v>
      </c>
      <c r="O188" s="239" t="e">
        <f t="shared" si="146"/>
        <v>#REF!</v>
      </c>
      <c r="P188" s="104" t="e">
        <f t="shared" si="147"/>
        <v>#REF!</v>
      </c>
      <c r="Q188" s="229" t="e">
        <f t="shared" si="148"/>
        <v>#REF!</v>
      </c>
    </row>
    <row r="189" spans="1:17" ht="15.75" thickBot="1" x14ac:dyDescent="0.3">
      <c r="A189" s="5" t="s">
        <v>7</v>
      </c>
      <c r="B189" s="6" t="e">
        <f>SUM(B176:B188)</f>
        <v>#REF!</v>
      </c>
      <c r="C189" s="7" t="e">
        <f>SUM(C176:C188)</f>
        <v>#REF!</v>
      </c>
      <c r="D189" s="21" t="e">
        <f t="shared" si="140"/>
        <v>#REF!</v>
      </c>
      <c r="E189" s="7" t="e">
        <f>SUM(E176:E188)</f>
        <v>#REF!</v>
      </c>
      <c r="F189" s="21" t="e">
        <f t="shared" si="141"/>
        <v>#REF!</v>
      </c>
      <c r="G189" s="7" t="e">
        <f>SUM(G176:G188)</f>
        <v>#REF!</v>
      </c>
      <c r="H189" s="21" t="e">
        <f t="shared" si="142"/>
        <v>#REF!</v>
      </c>
      <c r="I189" s="7" t="e">
        <f>SUM(I176:I188)</f>
        <v>#REF!</v>
      </c>
      <c r="J189" s="21" t="e">
        <f t="shared" si="143"/>
        <v>#REF!</v>
      </c>
      <c r="K189" s="7" t="e">
        <f t="shared" ref="K189" si="149">SUM(K176:K188)</f>
        <v>#REF!</v>
      </c>
      <c r="L189" s="21" t="e">
        <f t="shared" si="144"/>
        <v>#REF!</v>
      </c>
      <c r="M189" s="7" t="e">
        <f t="shared" ref="M189" si="150">SUM(M176:M188)</f>
        <v>#REF!</v>
      </c>
      <c r="N189" s="21" t="e">
        <f t="shared" si="145"/>
        <v>#REF!</v>
      </c>
      <c r="O189" s="71" t="e">
        <f t="shared" si="146"/>
        <v>#REF!</v>
      </c>
      <c r="P189" s="72" t="e">
        <f t="shared" si="147"/>
        <v>#REF!</v>
      </c>
      <c r="Q189" s="7" t="e">
        <f t="shared" si="148"/>
        <v>#REF!</v>
      </c>
    </row>
    <row r="191" spans="1:17" ht="15.75" x14ac:dyDescent="0.25">
      <c r="A191" s="993" t="s">
        <v>287</v>
      </c>
      <c r="B191" s="994"/>
      <c r="C191" s="994"/>
      <c r="D191" s="994"/>
      <c r="E191" s="994"/>
      <c r="F191" s="994"/>
      <c r="G191" s="994"/>
      <c r="H191" s="994"/>
      <c r="I191" s="994"/>
      <c r="J191" s="994"/>
      <c r="K191" s="994"/>
      <c r="L191" s="994"/>
      <c r="M191" s="994"/>
      <c r="N191" s="994"/>
      <c r="O191" s="994"/>
      <c r="P191" s="994"/>
      <c r="Q191" s="994"/>
    </row>
    <row r="192" spans="1:17" ht="36.75" thickBot="1" x14ac:dyDescent="0.3">
      <c r="A192" s="74" t="s">
        <v>14</v>
      </c>
      <c r="B192" s="90" t="s">
        <v>165</v>
      </c>
      <c r="C192" s="207" t="s">
        <v>2</v>
      </c>
      <c r="D192" s="208" t="s">
        <v>1</v>
      </c>
      <c r="E192" s="207" t="s">
        <v>3</v>
      </c>
      <c r="F192" s="208" t="s">
        <v>1</v>
      </c>
      <c r="G192" s="207" t="s">
        <v>4</v>
      </c>
      <c r="H192" s="208" t="s">
        <v>1</v>
      </c>
      <c r="I192" s="207" t="s">
        <v>5</v>
      </c>
      <c r="J192" s="208" t="s">
        <v>1</v>
      </c>
      <c r="K192" s="209" t="s">
        <v>190</v>
      </c>
      <c r="L192" s="210" t="s">
        <v>1</v>
      </c>
      <c r="M192" s="209" t="s">
        <v>191</v>
      </c>
      <c r="N192" s="210" t="s">
        <v>1</v>
      </c>
      <c r="O192" s="237" t="s">
        <v>193</v>
      </c>
      <c r="P192" s="238" t="s">
        <v>192</v>
      </c>
      <c r="Q192" s="209" t="s">
        <v>6</v>
      </c>
    </row>
    <row r="193" spans="1:17" ht="15.75" thickTop="1" x14ac:dyDescent="0.25">
      <c r="A193" s="44" t="s">
        <v>138</v>
      </c>
      <c r="B193" s="235" t="e">
        <f>'CER Carandiru'!#REF!</f>
        <v>#REF!</v>
      </c>
      <c r="C193" s="46" t="e">
        <f>'CER Carandiru'!#REF!</f>
        <v>#REF!</v>
      </c>
      <c r="D193" s="48" t="e">
        <f t="shared" ref="D193:D203" si="151">C193/$B193</f>
        <v>#REF!</v>
      </c>
      <c r="E193" s="46" t="e">
        <f>'CER Carandiru'!#REF!</f>
        <v>#REF!</v>
      </c>
      <c r="F193" s="48" t="e">
        <f t="shared" ref="F193:F203" si="152">E193/$B193</f>
        <v>#REF!</v>
      </c>
      <c r="G193" s="46" t="e">
        <f>'CER Carandiru'!#REF!</f>
        <v>#REF!</v>
      </c>
      <c r="H193" s="48" t="e">
        <f t="shared" ref="H193:H203" si="153">G193/$B193</f>
        <v>#REF!</v>
      </c>
      <c r="I193" s="46" t="e">
        <f>'CER Carandiru'!#REF!</f>
        <v>#REF!</v>
      </c>
      <c r="J193" s="48" t="e">
        <f t="shared" ref="J193:J203" si="154">I193/$B193</f>
        <v>#REF!</v>
      </c>
      <c r="K193" s="46" t="e">
        <f>'CER Carandiru'!#REF!</f>
        <v>#REF!</v>
      </c>
      <c r="L193" s="48" t="e">
        <f t="shared" ref="L193:L203" si="155">K193/$B193</f>
        <v>#REF!</v>
      </c>
      <c r="M193" s="46" t="e">
        <f>'CER Carandiru'!#REF!</f>
        <v>#REF!</v>
      </c>
      <c r="N193" s="48" t="e">
        <f t="shared" ref="N193:N203" si="156">M193/$B193</f>
        <v>#REF!</v>
      </c>
      <c r="O193" s="244" t="e">
        <f t="shared" ref="O193:O203" si="157">SUM(I193,K193,M193)</f>
        <v>#REF!</v>
      </c>
      <c r="P193" s="119" t="e">
        <f t="shared" ref="P193:P203" si="158">O193/($B193*3)</f>
        <v>#REF!</v>
      </c>
      <c r="Q193" s="253" t="e">
        <f t="shared" ref="Q193:Q203" si="159">SUM(C193,E193,G193,I193,K193,M193)</f>
        <v>#REF!</v>
      </c>
    </row>
    <row r="194" spans="1:17" x14ac:dyDescent="0.25">
      <c r="A194" s="111" t="s">
        <v>145</v>
      </c>
      <c r="B194" s="236" t="e">
        <f>'CER Carandiru'!#REF!</f>
        <v>#REF!</v>
      </c>
      <c r="C194" s="112" t="e">
        <f>'CER Carandiru'!#REF!</f>
        <v>#REF!</v>
      </c>
      <c r="D194" s="113" t="e">
        <f t="shared" si="151"/>
        <v>#REF!</v>
      </c>
      <c r="E194" s="112" t="e">
        <f>'CER Carandiru'!#REF!</f>
        <v>#REF!</v>
      </c>
      <c r="F194" s="113" t="e">
        <f t="shared" si="152"/>
        <v>#REF!</v>
      </c>
      <c r="G194" s="112" t="e">
        <f>'CER Carandiru'!#REF!</f>
        <v>#REF!</v>
      </c>
      <c r="H194" s="113" t="e">
        <f t="shared" si="153"/>
        <v>#REF!</v>
      </c>
      <c r="I194" s="112" t="e">
        <f>'CER Carandiru'!#REF!</f>
        <v>#REF!</v>
      </c>
      <c r="J194" s="113" t="e">
        <f t="shared" si="154"/>
        <v>#REF!</v>
      </c>
      <c r="K194" s="112" t="e">
        <f>'CER Carandiru'!#REF!</f>
        <v>#REF!</v>
      </c>
      <c r="L194" s="113" t="e">
        <f t="shared" si="155"/>
        <v>#REF!</v>
      </c>
      <c r="M194" s="112" t="e">
        <f>'CER Carandiru'!#REF!</f>
        <v>#REF!</v>
      </c>
      <c r="N194" s="113" t="e">
        <f t="shared" si="156"/>
        <v>#REF!</v>
      </c>
      <c r="O194" s="245" t="e">
        <f t="shared" si="157"/>
        <v>#REF!</v>
      </c>
      <c r="P194" s="122" t="e">
        <f t="shared" si="158"/>
        <v>#REF!</v>
      </c>
      <c r="Q194" s="254" t="e">
        <f t="shared" si="159"/>
        <v>#REF!</v>
      </c>
    </row>
    <row r="195" spans="1:17" x14ac:dyDescent="0.25">
      <c r="A195" s="111" t="s">
        <v>146</v>
      </c>
      <c r="B195" s="236" t="e">
        <f>'CER Carandiru'!#REF!</f>
        <v>#REF!</v>
      </c>
      <c r="C195" s="112" t="e">
        <f>'CER Carandiru'!#REF!</f>
        <v>#REF!</v>
      </c>
      <c r="D195" s="113" t="e">
        <f t="shared" si="151"/>
        <v>#REF!</v>
      </c>
      <c r="E195" s="112" t="e">
        <f>'CER Carandiru'!#REF!</f>
        <v>#REF!</v>
      </c>
      <c r="F195" s="113" t="e">
        <f t="shared" si="152"/>
        <v>#REF!</v>
      </c>
      <c r="G195" s="112" t="e">
        <f>'CER Carandiru'!#REF!</f>
        <v>#REF!</v>
      </c>
      <c r="H195" s="113" t="e">
        <f t="shared" si="153"/>
        <v>#REF!</v>
      </c>
      <c r="I195" s="112" t="e">
        <f>'CER Carandiru'!#REF!</f>
        <v>#REF!</v>
      </c>
      <c r="J195" s="113" t="e">
        <f t="shared" si="154"/>
        <v>#REF!</v>
      </c>
      <c r="K195" s="112" t="e">
        <f>'CER Carandiru'!#REF!</f>
        <v>#REF!</v>
      </c>
      <c r="L195" s="113" t="e">
        <f t="shared" si="155"/>
        <v>#REF!</v>
      </c>
      <c r="M195" s="112" t="e">
        <f>'CER Carandiru'!#REF!</f>
        <v>#REF!</v>
      </c>
      <c r="N195" s="113" t="e">
        <f t="shared" si="156"/>
        <v>#REF!</v>
      </c>
      <c r="O195" s="245" t="e">
        <f t="shared" si="157"/>
        <v>#REF!</v>
      </c>
      <c r="P195" s="122" t="e">
        <f t="shared" si="158"/>
        <v>#REF!</v>
      </c>
      <c r="Q195" s="254" t="e">
        <f t="shared" si="159"/>
        <v>#REF!</v>
      </c>
    </row>
    <row r="196" spans="1:17" x14ac:dyDescent="0.25">
      <c r="A196" s="77" t="s">
        <v>139</v>
      </c>
      <c r="B196" s="81" t="e">
        <f>'CER Carandiru'!#REF!</f>
        <v>#REF!</v>
      </c>
      <c r="C196" s="114" t="e">
        <f>'CER Carandiru'!#REF!</f>
        <v>#REF!</v>
      </c>
      <c r="D196" s="113" t="e">
        <f t="shared" si="151"/>
        <v>#REF!</v>
      </c>
      <c r="E196" s="114" t="e">
        <f>'CER Carandiru'!#REF!</f>
        <v>#REF!</v>
      </c>
      <c r="F196" s="113" t="e">
        <f t="shared" si="152"/>
        <v>#REF!</v>
      </c>
      <c r="G196" s="114" t="e">
        <f>'CER Carandiru'!#REF!</f>
        <v>#REF!</v>
      </c>
      <c r="H196" s="113" t="e">
        <f t="shared" si="153"/>
        <v>#REF!</v>
      </c>
      <c r="I196" s="114" t="e">
        <f>'CER Carandiru'!#REF!</f>
        <v>#REF!</v>
      </c>
      <c r="J196" s="113" t="e">
        <f t="shared" si="154"/>
        <v>#REF!</v>
      </c>
      <c r="K196" s="114" t="e">
        <f>'CER Carandiru'!#REF!</f>
        <v>#REF!</v>
      </c>
      <c r="L196" s="113" t="e">
        <f t="shared" si="155"/>
        <v>#REF!</v>
      </c>
      <c r="M196" s="114" t="e">
        <f>'CER Carandiru'!#REF!</f>
        <v>#REF!</v>
      </c>
      <c r="N196" s="113" t="e">
        <f t="shared" si="156"/>
        <v>#REF!</v>
      </c>
      <c r="O196" s="246" t="e">
        <f t="shared" si="157"/>
        <v>#REF!</v>
      </c>
      <c r="P196" s="122" t="e">
        <f t="shared" si="158"/>
        <v>#REF!</v>
      </c>
      <c r="Q196" s="255" t="e">
        <f t="shared" si="159"/>
        <v>#REF!</v>
      </c>
    </row>
    <row r="197" spans="1:17" x14ac:dyDescent="0.25">
      <c r="A197" s="77" t="s">
        <v>140</v>
      </c>
      <c r="B197" s="9" t="e">
        <f>'CER Carandiru'!#REF!</f>
        <v>#REF!</v>
      </c>
      <c r="C197" s="91" t="e">
        <f>'CER Carandiru'!#REF!</f>
        <v>#REF!</v>
      </c>
      <c r="D197" s="49" t="e">
        <f t="shared" si="151"/>
        <v>#REF!</v>
      </c>
      <c r="E197" s="91" t="e">
        <f>'CER Carandiru'!#REF!</f>
        <v>#REF!</v>
      </c>
      <c r="F197" s="49" t="e">
        <f t="shared" si="152"/>
        <v>#REF!</v>
      </c>
      <c r="G197" s="91" t="e">
        <f>'CER Carandiru'!#REF!</f>
        <v>#REF!</v>
      </c>
      <c r="H197" s="49" t="e">
        <f t="shared" si="153"/>
        <v>#REF!</v>
      </c>
      <c r="I197" s="91" t="e">
        <f>'CER Carandiru'!#REF!</f>
        <v>#REF!</v>
      </c>
      <c r="J197" s="49" t="e">
        <f t="shared" si="154"/>
        <v>#REF!</v>
      </c>
      <c r="K197" s="91" t="e">
        <f>'CER Carandiru'!#REF!</f>
        <v>#REF!</v>
      </c>
      <c r="L197" s="49" t="e">
        <f t="shared" si="155"/>
        <v>#REF!</v>
      </c>
      <c r="M197" s="91" t="e">
        <f>'CER Carandiru'!#REF!</f>
        <v>#REF!</v>
      </c>
      <c r="N197" s="49" t="e">
        <f t="shared" si="156"/>
        <v>#REF!</v>
      </c>
      <c r="O197" s="227" t="e">
        <f t="shared" si="157"/>
        <v>#REF!</v>
      </c>
      <c r="P197" s="102" t="e">
        <f t="shared" si="158"/>
        <v>#REF!</v>
      </c>
      <c r="Q197" s="230" t="e">
        <f t="shared" si="159"/>
        <v>#REF!</v>
      </c>
    </row>
    <row r="198" spans="1:17" x14ac:dyDescent="0.25">
      <c r="A198" s="55" t="s">
        <v>141</v>
      </c>
      <c r="B198" s="56" t="e">
        <f>'CER Carandiru'!#REF!</f>
        <v>#REF!</v>
      </c>
      <c r="C198" s="101" t="e">
        <f>'CER Carandiru'!#REF!</f>
        <v>#REF!</v>
      </c>
      <c r="D198" s="115" t="e">
        <f t="shared" si="151"/>
        <v>#REF!</v>
      </c>
      <c r="E198" s="101" t="e">
        <f>'CER Carandiru'!#REF!</f>
        <v>#REF!</v>
      </c>
      <c r="F198" s="115" t="e">
        <f t="shared" si="152"/>
        <v>#REF!</v>
      </c>
      <c r="G198" s="101" t="e">
        <f>'CER Carandiru'!#REF!</f>
        <v>#REF!</v>
      </c>
      <c r="H198" s="115" t="e">
        <f t="shared" si="153"/>
        <v>#REF!</v>
      </c>
      <c r="I198" s="101" t="e">
        <f>'CER Carandiru'!#REF!</f>
        <v>#REF!</v>
      </c>
      <c r="J198" s="115" t="e">
        <f t="shared" si="154"/>
        <v>#REF!</v>
      </c>
      <c r="K198" s="101" t="e">
        <f>'CER Carandiru'!#REF!</f>
        <v>#REF!</v>
      </c>
      <c r="L198" s="115" t="e">
        <f t="shared" si="155"/>
        <v>#REF!</v>
      </c>
      <c r="M198" s="101" t="e">
        <f>'CER Carandiru'!#REF!</f>
        <v>#REF!</v>
      </c>
      <c r="N198" s="115" t="e">
        <f t="shared" si="156"/>
        <v>#REF!</v>
      </c>
      <c r="O198" s="247" t="e">
        <f t="shared" si="157"/>
        <v>#REF!</v>
      </c>
      <c r="P198" s="163" t="e">
        <f t="shared" si="158"/>
        <v>#REF!</v>
      </c>
      <c r="Q198" s="256" t="e">
        <f t="shared" si="159"/>
        <v>#REF!</v>
      </c>
    </row>
    <row r="199" spans="1:17" x14ac:dyDescent="0.25">
      <c r="A199" s="120" t="s">
        <v>196</v>
      </c>
      <c r="B199" s="81" t="e">
        <f>'CER Carandiru'!#REF!</f>
        <v>#REF!</v>
      </c>
      <c r="C199" s="114" t="e">
        <f>'CER Carandiru'!#REF!</f>
        <v>#REF!</v>
      </c>
      <c r="D199" s="113" t="e">
        <f t="shared" si="151"/>
        <v>#REF!</v>
      </c>
      <c r="E199" s="114" t="e">
        <f>'CER Carandiru'!#REF!</f>
        <v>#REF!</v>
      </c>
      <c r="F199" s="113" t="e">
        <f t="shared" si="152"/>
        <v>#REF!</v>
      </c>
      <c r="G199" s="114" t="e">
        <f>'CER Carandiru'!#REF!</f>
        <v>#REF!</v>
      </c>
      <c r="H199" s="113" t="e">
        <f t="shared" si="153"/>
        <v>#REF!</v>
      </c>
      <c r="I199" s="114" t="e">
        <f>'CER Carandiru'!#REF!</f>
        <v>#REF!</v>
      </c>
      <c r="J199" s="113" t="e">
        <f t="shared" si="154"/>
        <v>#REF!</v>
      </c>
      <c r="K199" s="114" t="e">
        <f>'CER Carandiru'!#REF!</f>
        <v>#REF!</v>
      </c>
      <c r="L199" s="113" t="e">
        <f t="shared" si="155"/>
        <v>#REF!</v>
      </c>
      <c r="M199" s="114" t="e">
        <f>'CER Carandiru'!#REF!</f>
        <v>#REF!</v>
      </c>
      <c r="N199" s="113" t="e">
        <f t="shared" si="156"/>
        <v>#REF!</v>
      </c>
      <c r="O199" s="246" t="e">
        <f t="shared" si="157"/>
        <v>#REF!</v>
      </c>
      <c r="P199" s="122" t="e">
        <f t="shared" si="158"/>
        <v>#REF!</v>
      </c>
      <c r="Q199" s="255" t="e">
        <f t="shared" si="159"/>
        <v>#REF!</v>
      </c>
    </row>
    <row r="200" spans="1:17" x14ac:dyDescent="0.25">
      <c r="A200" s="8" t="s">
        <v>142</v>
      </c>
      <c r="B200" s="9" t="e">
        <f>'CER Carandiru'!#REF!</f>
        <v>#REF!</v>
      </c>
      <c r="C200" s="91" t="e">
        <f>'CER Carandiru'!#REF!</f>
        <v>#REF!</v>
      </c>
      <c r="D200" s="49" t="e">
        <f t="shared" si="151"/>
        <v>#REF!</v>
      </c>
      <c r="E200" s="91" t="e">
        <f>'CER Carandiru'!#REF!</f>
        <v>#REF!</v>
      </c>
      <c r="F200" s="49" t="e">
        <f t="shared" si="152"/>
        <v>#REF!</v>
      </c>
      <c r="G200" s="91" t="e">
        <f>'CER Carandiru'!#REF!</f>
        <v>#REF!</v>
      </c>
      <c r="H200" s="49" t="e">
        <f t="shared" si="153"/>
        <v>#REF!</v>
      </c>
      <c r="I200" s="91" t="e">
        <f>'CER Carandiru'!#REF!</f>
        <v>#REF!</v>
      </c>
      <c r="J200" s="49" t="e">
        <f t="shared" si="154"/>
        <v>#REF!</v>
      </c>
      <c r="K200" s="91" t="e">
        <f>'CER Carandiru'!#REF!</f>
        <v>#REF!</v>
      </c>
      <c r="L200" s="49" t="e">
        <f t="shared" si="155"/>
        <v>#REF!</v>
      </c>
      <c r="M200" s="91" t="e">
        <f>'CER Carandiru'!#REF!</f>
        <v>#REF!</v>
      </c>
      <c r="N200" s="49" t="e">
        <f t="shared" si="156"/>
        <v>#REF!</v>
      </c>
      <c r="O200" s="227" t="e">
        <f t="shared" si="157"/>
        <v>#REF!</v>
      </c>
      <c r="P200" s="102" t="e">
        <f t="shared" si="158"/>
        <v>#REF!</v>
      </c>
      <c r="Q200" s="230" t="e">
        <f t="shared" si="159"/>
        <v>#REF!</v>
      </c>
    </row>
    <row r="201" spans="1:17" x14ac:dyDescent="0.25">
      <c r="A201" s="77" t="s">
        <v>143</v>
      </c>
      <c r="B201" s="73" t="e">
        <f>'CER Carandiru'!#REF!</f>
        <v>#REF!</v>
      </c>
      <c r="C201" s="92" t="e">
        <f>'CER Carandiru'!#REF!</f>
        <v>#REF!</v>
      </c>
      <c r="D201" s="93" t="e">
        <f t="shared" si="151"/>
        <v>#REF!</v>
      </c>
      <c r="E201" s="92" t="e">
        <f>'CER Carandiru'!#REF!</f>
        <v>#REF!</v>
      </c>
      <c r="F201" s="93" t="e">
        <f t="shared" si="152"/>
        <v>#REF!</v>
      </c>
      <c r="G201" s="92" t="e">
        <f>'CER Carandiru'!#REF!</f>
        <v>#REF!</v>
      </c>
      <c r="H201" s="93" t="e">
        <f t="shared" si="153"/>
        <v>#REF!</v>
      </c>
      <c r="I201" s="92" t="e">
        <f>'CER Carandiru'!#REF!</f>
        <v>#REF!</v>
      </c>
      <c r="J201" s="93" t="e">
        <f t="shared" si="154"/>
        <v>#REF!</v>
      </c>
      <c r="K201" s="92" t="e">
        <f>'CER Carandiru'!#REF!</f>
        <v>#REF!</v>
      </c>
      <c r="L201" s="93" t="e">
        <f t="shared" si="155"/>
        <v>#REF!</v>
      </c>
      <c r="M201" s="92" t="e">
        <f>'CER Carandiru'!#REF!</f>
        <v>#REF!</v>
      </c>
      <c r="N201" s="93" t="e">
        <f t="shared" si="156"/>
        <v>#REF!</v>
      </c>
      <c r="O201" s="239" t="e">
        <f t="shared" si="157"/>
        <v>#REF!</v>
      </c>
      <c r="P201" s="104" t="e">
        <f t="shared" si="158"/>
        <v>#REF!</v>
      </c>
      <c r="Q201" s="229" t="e">
        <f t="shared" si="159"/>
        <v>#REF!</v>
      </c>
    </row>
    <row r="202" spans="1:17" ht="15.75" thickBot="1" x14ac:dyDescent="0.3">
      <c r="A202" s="96" t="s">
        <v>144</v>
      </c>
      <c r="B202" s="80" t="e">
        <f>'CER Carandiru'!#REF!</f>
        <v>#REF!</v>
      </c>
      <c r="C202" s="97" t="e">
        <f>'CER Carandiru'!#REF!</f>
        <v>#REF!</v>
      </c>
      <c r="D202" s="98" t="e">
        <f t="shared" si="151"/>
        <v>#REF!</v>
      </c>
      <c r="E202" s="97" t="e">
        <f>'CER Carandiru'!#REF!</f>
        <v>#REF!</v>
      </c>
      <c r="F202" s="98" t="e">
        <f t="shared" si="152"/>
        <v>#REF!</v>
      </c>
      <c r="G202" s="97" t="e">
        <f>'CER Carandiru'!#REF!</f>
        <v>#REF!</v>
      </c>
      <c r="H202" s="98" t="e">
        <f t="shared" si="153"/>
        <v>#REF!</v>
      </c>
      <c r="I202" s="97" t="e">
        <f>'CER Carandiru'!#REF!</f>
        <v>#REF!</v>
      </c>
      <c r="J202" s="98" t="e">
        <f t="shared" si="154"/>
        <v>#REF!</v>
      </c>
      <c r="K202" s="97" t="e">
        <f>'CER Carandiru'!#REF!</f>
        <v>#REF!</v>
      </c>
      <c r="L202" s="98" t="e">
        <f t="shared" si="155"/>
        <v>#REF!</v>
      </c>
      <c r="M202" s="97" t="e">
        <f>'CER Carandiru'!#REF!</f>
        <v>#REF!</v>
      </c>
      <c r="N202" s="98" t="e">
        <f t="shared" si="156"/>
        <v>#REF!</v>
      </c>
      <c r="O202" s="240" t="e">
        <f t="shared" si="157"/>
        <v>#REF!</v>
      </c>
      <c r="P202" s="108" t="e">
        <f t="shared" si="158"/>
        <v>#REF!</v>
      </c>
      <c r="Q202" s="231" t="e">
        <f t="shared" si="159"/>
        <v>#REF!</v>
      </c>
    </row>
    <row r="203" spans="1:17" ht="15.75" thickBot="1" x14ac:dyDescent="0.3">
      <c r="A203" s="5" t="s">
        <v>7</v>
      </c>
      <c r="B203" s="6" t="e">
        <f>SUM(B193:B202)</f>
        <v>#REF!</v>
      </c>
      <c r="C203" s="7" t="e">
        <f>SUM(C193:C202)</f>
        <v>#REF!</v>
      </c>
      <c r="D203" s="21" t="e">
        <f t="shared" si="151"/>
        <v>#REF!</v>
      </c>
      <c r="E203" s="7" t="e">
        <f>SUM(E193:E202)</f>
        <v>#REF!</v>
      </c>
      <c r="F203" s="21" t="e">
        <f t="shared" si="152"/>
        <v>#REF!</v>
      </c>
      <c r="G203" s="7" t="e">
        <f>SUM(G193:G202)</f>
        <v>#REF!</v>
      </c>
      <c r="H203" s="21" t="e">
        <f t="shared" si="153"/>
        <v>#REF!</v>
      </c>
      <c r="I203" s="7" t="e">
        <f>SUM(I193:I202)</f>
        <v>#REF!</v>
      </c>
      <c r="J203" s="21" t="e">
        <f t="shared" si="154"/>
        <v>#REF!</v>
      </c>
      <c r="K203" s="7" t="e">
        <f t="shared" ref="K203" si="160">SUM(K193:K202)</f>
        <v>#REF!</v>
      </c>
      <c r="L203" s="21" t="e">
        <f t="shared" si="155"/>
        <v>#REF!</v>
      </c>
      <c r="M203" s="7" t="e">
        <f t="shared" ref="M203" si="161">SUM(M193:M202)</f>
        <v>#REF!</v>
      </c>
      <c r="N203" s="21" t="e">
        <f t="shared" si="156"/>
        <v>#REF!</v>
      </c>
      <c r="O203" s="71" t="e">
        <f t="shared" si="157"/>
        <v>#REF!</v>
      </c>
      <c r="P203" s="72" t="e">
        <f t="shared" si="158"/>
        <v>#REF!</v>
      </c>
      <c r="Q203" s="7" t="e">
        <f t="shared" si="159"/>
        <v>#REF!</v>
      </c>
    </row>
    <row r="205" spans="1:17" ht="15.75" x14ac:dyDescent="0.25">
      <c r="A205" s="993" t="s">
        <v>289</v>
      </c>
      <c r="B205" s="994"/>
      <c r="C205" s="994"/>
      <c r="D205" s="994"/>
      <c r="E205" s="994"/>
      <c r="F205" s="994"/>
      <c r="G205" s="994"/>
      <c r="H205" s="994"/>
      <c r="I205" s="994"/>
      <c r="J205" s="994"/>
      <c r="K205" s="994"/>
      <c r="L205" s="994"/>
      <c r="M205" s="994"/>
      <c r="N205" s="994"/>
      <c r="O205" s="994"/>
      <c r="P205" s="994"/>
      <c r="Q205" s="994"/>
    </row>
    <row r="206" spans="1:17" ht="36.75" thickBot="1" x14ac:dyDescent="0.3">
      <c r="A206" s="74" t="s">
        <v>14</v>
      </c>
      <c r="B206" s="90" t="s">
        <v>165</v>
      </c>
      <c r="C206" s="207" t="s">
        <v>2</v>
      </c>
      <c r="D206" s="208" t="s">
        <v>1</v>
      </c>
      <c r="E206" s="207" t="s">
        <v>3</v>
      </c>
      <c r="F206" s="208" t="s">
        <v>1</v>
      </c>
      <c r="G206" s="207" t="s">
        <v>4</v>
      </c>
      <c r="H206" s="208" t="s">
        <v>1</v>
      </c>
      <c r="I206" s="207" t="s">
        <v>5</v>
      </c>
      <c r="J206" s="208" t="s">
        <v>1</v>
      </c>
      <c r="K206" s="209" t="s">
        <v>190</v>
      </c>
      <c r="L206" s="210" t="s">
        <v>1</v>
      </c>
      <c r="M206" s="209" t="s">
        <v>191</v>
      </c>
      <c r="N206" s="210" t="s">
        <v>1</v>
      </c>
      <c r="O206" s="237" t="s">
        <v>193</v>
      </c>
      <c r="P206" s="238" t="s">
        <v>192</v>
      </c>
      <c r="Q206" s="209" t="s">
        <v>6</v>
      </c>
    </row>
    <row r="207" spans="1:17" ht="15.75" thickTop="1" x14ac:dyDescent="0.25">
      <c r="A207" s="8" t="s">
        <v>129</v>
      </c>
      <c r="B207" s="9" t="e">
        <f>'APD no CER III Carandiru'!#REF!</f>
        <v>#REF!</v>
      </c>
      <c r="C207" s="91" t="e">
        <f>'APD no CER III Carandiru'!#REF!</f>
        <v>#REF!</v>
      </c>
      <c r="D207" s="49" t="e">
        <f t="shared" ref="D207:D212" si="162">C207/$B207</f>
        <v>#REF!</v>
      </c>
      <c r="E207" s="91" t="e">
        <f>'APD no CER III Carandiru'!#REF!</f>
        <v>#REF!</v>
      </c>
      <c r="F207" s="49" t="e">
        <f t="shared" ref="F207:F212" si="163">E207/$B207</f>
        <v>#REF!</v>
      </c>
      <c r="G207" s="91" t="e">
        <f>'APD no CER III Carandiru'!#REF!</f>
        <v>#REF!</v>
      </c>
      <c r="H207" s="49" t="e">
        <f t="shared" ref="H207:H212" si="164">G207/$B207</f>
        <v>#REF!</v>
      </c>
      <c r="I207" s="91" t="e">
        <f>'APD no CER III Carandiru'!#REF!</f>
        <v>#REF!</v>
      </c>
      <c r="J207" s="49" t="e">
        <f t="shared" ref="J207:J212" si="165">I207/$B207</f>
        <v>#REF!</v>
      </c>
      <c r="K207" s="91" t="e">
        <f>'APD no CER III Carandiru'!#REF!</f>
        <v>#REF!</v>
      </c>
      <c r="L207" s="49" t="e">
        <f t="shared" ref="L207:L212" si="166">K207/$B207</f>
        <v>#REF!</v>
      </c>
      <c r="M207" s="91" t="e">
        <f>'APD no CER III Carandiru'!#REF!</f>
        <v>#REF!</v>
      </c>
      <c r="N207" s="49" t="e">
        <f t="shared" ref="N207:N212" si="167">M207/$B207</f>
        <v>#REF!</v>
      </c>
      <c r="O207" s="227" t="e">
        <f t="shared" ref="O207:O212" si="168">SUM(I207,K207,M207)</f>
        <v>#REF!</v>
      </c>
      <c r="P207" s="102" t="e">
        <f t="shared" ref="P207:P212" si="169">O207/($B207*3)</f>
        <v>#REF!</v>
      </c>
      <c r="Q207" s="230" t="e">
        <f t="shared" ref="Q207:Q212" si="170">SUM(C207,E207,G207,I207,K207,M207)</f>
        <v>#REF!</v>
      </c>
    </row>
    <row r="208" spans="1:17" x14ac:dyDescent="0.25">
      <c r="A208" s="77" t="s">
        <v>130</v>
      </c>
      <c r="B208" s="73" t="e">
        <f>'APD no CER III Carandiru'!#REF!</f>
        <v>#REF!</v>
      </c>
      <c r="C208" s="92" t="e">
        <f>'APD no CER III Carandiru'!#REF!</f>
        <v>#REF!</v>
      </c>
      <c r="D208" s="93" t="e">
        <f t="shared" si="162"/>
        <v>#REF!</v>
      </c>
      <c r="E208" s="92" t="e">
        <f>'APD no CER III Carandiru'!#REF!</f>
        <v>#REF!</v>
      </c>
      <c r="F208" s="93" t="e">
        <f t="shared" si="163"/>
        <v>#REF!</v>
      </c>
      <c r="G208" s="92" t="e">
        <f>'APD no CER III Carandiru'!#REF!</f>
        <v>#REF!</v>
      </c>
      <c r="H208" s="93" t="e">
        <f t="shared" si="164"/>
        <v>#REF!</v>
      </c>
      <c r="I208" s="92" t="e">
        <f>'APD no CER III Carandiru'!#REF!</f>
        <v>#REF!</v>
      </c>
      <c r="J208" s="93" t="e">
        <f t="shared" si="165"/>
        <v>#REF!</v>
      </c>
      <c r="K208" s="92" t="e">
        <f>'APD no CER III Carandiru'!#REF!</f>
        <v>#REF!</v>
      </c>
      <c r="L208" s="93" t="e">
        <f t="shared" si="166"/>
        <v>#REF!</v>
      </c>
      <c r="M208" s="92" t="e">
        <f>'APD no CER III Carandiru'!#REF!</f>
        <v>#REF!</v>
      </c>
      <c r="N208" s="93" t="e">
        <f t="shared" si="167"/>
        <v>#REF!</v>
      </c>
      <c r="O208" s="239" t="e">
        <f t="shared" si="168"/>
        <v>#REF!</v>
      </c>
      <c r="P208" s="104" t="e">
        <f t="shared" si="169"/>
        <v>#REF!</v>
      </c>
      <c r="Q208" s="229" t="e">
        <f t="shared" si="170"/>
        <v>#REF!</v>
      </c>
    </row>
    <row r="209" spans="1:17" x14ac:dyDescent="0.25">
      <c r="A209" s="77" t="s">
        <v>131</v>
      </c>
      <c r="B209" s="73" t="e">
        <f>'APD no CER III Carandiru'!#REF!</f>
        <v>#REF!</v>
      </c>
      <c r="C209" s="92" t="e">
        <f>'APD no CER III Carandiru'!#REF!</f>
        <v>#REF!</v>
      </c>
      <c r="D209" s="93" t="e">
        <f t="shared" si="162"/>
        <v>#REF!</v>
      </c>
      <c r="E209" s="92" t="e">
        <f>'APD no CER III Carandiru'!#REF!</f>
        <v>#REF!</v>
      </c>
      <c r="F209" s="93" t="e">
        <f t="shared" si="163"/>
        <v>#REF!</v>
      </c>
      <c r="G209" s="92" t="e">
        <f>'APD no CER III Carandiru'!#REF!</f>
        <v>#REF!</v>
      </c>
      <c r="H209" s="93" t="e">
        <f t="shared" si="164"/>
        <v>#REF!</v>
      </c>
      <c r="I209" s="92" t="e">
        <f>'APD no CER III Carandiru'!#REF!</f>
        <v>#REF!</v>
      </c>
      <c r="J209" s="93" t="e">
        <f t="shared" si="165"/>
        <v>#REF!</v>
      </c>
      <c r="K209" s="92" t="e">
        <f>'APD no CER III Carandiru'!#REF!</f>
        <v>#REF!</v>
      </c>
      <c r="L209" s="93" t="e">
        <f t="shared" si="166"/>
        <v>#REF!</v>
      </c>
      <c r="M209" s="92" t="e">
        <f>'APD no CER III Carandiru'!#REF!</f>
        <v>#REF!</v>
      </c>
      <c r="N209" s="93" t="e">
        <f t="shared" si="167"/>
        <v>#REF!</v>
      </c>
      <c r="O209" s="239" t="e">
        <f t="shared" si="168"/>
        <v>#REF!</v>
      </c>
      <c r="P209" s="104" t="e">
        <f t="shared" si="169"/>
        <v>#REF!</v>
      </c>
      <c r="Q209" s="229" t="e">
        <f t="shared" si="170"/>
        <v>#REF!</v>
      </c>
    </row>
    <row r="210" spans="1:17" x14ac:dyDescent="0.25">
      <c r="A210" s="77" t="s">
        <v>132</v>
      </c>
      <c r="B210" s="73" t="e">
        <f>'APD no CER III Carandiru'!#REF!</f>
        <v>#REF!</v>
      </c>
      <c r="C210" s="92" t="e">
        <f>'APD no CER III Carandiru'!#REF!</f>
        <v>#REF!</v>
      </c>
      <c r="D210" s="93" t="e">
        <f t="shared" si="162"/>
        <v>#REF!</v>
      </c>
      <c r="E210" s="92" t="e">
        <f>'APD no CER III Carandiru'!#REF!</f>
        <v>#REF!</v>
      </c>
      <c r="F210" s="93" t="e">
        <f t="shared" si="163"/>
        <v>#REF!</v>
      </c>
      <c r="G210" s="92" t="e">
        <f>'APD no CER III Carandiru'!#REF!</f>
        <v>#REF!</v>
      </c>
      <c r="H210" s="93" t="e">
        <f t="shared" si="164"/>
        <v>#REF!</v>
      </c>
      <c r="I210" s="92" t="e">
        <f>'APD no CER III Carandiru'!#REF!</f>
        <v>#REF!</v>
      </c>
      <c r="J210" s="93" t="e">
        <f t="shared" si="165"/>
        <v>#REF!</v>
      </c>
      <c r="K210" s="92" t="e">
        <f>'APD no CER III Carandiru'!#REF!</f>
        <v>#REF!</v>
      </c>
      <c r="L210" s="93" t="e">
        <f t="shared" si="166"/>
        <v>#REF!</v>
      </c>
      <c r="M210" s="92" t="e">
        <f>'APD no CER III Carandiru'!#REF!</f>
        <v>#REF!</v>
      </c>
      <c r="N210" s="93" t="e">
        <f t="shared" si="167"/>
        <v>#REF!</v>
      </c>
      <c r="O210" s="239" t="e">
        <f t="shared" si="168"/>
        <v>#REF!</v>
      </c>
      <c r="P210" s="104" t="e">
        <f t="shared" si="169"/>
        <v>#REF!</v>
      </c>
      <c r="Q210" s="229" t="e">
        <f t="shared" si="170"/>
        <v>#REF!</v>
      </c>
    </row>
    <row r="211" spans="1:17" ht="15.75" thickBot="1" x14ac:dyDescent="0.3">
      <c r="A211" s="96" t="s">
        <v>133</v>
      </c>
      <c r="B211" s="80" t="e">
        <f>'APD no CER III Carandiru'!#REF!</f>
        <v>#REF!</v>
      </c>
      <c r="C211" s="97" t="e">
        <f>'APD no CER III Carandiru'!#REF!</f>
        <v>#REF!</v>
      </c>
      <c r="D211" s="98" t="e">
        <f t="shared" si="162"/>
        <v>#REF!</v>
      </c>
      <c r="E211" s="97" t="e">
        <f>'APD no CER III Carandiru'!#REF!</f>
        <v>#REF!</v>
      </c>
      <c r="F211" s="98" t="e">
        <f t="shared" si="163"/>
        <v>#REF!</v>
      </c>
      <c r="G211" s="97" t="e">
        <f>'APD no CER III Carandiru'!#REF!</f>
        <v>#REF!</v>
      </c>
      <c r="H211" s="98" t="e">
        <f t="shared" si="164"/>
        <v>#REF!</v>
      </c>
      <c r="I211" s="97" t="e">
        <f>'APD no CER III Carandiru'!#REF!</f>
        <v>#REF!</v>
      </c>
      <c r="J211" s="98" t="e">
        <f t="shared" si="165"/>
        <v>#REF!</v>
      </c>
      <c r="K211" s="97" t="e">
        <f>'APD no CER III Carandiru'!#REF!</f>
        <v>#REF!</v>
      </c>
      <c r="L211" s="98" t="e">
        <f t="shared" si="166"/>
        <v>#REF!</v>
      </c>
      <c r="M211" s="97" t="e">
        <f>'APD no CER III Carandiru'!#REF!</f>
        <v>#REF!</v>
      </c>
      <c r="N211" s="98" t="e">
        <f t="shared" si="167"/>
        <v>#REF!</v>
      </c>
      <c r="O211" s="240" t="e">
        <f t="shared" si="168"/>
        <v>#REF!</v>
      </c>
      <c r="P211" s="108" t="e">
        <f t="shared" si="169"/>
        <v>#REF!</v>
      </c>
      <c r="Q211" s="231" t="e">
        <f t="shared" si="170"/>
        <v>#REF!</v>
      </c>
    </row>
    <row r="212" spans="1:17" ht="15.75" thickBot="1" x14ac:dyDescent="0.3">
      <c r="A212" s="5" t="s">
        <v>7</v>
      </c>
      <c r="B212" s="6" t="e">
        <f>SUM(B207:B211)</f>
        <v>#REF!</v>
      </c>
      <c r="C212" s="7" t="e">
        <f>SUM(C207:C211)</f>
        <v>#REF!</v>
      </c>
      <c r="D212" s="21" t="e">
        <f t="shared" si="162"/>
        <v>#REF!</v>
      </c>
      <c r="E212" s="7" t="e">
        <f>SUM(E207:E211)</f>
        <v>#REF!</v>
      </c>
      <c r="F212" s="21" t="e">
        <f t="shared" si="163"/>
        <v>#REF!</v>
      </c>
      <c r="G212" s="7" t="e">
        <f>SUM(G207:G211)</f>
        <v>#REF!</v>
      </c>
      <c r="H212" s="21" t="e">
        <f t="shared" si="164"/>
        <v>#REF!</v>
      </c>
      <c r="I212" s="7" t="e">
        <f>SUM(I207:I211)</f>
        <v>#REF!</v>
      </c>
      <c r="J212" s="21" t="e">
        <f t="shared" si="165"/>
        <v>#REF!</v>
      </c>
      <c r="K212" s="7" t="e">
        <f t="shared" ref="K212" si="171">SUM(K207:K211)</f>
        <v>#REF!</v>
      </c>
      <c r="L212" s="21" t="e">
        <f t="shared" si="166"/>
        <v>#REF!</v>
      </c>
      <c r="M212" s="7" t="e">
        <f t="shared" ref="M212" si="172">SUM(M207:M211)</f>
        <v>#REF!</v>
      </c>
      <c r="N212" s="21" t="e">
        <f t="shared" si="167"/>
        <v>#REF!</v>
      </c>
      <c r="O212" s="71" t="e">
        <f t="shared" si="168"/>
        <v>#REF!</v>
      </c>
      <c r="P212" s="72" t="e">
        <f t="shared" si="169"/>
        <v>#REF!</v>
      </c>
      <c r="Q212" s="7" t="e">
        <f t="shared" si="170"/>
        <v>#REF!</v>
      </c>
    </row>
    <row r="214" spans="1:17" ht="15.75" x14ac:dyDescent="0.25">
      <c r="A214" s="993" t="s">
        <v>285</v>
      </c>
      <c r="B214" s="994"/>
      <c r="C214" s="994"/>
      <c r="D214" s="994"/>
      <c r="E214" s="994"/>
      <c r="F214" s="994"/>
      <c r="G214" s="994"/>
      <c r="H214" s="994"/>
      <c r="I214" s="994"/>
      <c r="J214" s="994"/>
      <c r="K214" s="994"/>
      <c r="L214" s="994"/>
      <c r="M214" s="994"/>
      <c r="N214" s="994"/>
      <c r="O214" s="994"/>
      <c r="P214" s="994"/>
      <c r="Q214" s="994"/>
    </row>
    <row r="215" spans="1:17" ht="36.75" thickBot="1" x14ac:dyDescent="0.3">
      <c r="A215" s="74" t="s">
        <v>14</v>
      </c>
      <c r="B215" s="90" t="s">
        <v>165</v>
      </c>
      <c r="C215" s="207" t="s">
        <v>2</v>
      </c>
      <c r="D215" s="208" t="s">
        <v>1</v>
      </c>
      <c r="E215" s="207" t="s">
        <v>3</v>
      </c>
      <c r="F215" s="208" t="s">
        <v>1</v>
      </c>
      <c r="G215" s="207" t="s">
        <v>4</v>
      </c>
      <c r="H215" s="208" t="s">
        <v>1</v>
      </c>
      <c r="I215" s="207" t="s">
        <v>5</v>
      </c>
      <c r="J215" s="208" t="s">
        <v>1</v>
      </c>
      <c r="K215" s="209" t="s">
        <v>190</v>
      </c>
      <c r="L215" s="210" t="s">
        <v>1</v>
      </c>
      <c r="M215" s="209" t="s">
        <v>191</v>
      </c>
      <c r="N215" s="210" t="s">
        <v>1</v>
      </c>
      <c r="O215" s="237" t="s">
        <v>193</v>
      </c>
      <c r="P215" s="238" t="s">
        <v>192</v>
      </c>
      <c r="Q215" s="209" t="s">
        <v>6</v>
      </c>
    </row>
    <row r="216" spans="1:17" ht="15.75" thickTop="1" x14ac:dyDescent="0.25">
      <c r="A216" s="77" t="s">
        <v>84</v>
      </c>
      <c r="B216" s="9" t="e">
        <f>#REF!</f>
        <v>#REF!</v>
      </c>
      <c r="C216" s="91" t="e">
        <f>#REF!</f>
        <v>#REF!</v>
      </c>
      <c r="D216" s="18" t="e">
        <f t="shared" ref="D216:D223" si="173">C216/$B216</f>
        <v>#REF!</v>
      </c>
      <c r="E216" s="91" t="e">
        <f>#REF!</f>
        <v>#REF!</v>
      </c>
      <c r="F216" s="18" t="e">
        <f t="shared" ref="F216:F223" si="174">E216/$B216</f>
        <v>#REF!</v>
      </c>
      <c r="G216" s="91" t="e">
        <f>#REF!</f>
        <v>#REF!</v>
      </c>
      <c r="H216" s="18" t="e">
        <f t="shared" ref="H216:H223" si="175">G216/$B216</f>
        <v>#REF!</v>
      </c>
      <c r="I216" s="91" t="e">
        <f>#REF!</f>
        <v>#REF!</v>
      </c>
      <c r="J216" s="18" t="e">
        <f t="shared" ref="J216:J223" si="176">I216/$B216</f>
        <v>#REF!</v>
      </c>
      <c r="K216" s="91" t="e">
        <f>#REF!</f>
        <v>#REF!</v>
      </c>
      <c r="L216" s="18" t="e">
        <f t="shared" ref="L216:L223" si="177">K216/$B216</f>
        <v>#REF!</v>
      </c>
      <c r="M216" s="91" t="e">
        <f>#REF!</f>
        <v>#REF!</v>
      </c>
      <c r="N216" s="18" t="e">
        <f t="shared" ref="N216:N223" si="178">M216/$B216</f>
        <v>#REF!</v>
      </c>
      <c r="O216" s="227" t="e">
        <f t="shared" ref="O216:O223" si="179">SUM(I216,K216,M216)</f>
        <v>#REF!</v>
      </c>
      <c r="P216" s="102" t="e">
        <f t="shared" ref="P216:P223" si="180">O216/($B216*3)</f>
        <v>#REF!</v>
      </c>
      <c r="Q216" s="230" t="e">
        <f t="shared" ref="Q216:Q223" si="181">SUM(C216,E216,G216,I216,K216,M216)</f>
        <v>#REF!</v>
      </c>
    </row>
    <row r="217" spans="1:17" x14ac:dyDescent="0.25">
      <c r="A217" s="77" t="s">
        <v>85</v>
      </c>
      <c r="B217" s="73" t="e">
        <f>#REF!</f>
        <v>#REF!</v>
      </c>
      <c r="C217" s="92" t="e">
        <f>#REF!</f>
        <v>#REF!</v>
      </c>
      <c r="D217" s="103" t="e">
        <f t="shared" si="173"/>
        <v>#REF!</v>
      </c>
      <c r="E217" s="92" t="e">
        <f>#REF!</f>
        <v>#REF!</v>
      </c>
      <c r="F217" s="103" t="e">
        <f t="shared" si="174"/>
        <v>#REF!</v>
      </c>
      <c r="G217" s="92" t="e">
        <f>#REF!</f>
        <v>#REF!</v>
      </c>
      <c r="H217" s="103" t="e">
        <f t="shared" si="175"/>
        <v>#REF!</v>
      </c>
      <c r="I217" s="92" t="e">
        <f>#REF!</f>
        <v>#REF!</v>
      </c>
      <c r="J217" s="103" t="e">
        <f t="shared" si="176"/>
        <v>#REF!</v>
      </c>
      <c r="K217" s="92" t="e">
        <f>#REF!</f>
        <v>#REF!</v>
      </c>
      <c r="L217" s="103" t="e">
        <f t="shared" si="177"/>
        <v>#REF!</v>
      </c>
      <c r="M217" s="92" t="e">
        <f>#REF!</f>
        <v>#REF!</v>
      </c>
      <c r="N217" s="103" t="e">
        <f t="shared" si="178"/>
        <v>#REF!</v>
      </c>
      <c r="O217" s="239" t="e">
        <f t="shared" si="179"/>
        <v>#REF!</v>
      </c>
      <c r="P217" s="104" t="e">
        <f t="shared" si="180"/>
        <v>#REF!</v>
      </c>
      <c r="Q217" s="229" t="e">
        <f t="shared" si="181"/>
        <v>#REF!</v>
      </c>
    </row>
    <row r="218" spans="1:17" x14ac:dyDescent="0.25">
      <c r="A218" s="77" t="s">
        <v>86</v>
      </c>
      <c r="B218" s="73" t="e">
        <f>#REF!</f>
        <v>#REF!</v>
      </c>
      <c r="C218" s="92" t="e">
        <f>#REF!</f>
        <v>#REF!</v>
      </c>
      <c r="D218" s="103" t="e">
        <f t="shared" si="173"/>
        <v>#REF!</v>
      </c>
      <c r="E218" s="92" t="e">
        <f>#REF!</f>
        <v>#REF!</v>
      </c>
      <c r="F218" s="103" t="e">
        <f t="shared" si="174"/>
        <v>#REF!</v>
      </c>
      <c r="G218" s="92" t="e">
        <f>#REF!</f>
        <v>#REF!</v>
      </c>
      <c r="H218" s="103" t="e">
        <f t="shared" si="175"/>
        <v>#REF!</v>
      </c>
      <c r="I218" s="92" t="e">
        <f>#REF!</f>
        <v>#REF!</v>
      </c>
      <c r="J218" s="103" t="e">
        <f t="shared" si="176"/>
        <v>#REF!</v>
      </c>
      <c r="K218" s="92" t="e">
        <f>#REF!</f>
        <v>#REF!</v>
      </c>
      <c r="L218" s="103" t="e">
        <f t="shared" si="177"/>
        <v>#REF!</v>
      </c>
      <c r="M218" s="92" t="e">
        <f>#REF!</f>
        <v>#REF!</v>
      </c>
      <c r="N218" s="103" t="e">
        <f t="shared" si="178"/>
        <v>#REF!</v>
      </c>
      <c r="O218" s="239" t="e">
        <f t="shared" si="179"/>
        <v>#REF!</v>
      </c>
      <c r="P218" s="104" t="e">
        <f t="shared" si="180"/>
        <v>#REF!</v>
      </c>
      <c r="Q218" s="229" t="e">
        <f t="shared" si="181"/>
        <v>#REF!</v>
      </c>
    </row>
    <row r="219" spans="1:17" x14ac:dyDescent="0.25">
      <c r="A219" s="77" t="s">
        <v>87</v>
      </c>
      <c r="B219" s="73" t="e">
        <f>#REF!</f>
        <v>#REF!</v>
      </c>
      <c r="C219" s="92" t="e">
        <f>#REF!</f>
        <v>#REF!</v>
      </c>
      <c r="D219" s="103" t="e">
        <f t="shared" si="173"/>
        <v>#REF!</v>
      </c>
      <c r="E219" s="92" t="e">
        <f>#REF!</f>
        <v>#REF!</v>
      </c>
      <c r="F219" s="103" t="e">
        <f t="shared" si="174"/>
        <v>#REF!</v>
      </c>
      <c r="G219" s="92" t="e">
        <f>#REF!</f>
        <v>#REF!</v>
      </c>
      <c r="H219" s="103" t="e">
        <f t="shared" si="175"/>
        <v>#REF!</v>
      </c>
      <c r="I219" s="92" t="e">
        <f>#REF!</f>
        <v>#REF!</v>
      </c>
      <c r="J219" s="103" t="e">
        <f t="shared" si="176"/>
        <v>#REF!</v>
      </c>
      <c r="K219" s="92" t="e">
        <f>#REF!</f>
        <v>#REF!</v>
      </c>
      <c r="L219" s="103" t="e">
        <f t="shared" si="177"/>
        <v>#REF!</v>
      </c>
      <c r="M219" s="92" t="e">
        <f>#REF!</f>
        <v>#REF!</v>
      </c>
      <c r="N219" s="103" t="e">
        <f t="shared" si="178"/>
        <v>#REF!</v>
      </c>
      <c r="O219" s="239" t="e">
        <f t="shared" si="179"/>
        <v>#REF!</v>
      </c>
      <c r="P219" s="104" t="e">
        <f t="shared" si="180"/>
        <v>#REF!</v>
      </c>
      <c r="Q219" s="229" t="e">
        <f t="shared" si="181"/>
        <v>#REF!</v>
      </c>
    </row>
    <row r="220" spans="1:17" x14ac:dyDescent="0.25">
      <c r="A220" s="77" t="s">
        <v>88</v>
      </c>
      <c r="B220" s="73" t="e">
        <f>#REF!</f>
        <v>#REF!</v>
      </c>
      <c r="C220" s="92" t="e">
        <f>#REF!</f>
        <v>#REF!</v>
      </c>
      <c r="D220" s="103" t="e">
        <f t="shared" si="173"/>
        <v>#REF!</v>
      </c>
      <c r="E220" s="92" t="e">
        <f>#REF!</f>
        <v>#REF!</v>
      </c>
      <c r="F220" s="103" t="e">
        <f t="shared" si="174"/>
        <v>#REF!</v>
      </c>
      <c r="G220" s="92" t="e">
        <f>#REF!</f>
        <v>#REF!</v>
      </c>
      <c r="H220" s="103" t="e">
        <f t="shared" si="175"/>
        <v>#REF!</v>
      </c>
      <c r="I220" s="92" t="e">
        <f>#REF!</f>
        <v>#REF!</v>
      </c>
      <c r="J220" s="103" t="e">
        <f t="shared" si="176"/>
        <v>#REF!</v>
      </c>
      <c r="K220" s="92" t="e">
        <f>#REF!</f>
        <v>#REF!</v>
      </c>
      <c r="L220" s="103" t="e">
        <f t="shared" si="177"/>
        <v>#REF!</v>
      </c>
      <c r="M220" s="92" t="e">
        <f>#REF!</f>
        <v>#REF!</v>
      </c>
      <c r="N220" s="103" t="e">
        <f t="shared" si="178"/>
        <v>#REF!</v>
      </c>
      <c r="O220" s="239" t="e">
        <f t="shared" si="179"/>
        <v>#REF!</v>
      </c>
      <c r="P220" s="104" t="e">
        <f t="shared" si="180"/>
        <v>#REF!</v>
      </c>
      <c r="Q220" s="229" t="e">
        <f t="shared" si="181"/>
        <v>#REF!</v>
      </c>
    </row>
    <row r="221" spans="1:17" x14ac:dyDescent="0.25">
      <c r="A221" s="77" t="s">
        <v>89</v>
      </c>
      <c r="B221" s="73" t="e">
        <f>#REF!</f>
        <v>#REF!</v>
      </c>
      <c r="C221" s="92" t="e">
        <f>#REF!</f>
        <v>#REF!</v>
      </c>
      <c r="D221" s="103" t="e">
        <f t="shared" si="173"/>
        <v>#REF!</v>
      </c>
      <c r="E221" s="92" t="e">
        <f>#REF!</f>
        <v>#REF!</v>
      </c>
      <c r="F221" s="103" t="e">
        <f t="shared" si="174"/>
        <v>#REF!</v>
      </c>
      <c r="G221" s="92" t="e">
        <f>#REF!</f>
        <v>#REF!</v>
      </c>
      <c r="H221" s="103" t="e">
        <f t="shared" si="175"/>
        <v>#REF!</v>
      </c>
      <c r="I221" s="92" t="e">
        <f>#REF!</f>
        <v>#REF!</v>
      </c>
      <c r="J221" s="103" t="e">
        <f t="shared" si="176"/>
        <v>#REF!</v>
      </c>
      <c r="K221" s="92" t="e">
        <f>#REF!</f>
        <v>#REF!</v>
      </c>
      <c r="L221" s="103" t="e">
        <f t="shared" si="177"/>
        <v>#REF!</v>
      </c>
      <c r="M221" s="92" t="e">
        <f>#REF!</f>
        <v>#REF!</v>
      </c>
      <c r="N221" s="103" t="e">
        <f t="shared" si="178"/>
        <v>#REF!</v>
      </c>
      <c r="O221" s="239" t="e">
        <f t="shared" si="179"/>
        <v>#REF!</v>
      </c>
      <c r="P221" s="104" t="e">
        <f t="shared" si="180"/>
        <v>#REF!</v>
      </c>
      <c r="Q221" s="229" t="e">
        <f t="shared" si="181"/>
        <v>#REF!</v>
      </c>
    </row>
    <row r="222" spans="1:17" ht="15.75" thickBot="1" x14ac:dyDescent="0.3">
      <c r="A222" s="96" t="s">
        <v>90</v>
      </c>
      <c r="B222" s="80" t="e">
        <f>#REF!</f>
        <v>#REF!</v>
      </c>
      <c r="C222" s="97" t="e">
        <f>#REF!</f>
        <v>#REF!</v>
      </c>
      <c r="D222" s="107" t="e">
        <f t="shared" si="173"/>
        <v>#REF!</v>
      </c>
      <c r="E222" s="97" t="e">
        <f>#REF!</f>
        <v>#REF!</v>
      </c>
      <c r="F222" s="107" t="e">
        <f t="shared" si="174"/>
        <v>#REF!</v>
      </c>
      <c r="G222" s="97" t="e">
        <f>#REF!</f>
        <v>#REF!</v>
      </c>
      <c r="H222" s="107" t="e">
        <f t="shared" si="175"/>
        <v>#REF!</v>
      </c>
      <c r="I222" s="97" t="e">
        <f>#REF!</f>
        <v>#REF!</v>
      </c>
      <c r="J222" s="107" t="e">
        <f t="shared" si="176"/>
        <v>#REF!</v>
      </c>
      <c r="K222" s="97" t="e">
        <f>#REF!</f>
        <v>#REF!</v>
      </c>
      <c r="L222" s="107" t="e">
        <f t="shared" si="177"/>
        <v>#REF!</v>
      </c>
      <c r="M222" s="97" t="e">
        <f>#REF!</f>
        <v>#REF!</v>
      </c>
      <c r="N222" s="107" t="e">
        <f t="shared" si="178"/>
        <v>#REF!</v>
      </c>
      <c r="O222" s="240" t="e">
        <f t="shared" si="179"/>
        <v>#REF!</v>
      </c>
      <c r="P222" s="108" t="e">
        <f t="shared" si="180"/>
        <v>#REF!</v>
      </c>
      <c r="Q222" s="231" t="e">
        <f t="shared" si="181"/>
        <v>#REF!</v>
      </c>
    </row>
    <row r="223" spans="1:17" ht="15.75" thickBot="1" x14ac:dyDescent="0.3">
      <c r="A223" s="5" t="s">
        <v>7</v>
      </c>
      <c r="B223" s="6" t="e">
        <f>SUM(B216:B222)</f>
        <v>#REF!</v>
      </c>
      <c r="C223" s="7" t="e">
        <f>SUM(C216:C222)</f>
        <v>#REF!</v>
      </c>
      <c r="D223" s="21" t="e">
        <f t="shared" si="173"/>
        <v>#REF!</v>
      </c>
      <c r="E223" s="7" t="e">
        <f>SUM(E216:E222)</f>
        <v>#REF!</v>
      </c>
      <c r="F223" s="21" t="e">
        <f t="shared" si="174"/>
        <v>#REF!</v>
      </c>
      <c r="G223" s="7" t="e">
        <f>SUM(G216:G222)</f>
        <v>#REF!</v>
      </c>
      <c r="H223" s="21" t="e">
        <f t="shared" si="175"/>
        <v>#REF!</v>
      </c>
      <c r="I223" s="7" t="e">
        <f>SUM(I216:I222)</f>
        <v>#REF!</v>
      </c>
      <c r="J223" s="21" t="e">
        <f t="shared" si="176"/>
        <v>#REF!</v>
      </c>
      <c r="K223" s="7" t="e">
        <f t="shared" ref="K223" si="182">SUM(K216:K222)</f>
        <v>#REF!</v>
      </c>
      <c r="L223" s="21" t="e">
        <f t="shared" si="177"/>
        <v>#REF!</v>
      </c>
      <c r="M223" s="7" t="e">
        <f t="shared" ref="M223" si="183">SUM(M216:M222)</f>
        <v>#REF!</v>
      </c>
      <c r="N223" s="21" t="e">
        <f t="shared" si="178"/>
        <v>#REF!</v>
      </c>
      <c r="O223" s="71" t="e">
        <f t="shared" si="179"/>
        <v>#REF!</v>
      </c>
      <c r="P223" s="72" t="e">
        <f t="shared" si="180"/>
        <v>#REF!</v>
      </c>
      <c r="Q223" s="7" t="e">
        <f t="shared" si="181"/>
        <v>#REF!</v>
      </c>
    </row>
    <row r="225" spans="1:17" ht="15.75" x14ac:dyDescent="0.25">
      <c r="A225" s="993" t="s">
        <v>291</v>
      </c>
      <c r="B225" s="994"/>
      <c r="C225" s="994"/>
      <c r="D225" s="994"/>
      <c r="E225" s="994"/>
      <c r="F225" s="994"/>
      <c r="G225" s="994"/>
      <c r="H225" s="994"/>
      <c r="I225" s="994"/>
      <c r="J225" s="994"/>
      <c r="K225" s="994"/>
      <c r="L225" s="994"/>
      <c r="M225" s="994"/>
      <c r="N225" s="994"/>
      <c r="O225" s="994"/>
      <c r="P225" s="994"/>
      <c r="Q225" s="994"/>
    </row>
    <row r="226" spans="1:17" ht="36.75" thickBot="1" x14ac:dyDescent="0.3">
      <c r="A226" s="74" t="s">
        <v>14</v>
      </c>
      <c r="B226" s="90" t="s">
        <v>165</v>
      </c>
      <c r="C226" s="207" t="s">
        <v>2</v>
      </c>
      <c r="D226" s="208" t="s">
        <v>1</v>
      </c>
      <c r="E226" s="207" t="s">
        <v>3</v>
      </c>
      <c r="F226" s="208" t="s">
        <v>1</v>
      </c>
      <c r="G226" s="207" t="s">
        <v>4</v>
      </c>
      <c r="H226" s="208" t="s">
        <v>1</v>
      </c>
      <c r="I226" s="207" t="s">
        <v>5</v>
      </c>
      <c r="J226" s="208" t="s">
        <v>1</v>
      </c>
      <c r="K226" s="209" t="s">
        <v>190</v>
      </c>
      <c r="L226" s="210" t="s">
        <v>1</v>
      </c>
      <c r="M226" s="209" t="s">
        <v>191</v>
      </c>
      <c r="N226" s="210" t="s">
        <v>1</v>
      </c>
      <c r="O226" s="237" t="s">
        <v>193</v>
      </c>
      <c r="P226" s="238" t="s">
        <v>192</v>
      </c>
      <c r="Q226" s="209" t="s">
        <v>6</v>
      </c>
    </row>
    <row r="227" spans="1:17" ht="15.75" thickTop="1" x14ac:dyDescent="0.25">
      <c r="A227" s="77" t="s">
        <v>33</v>
      </c>
      <c r="B227" s="9" t="e">
        <f>'UBS Vila Maria P Gnecco'!#REF!</f>
        <v>#REF!</v>
      </c>
      <c r="C227" s="91" t="e">
        <f>'UBS Vila Maria P Gnecco'!#REF!</f>
        <v>#REF!</v>
      </c>
      <c r="D227" s="18" t="e">
        <f t="shared" ref="D227:D235" si="184">C227/$B227</f>
        <v>#REF!</v>
      </c>
      <c r="E227" s="91" t="e">
        <f>'UBS Vila Maria P Gnecco'!#REF!</f>
        <v>#REF!</v>
      </c>
      <c r="F227" s="18" t="e">
        <f t="shared" ref="F227:F235" si="185">E227/$B227</f>
        <v>#REF!</v>
      </c>
      <c r="G227" s="91" t="e">
        <f>'UBS Vila Maria P Gnecco'!#REF!</f>
        <v>#REF!</v>
      </c>
      <c r="H227" s="18" t="e">
        <f t="shared" ref="H227:H235" si="186">G227/$B227</f>
        <v>#REF!</v>
      </c>
      <c r="I227" s="91" t="e">
        <f>'UBS Vila Maria P Gnecco'!#REF!</f>
        <v>#REF!</v>
      </c>
      <c r="J227" s="18" t="e">
        <f t="shared" ref="J227:J235" si="187">I227/$B227</f>
        <v>#REF!</v>
      </c>
      <c r="K227" s="91" t="e">
        <f>'UBS Vila Maria P Gnecco'!#REF!</f>
        <v>#REF!</v>
      </c>
      <c r="L227" s="18" t="e">
        <f t="shared" ref="L227:L235" si="188">K227/$B227</f>
        <v>#REF!</v>
      </c>
      <c r="M227" s="91" t="e">
        <f>'UBS Vila Maria P Gnecco'!#REF!</f>
        <v>#REF!</v>
      </c>
      <c r="N227" s="18" t="e">
        <f t="shared" ref="N227:N235" si="189">M227/$B227</f>
        <v>#REF!</v>
      </c>
      <c r="O227" s="227" t="e">
        <f t="shared" ref="O227:O235" si="190">SUM(I227,K227,M227)</f>
        <v>#REF!</v>
      </c>
      <c r="P227" s="102" t="e">
        <f t="shared" ref="P227:P235" si="191">O227/($B227*3)</f>
        <v>#REF!</v>
      </c>
      <c r="Q227" s="230" t="e">
        <f t="shared" ref="Q227:Q235" si="192">SUM(C227,E227,G227,I227,K227,M227)</f>
        <v>#REF!</v>
      </c>
    </row>
    <row r="228" spans="1:17" x14ac:dyDescent="0.25">
      <c r="A228" s="77" t="s">
        <v>20</v>
      </c>
      <c r="B228" s="73" t="e">
        <f>'UBS Vila Maria P Gnecco'!#REF!</f>
        <v>#REF!</v>
      </c>
      <c r="C228" s="92" t="e">
        <f>'UBS Vila Maria P Gnecco'!#REF!</f>
        <v>#REF!</v>
      </c>
      <c r="D228" s="103" t="e">
        <f t="shared" si="184"/>
        <v>#REF!</v>
      </c>
      <c r="E228" s="92" t="e">
        <f>'UBS Vila Maria P Gnecco'!#REF!</f>
        <v>#REF!</v>
      </c>
      <c r="F228" s="103" t="e">
        <f t="shared" si="185"/>
        <v>#REF!</v>
      </c>
      <c r="G228" s="92" t="e">
        <f>'UBS Vila Maria P Gnecco'!#REF!</f>
        <v>#REF!</v>
      </c>
      <c r="H228" s="103" t="e">
        <f t="shared" si="186"/>
        <v>#REF!</v>
      </c>
      <c r="I228" s="92" t="e">
        <f>'UBS Vila Maria P Gnecco'!#REF!</f>
        <v>#REF!</v>
      </c>
      <c r="J228" s="103" t="e">
        <f t="shared" si="187"/>
        <v>#REF!</v>
      </c>
      <c r="K228" s="92" t="e">
        <f>'UBS Vila Maria P Gnecco'!#REF!</f>
        <v>#REF!</v>
      </c>
      <c r="L228" s="103" t="e">
        <f t="shared" si="188"/>
        <v>#REF!</v>
      </c>
      <c r="M228" s="92" t="e">
        <f>'UBS Vila Maria P Gnecco'!#REF!</f>
        <v>#REF!</v>
      </c>
      <c r="N228" s="103" t="e">
        <f t="shared" si="189"/>
        <v>#REF!</v>
      </c>
      <c r="O228" s="239" t="e">
        <f t="shared" si="190"/>
        <v>#REF!</v>
      </c>
      <c r="P228" s="104" t="e">
        <f t="shared" si="191"/>
        <v>#REF!</v>
      </c>
      <c r="Q228" s="229" t="e">
        <f t="shared" si="192"/>
        <v>#REF!</v>
      </c>
    </row>
    <row r="229" spans="1:17" x14ac:dyDescent="0.25">
      <c r="A229" s="77" t="s">
        <v>43</v>
      </c>
      <c r="B229" s="73" t="e">
        <f>'UBS Vila Maria P Gnecco'!#REF!</f>
        <v>#REF!</v>
      </c>
      <c r="C229" s="95" t="e">
        <f>'UBS Vila Maria P Gnecco'!#REF!</f>
        <v>#REF!</v>
      </c>
      <c r="D229" s="103" t="e">
        <f t="shared" si="184"/>
        <v>#REF!</v>
      </c>
      <c r="E229" s="95" t="e">
        <f>'UBS Vila Maria P Gnecco'!#REF!</f>
        <v>#REF!</v>
      </c>
      <c r="F229" s="103" t="e">
        <f t="shared" si="185"/>
        <v>#REF!</v>
      </c>
      <c r="G229" s="95" t="e">
        <f>'UBS Vila Maria P Gnecco'!#REF!</f>
        <v>#REF!</v>
      </c>
      <c r="H229" s="103" t="e">
        <f t="shared" si="186"/>
        <v>#REF!</v>
      </c>
      <c r="I229" s="92" t="e">
        <f>'UBS Vila Maria P Gnecco'!#REF!</f>
        <v>#REF!</v>
      </c>
      <c r="J229" s="103" t="e">
        <f t="shared" si="187"/>
        <v>#REF!</v>
      </c>
      <c r="K229" s="92" t="e">
        <f>'UBS Vila Maria P Gnecco'!#REF!</f>
        <v>#REF!</v>
      </c>
      <c r="L229" s="103" t="e">
        <f t="shared" si="188"/>
        <v>#REF!</v>
      </c>
      <c r="M229" s="92" t="e">
        <f>'UBS Vila Maria P Gnecco'!#REF!</f>
        <v>#REF!</v>
      </c>
      <c r="N229" s="103" t="e">
        <f t="shared" si="189"/>
        <v>#REF!</v>
      </c>
      <c r="O229" s="239" t="e">
        <f t="shared" si="190"/>
        <v>#REF!</v>
      </c>
      <c r="P229" s="104" t="e">
        <f t="shared" si="191"/>
        <v>#REF!</v>
      </c>
      <c r="Q229" s="229" t="e">
        <f t="shared" si="192"/>
        <v>#REF!</v>
      </c>
    </row>
    <row r="230" spans="1:17" x14ac:dyDescent="0.25">
      <c r="A230" s="77" t="s">
        <v>23</v>
      </c>
      <c r="B230" s="73" t="e">
        <f>'UBS Vila Maria P Gnecco'!#REF!</f>
        <v>#REF!</v>
      </c>
      <c r="C230" s="92" t="e">
        <f>'UBS Vila Maria P Gnecco'!#REF!</f>
        <v>#REF!</v>
      </c>
      <c r="D230" s="103" t="e">
        <f t="shared" si="184"/>
        <v>#REF!</v>
      </c>
      <c r="E230" s="92" t="e">
        <f>'UBS Vila Maria P Gnecco'!#REF!</f>
        <v>#REF!</v>
      </c>
      <c r="F230" s="103" t="e">
        <f t="shared" si="185"/>
        <v>#REF!</v>
      </c>
      <c r="G230" s="92" t="e">
        <f>'UBS Vila Maria P Gnecco'!#REF!</f>
        <v>#REF!</v>
      </c>
      <c r="H230" s="103" t="e">
        <f t="shared" si="186"/>
        <v>#REF!</v>
      </c>
      <c r="I230" s="92" t="e">
        <f>'UBS Vila Maria P Gnecco'!#REF!</f>
        <v>#REF!</v>
      </c>
      <c r="J230" s="103" t="e">
        <f t="shared" si="187"/>
        <v>#REF!</v>
      </c>
      <c r="K230" s="92" t="e">
        <f>'UBS Vila Maria P Gnecco'!#REF!</f>
        <v>#REF!</v>
      </c>
      <c r="L230" s="103" t="e">
        <f t="shared" si="188"/>
        <v>#REF!</v>
      </c>
      <c r="M230" s="92" t="e">
        <f>'UBS Vila Maria P Gnecco'!#REF!</f>
        <v>#REF!</v>
      </c>
      <c r="N230" s="103" t="e">
        <f t="shared" si="189"/>
        <v>#REF!</v>
      </c>
      <c r="O230" s="239" t="e">
        <f t="shared" si="190"/>
        <v>#REF!</v>
      </c>
      <c r="P230" s="104" t="e">
        <f t="shared" si="191"/>
        <v>#REF!</v>
      </c>
      <c r="Q230" s="229" t="e">
        <f t="shared" si="192"/>
        <v>#REF!</v>
      </c>
    </row>
    <row r="231" spans="1:17" x14ac:dyDescent="0.25">
      <c r="A231" s="77" t="s">
        <v>24</v>
      </c>
      <c r="B231" s="78" t="e">
        <f>'UBS Vila Maria P Gnecco'!#REF!</f>
        <v>#REF!</v>
      </c>
      <c r="C231" s="92" t="e">
        <f>'UBS Vila Maria P Gnecco'!#REF!</f>
        <v>#REF!</v>
      </c>
      <c r="D231" s="103" t="e">
        <f t="shared" si="184"/>
        <v>#REF!</v>
      </c>
      <c r="E231" s="92" t="e">
        <f>'UBS Vila Maria P Gnecco'!#REF!</f>
        <v>#REF!</v>
      </c>
      <c r="F231" s="103" t="e">
        <f t="shared" si="185"/>
        <v>#REF!</v>
      </c>
      <c r="G231" s="92" t="e">
        <f>'UBS Vila Maria P Gnecco'!#REF!</f>
        <v>#REF!</v>
      </c>
      <c r="H231" s="103" t="e">
        <f t="shared" si="186"/>
        <v>#REF!</v>
      </c>
      <c r="I231" s="92" t="e">
        <f>'UBS Vila Maria P Gnecco'!#REF!</f>
        <v>#REF!</v>
      </c>
      <c r="J231" s="103" t="e">
        <f t="shared" si="187"/>
        <v>#REF!</v>
      </c>
      <c r="K231" s="92" t="e">
        <f>'UBS Vila Maria P Gnecco'!#REF!</f>
        <v>#REF!</v>
      </c>
      <c r="L231" s="103" t="e">
        <f t="shared" si="188"/>
        <v>#REF!</v>
      </c>
      <c r="M231" s="92" t="e">
        <f>'UBS Vila Maria P Gnecco'!#REF!</f>
        <v>#REF!</v>
      </c>
      <c r="N231" s="103" t="e">
        <f t="shared" si="189"/>
        <v>#REF!</v>
      </c>
      <c r="O231" s="239" t="e">
        <f t="shared" si="190"/>
        <v>#REF!</v>
      </c>
      <c r="P231" s="104" t="e">
        <f t="shared" si="191"/>
        <v>#REF!</v>
      </c>
      <c r="Q231" s="229" t="e">
        <f t="shared" si="192"/>
        <v>#REF!</v>
      </c>
    </row>
    <row r="232" spans="1:17" x14ac:dyDescent="0.25">
      <c r="A232" s="77" t="s">
        <v>25</v>
      </c>
      <c r="B232" s="73" t="e">
        <f>'UBS Vila Maria P Gnecco'!#REF!</f>
        <v>#REF!</v>
      </c>
      <c r="C232" s="92" t="e">
        <f>'UBS Vila Maria P Gnecco'!#REF!</f>
        <v>#REF!</v>
      </c>
      <c r="D232" s="103" t="e">
        <f t="shared" si="184"/>
        <v>#REF!</v>
      </c>
      <c r="E232" s="92" t="e">
        <f>'UBS Vila Maria P Gnecco'!#REF!</f>
        <v>#REF!</v>
      </c>
      <c r="F232" s="103" t="e">
        <f t="shared" si="185"/>
        <v>#REF!</v>
      </c>
      <c r="G232" s="92" t="e">
        <f>'UBS Vila Maria P Gnecco'!#REF!</f>
        <v>#REF!</v>
      </c>
      <c r="H232" s="103" t="e">
        <f t="shared" si="186"/>
        <v>#REF!</v>
      </c>
      <c r="I232" s="92" t="e">
        <f>'UBS Vila Maria P Gnecco'!#REF!</f>
        <v>#REF!</v>
      </c>
      <c r="J232" s="103" t="e">
        <f t="shared" si="187"/>
        <v>#REF!</v>
      </c>
      <c r="K232" s="92" t="e">
        <f>'UBS Vila Maria P Gnecco'!#REF!</f>
        <v>#REF!</v>
      </c>
      <c r="L232" s="103" t="e">
        <f t="shared" si="188"/>
        <v>#REF!</v>
      </c>
      <c r="M232" s="92" t="e">
        <f>'UBS Vila Maria P Gnecco'!#REF!</f>
        <v>#REF!</v>
      </c>
      <c r="N232" s="103" t="e">
        <f t="shared" si="189"/>
        <v>#REF!</v>
      </c>
      <c r="O232" s="239" t="e">
        <f t="shared" si="190"/>
        <v>#REF!</v>
      </c>
      <c r="P232" s="104" t="e">
        <f t="shared" si="191"/>
        <v>#REF!</v>
      </c>
      <c r="Q232" s="229" t="e">
        <f t="shared" si="192"/>
        <v>#REF!</v>
      </c>
    </row>
    <row r="233" spans="1:17" x14ac:dyDescent="0.25">
      <c r="A233" s="77" t="s">
        <v>26</v>
      </c>
      <c r="B233" s="73" t="e">
        <f>'UBS Vila Maria P Gnecco'!#REF!</f>
        <v>#REF!</v>
      </c>
      <c r="C233" s="92" t="e">
        <f>'UBS Vila Maria P Gnecco'!#REF!</f>
        <v>#REF!</v>
      </c>
      <c r="D233" s="103" t="e">
        <f t="shared" si="184"/>
        <v>#REF!</v>
      </c>
      <c r="E233" s="92" t="e">
        <f>'UBS Vila Maria P Gnecco'!#REF!</f>
        <v>#REF!</v>
      </c>
      <c r="F233" s="103" t="e">
        <f t="shared" si="185"/>
        <v>#REF!</v>
      </c>
      <c r="G233" s="92" t="e">
        <f>'UBS Vila Maria P Gnecco'!#REF!</f>
        <v>#REF!</v>
      </c>
      <c r="H233" s="103" t="e">
        <f t="shared" si="186"/>
        <v>#REF!</v>
      </c>
      <c r="I233" s="92" t="e">
        <f>'UBS Vila Maria P Gnecco'!#REF!</f>
        <v>#REF!</v>
      </c>
      <c r="J233" s="103" t="e">
        <f t="shared" si="187"/>
        <v>#REF!</v>
      </c>
      <c r="K233" s="92" t="e">
        <f>'UBS Vila Maria P Gnecco'!#REF!</f>
        <v>#REF!</v>
      </c>
      <c r="L233" s="103" t="e">
        <f t="shared" si="188"/>
        <v>#REF!</v>
      </c>
      <c r="M233" s="92" t="e">
        <f>'UBS Vila Maria P Gnecco'!#REF!</f>
        <v>#REF!</v>
      </c>
      <c r="N233" s="103" t="e">
        <f t="shared" si="189"/>
        <v>#REF!</v>
      </c>
      <c r="O233" s="239" t="e">
        <f t="shared" si="190"/>
        <v>#REF!</v>
      </c>
      <c r="P233" s="104" t="e">
        <f t="shared" si="191"/>
        <v>#REF!</v>
      </c>
      <c r="Q233" s="229" t="e">
        <f t="shared" si="192"/>
        <v>#REF!</v>
      </c>
    </row>
    <row r="234" spans="1:17" x14ac:dyDescent="0.25">
      <c r="A234" s="77" t="s">
        <v>34</v>
      </c>
      <c r="B234" s="73" t="e">
        <f>'UBS Vila Maria P Gnecco'!#REF!</f>
        <v>#REF!</v>
      </c>
      <c r="C234" s="92" t="e">
        <f>'UBS Vila Maria P Gnecco'!#REF!</f>
        <v>#REF!</v>
      </c>
      <c r="D234" s="103" t="e">
        <f t="shared" si="184"/>
        <v>#REF!</v>
      </c>
      <c r="E234" s="92" t="e">
        <f>'UBS Vila Maria P Gnecco'!#REF!</f>
        <v>#REF!</v>
      </c>
      <c r="F234" s="103" t="e">
        <f t="shared" si="185"/>
        <v>#REF!</v>
      </c>
      <c r="G234" s="92" t="e">
        <f>'UBS Vila Maria P Gnecco'!#REF!</f>
        <v>#REF!</v>
      </c>
      <c r="H234" s="103" t="e">
        <f t="shared" si="186"/>
        <v>#REF!</v>
      </c>
      <c r="I234" s="92" t="e">
        <f>'UBS Vila Maria P Gnecco'!#REF!</f>
        <v>#REF!</v>
      </c>
      <c r="J234" s="103" t="e">
        <f t="shared" si="187"/>
        <v>#REF!</v>
      </c>
      <c r="K234" s="92" t="e">
        <f>'UBS Vila Maria P Gnecco'!#REF!</f>
        <v>#REF!</v>
      </c>
      <c r="L234" s="103" t="e">
        <f t="shared" si="188"/>
        <v>#REF!</v>
      </c>
      <c r="M234" s="92" t="e">
        <f>'UBS Vila Maria P Gnecco'!#REF!</f>
        <v>#REF!</v>
      </c>
      <c r="N234" s="103" t="e">
        <f t="shared" si="189"/>
        <v>#REF!</v>
      </c>
      <c r="O234" s="239" t="e">
        <f t="shared" si="190"/>
        <v>#REF!</v>
      </c>
      <c r="P234" s="104" t="e">
        <f t="shared" si="191"/>
        <v>#REF!</v>
      </c>
      <c r="Q234" s="229" t="e">
        <f t="shared" si="192"/>
        <v>#REF!</v>
      </c>
    </row>
    <row r="235" spans="1:17" ht="15.75" thickBot="1" x14ac:dyDescent="0.3">
      <c r="A235" s="5" t="s">
        <v>7</v>
      </c>
      <c r="B235" s="6" t="e">
        <f>SUM(B227:B234)</f>
        <v>#REF!</v>
      </c>
      <c r="C235" s="7" t="e">
        <f>SUM(C227:C234)</f>
        <v>#REF!</v>
      </c>
      <c r="D235" s="21" t="e">
        <f t="shared" si="184"/>
        <v>#REF!</v>
      </c>
      <c r="E235" s="7" t="e">
        <f>SUM(E227:E234)</f>
        <v>#REF!</v>
      </c>
      <c r="F235" s="21" t="e">
        <f t="shared" si="185"/>
        <v>#REF!</v>
      </c>
      <c r="G235" s="7" t="e">
        <f>SUM(G227:G234)</f>
        <v>#REF!</v>
      </c>
      <c r="H235" s="21" t="e">
        <f t="shared" si="186"/>
        <v>#REF!</v>
      </c>
      <c r="I235" s="7" t="e">
        <f>SUM(I227:I234)</f>
        <v>#REF!</v>
      </c>
      <c r="J235" s="21" t="e">
        <f t="shared" si="187"/>
        <v>#REF!</v>
      </c>
      <c r="K235" s="7" t="e">
        <f t="shared" ref="K235" si="193">SUM(K227:K234)</f>
        <v>#REF!</v>
      </c>
      <c r="L235" s="21" t="e">
        <f t="shared" si="188"/>
        <v>#REF!</v>
      </c>
      <c r="M235" s="7" t="e">
        <f t="shared" ref="M235" si="194">SUM(M227:M234)</f>
        <v>#REF!</v>
      </c>
      <c r="N235" s="21" t="e">
        <f t="shared" si="189"/>
        <v>#REF!</v>
      </c>
      <c r="O235" s="71" t="e">
        <f t="shared" si="190"/>
        <v>#REF!</v>
      </c>
      <c r="P235" s="72" t="e">
        <f t="shared" si="191"/>
        <v>#REF!</v>
      </c>
      <c r="Q235" s="7" t="e">
        <f t="shared" si="192"/>
        <v>#REF!</v>
      </c>
    </row>
    <row r="237" spans="1:17" ht="15.75" x14ac:dyDescent="0.25">
      <c r="A237" s="993" t="s">
        <v>293</v>
      </c>
      <c r="B237" s="994"/>
      <c r="C237" s="994"/>
      <c r="D237" s="994"/>
      <c r="E237" s="994"/>
      <c r="F237" s="994"/>
      <c r="G237" s="994"/>
      <c r="H237" s="994"/>
      <c r="I237" s="994"/>
      <c r="J237" s="994"/>
      <c r="K237" s="994"/>
      <c r="L237" s="994"/>
      <c r="M237" s="994"/>
      <c r="N237" s="994"/>
      <c r="O237" s="994"/>
      <c r="P237" s="994"/>
      <c r="Q237" s="994"/>
    </row>
    <row r="238" spans="1:17" ht="36.75" thickBot="1" x14ac:dyDescent="0.3">
      <c r="A238" s="74" t="s">
        <v>14</v>
      </c>
      <c r="B238" s="90" t="s">
        <v>165</v>
      </c>
      <c r="C238" s="207" t="s">
        <v>2</v>
      </c>
      <c r="D238" s="208" t="s">
        <v>1</v>
      </c>
      <c r="E238" s="207" t="s">
        <v>3</v>
      </c>
      <c r="F238" s="208" t="s">
        <v>1</v>
      </c>
      <c r="G238" s="207" t="s">
        <v>4</v>
      </c>
      <c r="H238" s="208" t="s">
        <v>1</v>
      </c>
      <c r="I238" s="207" t="s">
        <v>5</v>
      </c>
      <c r="J238" s="208" t="s">
        <v>1</v>
      </c>
      <c r="K238" s="209" t="s">
        <v>190</v>
      </c>
      <c r="L238" s="210" t="s">
        <v>1</v>
      </c>
      <c r="M238" s="209" t="s">
        <v>191</v>
      </c>
      <c r="N238" s="210" t="s">
        <v>1</v>
      </c>
      <c r="O238" s="237" t="s">
        <v>193</v>
      </c>
      <c r="P238" s="238" t="s">
        <v>192</v>
      </c>
      <c r="Q238" s="209" t="s">
        <v>6</v>
      </c>
    </row>
    <row r="239" spans="1:17" ht="15.75" thickTop="1" x14ac:dyDescent="0.25">
      <c r="A239" s="77" t="s">
        <v>20</v>
      </c>
      <c r="B239" s="78" t="e">
        <f>'UBS Jardim Julieta'!#REF!</f>
        <v>#REF!</v>
      </c>
      <c r="C239" s="92" t="e">
        <f>'UBS Jardim Julieta'!#REF!</f>
        <v>#REF!</v>
      </c>
      <c r="D239" s="103" t="e">
        <f t="shared" ref="D239:D246" si="195">C239/$B239</f>
        <v>#REF!</v>
      </c>
      <c r="E239" s="92" t="e">
        <f>'UBS Jardim Julieta'!#REF!</f>
        <v>#REF!</v>
      </c>
      <c r="F239" s="103" t="e">
        <f t="shared" ref="F239:F246" si="196">E239/$B239</f>
        <v>#REF!</v>
      </c>
      <c r="G239" s="92" t="e">
        <f>'UBS Jardim Julieta'!#REF!</f>
        <v>#REF!</v>
      </c>
      <c r="H239" s="103" t="e">
        <f t="shared" ref="H239:H246" si="197">G239/$B239</f>
        <v>#REF!</v>
      </c>
      <c r="I239" s="92" t="e">
        <f>'UBS Jardim Julieta'!#REF!</f>
        <v>#REF!</v>
      </c>
      <c r="J239" s="103" t="e">
        <f t="shared" ref="J239:J246" si="198">I239/$B239</f>
        <v>#REF!</v>
      </c>
      <c r="K239" s="92" t="e">
        <f>'UBS Jardim Julieta'!#REF!</f>
        <v>#REF!</v>
      </c>
      <c r="L239" s="103" t="e">
        <f t="shared" ref="L239:L246" si="199">K239/$B239</f>
        <v>#REF!</v>
      </c>
      <c r="M239" s="92" t="e">
        <f>'UBS Jardim Julieta'!#REF!</f>
        <v>#REF!</v>
      </c>
      <c r="N239" s="103" t="e">
        <f t="shared" ref="N239:N246" si="200">M239/$B239</f>
        <v>#REF!</v>
      </c>
      <c r="O239" s="239" t="e">
        <f t="shared" ref="O239:O246" si="201">SUM(I239,K239,M239)</f>
        <v>#REF!</v>
      </c>
      <c r="P239" s="104" t="e">
        <f t="shared" ref="P239:P246" si="202">O239/($B239*3)</f>
        <v>#REF!</v>
      </c>
      <c r="Q239" s="229" t="e">
        <f t="shared" ref="Q239:Q246" si="203">SUM(C239,E239,G239,I239,K239,M239)</f>
        <v>#REF!</v>
      </c>
    </row>
    <row r="240" spans="1:17" x14ac:dyDescent="0.25">
      <c r="A240" s="77" t="s">
        <v>43</v>
      </c>
      <c r="B240" s="78" t="e">
        <f>'UBS Jardim Julieta'!#REF!</f>
        <v>#REF!</v>
      </c>
      <c r="C240" s="92" t="e">
        <f>'UBS Jardim Julieta'!#REF!</f>
        <v>#REF!</v>
      </c>
      <c r="D240" s="103" t="e">
        <f t="shared" si="195"/>
        <v>#REF!</v>
      </c>
      <c r="E240" s="92" t="e">
        <f>'UBS Jardim Julieta'!#REF!</f>
        <v>#REF!</v>
      </c>
      <c r="F240" s="103" t="e">
        <f t="shared" si="196"/>
        <v>#REF!</v>
      </c>
      <c r="G240" s="92" t="e">
        <f>'UBS Jardim Julieta'!#REF!</f>
        <v>#REF!</v>
      </c>
      <c r="H240" s="103" t="e">
        <f t="shared" si="197"/>
        <v>#REF!</v>
      </c>
      <c r="I240" s="92" t="e">
        <f>'UBS Jardim Julieta'!#REF!</f>
        <v>#REF!</v>
      </c>
      <c r="J240" s="103" t="e">
        <f t="shared" si="198"/>
        <v>#REF!</v>
      </c>
      <c r="K240" s="92" t="e">
        <f>'UBS Jardim Julieta'!#REF!</f>
        <v>#REF!</v>
      </c>
      <c r="L240" s="103" t="e">
        <f t="shared" si="199"/>
        <v>#REF!</v>
      </c>
      <c r="M240" s="92" t="e">
        <f>'UBS Jardim Julieta'!#REF!</f>
        <v>#REF!</v>
      </c>
      <c r="N240" s="103" t="e">
        <f t="shared" si="200"/>
        <v>#REF!</v>
      </c>
      <c r="O240" s="239" t="e">
        <f t="shared" si="201"/>
        <v>#REF!</v>
      </c>
      <c r="P240" s="104" t="e">
        <f t="shared" si="202"/>
        <v>#REF!</v>
      </c>
      <c r="Q240" s="229" t="e">
        <f t="shared" si="203"/>
        <v>#REF!</v>
      </c>
    </row>
    <row r="241" spans="1:17" x14ac:dyDescent="0.25">
      <c r="A241" s="77" t="s">
        <v>23</v>
      </c>
      <c r="B241" s="78" t="e">
        <f>'UBS Jardim Julieta'!#REF!</f>
        <v>#REF!</v>
      </c>
      <c r="C241" s="92" t="e">
        <f>'UBS Jardim Julieta'!#REF!</f>
        <v>#REF!</v>
      </c>
      <c r="D241" s="103" t="e">
        <f t="shared" si="195"/>
        <v>#REF!</v>
      </c>
      <c r="E241" s="92" t="e">
        <f>'UBS Jardim Julieta'!#REF!</f>
        <v>#REF!</v>
      </c>
      <c r="F241" s="103" t="e">
        <f t="shared" si="196"/>
        <v>#REF!</v>
      </c>
      <c r="G241" s="92" t="e">
        <f>'UBS Jardim Julieta'!#REF!</f>
        <v>#REF!</v>
      </c>
      <c r="H241" s="103" t="e">
        <f t="shared" si="197"/>
        <v>#REF!</v>
      </c>
      <c r="I241" s="92" t="e">
        <f>'UBS Jardim Julieta'!#REF!</f>
        <v>#REF!</v>
      </c>
      <c r="J241" s="103" t="e">
        <f t="shared" si="198"/>
        <v>#REF!</v>
      </c>
      <c r="K241" s="92" t="e">
        <f>'UBS Jardim Julieta'!#REF!</f>
        <v>#REF!</v>
      </c>
      <c r="L241" s="103" t="e">
        <f t="shared" si="199"/>
        <v>#REF!</v>
      </c>
      <c r="M241" s="92" t="e">
        <f>'UBS Jardim Julieta'!#REF!</f>
        <v>#REF!</v>
      </c>
      <c r="N241" s="103" t="e">
        <f t="shared" si="200"/>
        <v>#REF!</v>
      </c>
      <c r="O241" s="239" t="e">
        <f t="shared" si="201"/>
        <v>#REF!</v>
      </c>
      <c r="P241" s="104" t="e">
        <f t="shared" si="202"/>
        <v>#REF!</v>
      </c>
      <c r="Q241" s="229" t="e">
        <f t="shared" si="203"/>
        <v>#REF!</v>
      </c>
    </row>
    <row r="242" spans="1:17" x14ac:dyDescent="0.25">
      <c r="A242" s="77" t="s">
        <v>24</v>
      </c>
      <c r="B242" s="78" t="e">
        <f>'UBS Jardim Julieta'!#REF!</f>
        <v>#REF!</v>
      </c>
      <c r="C242" s="92" t="e">
        <f>'UBS Jardim Julieta'!#REF!</f>
        <v>#REF!</v>
      </c>
      <c r="D242" s="103" t="e">
        <f t="shared" si="195"/>
        <v>#REF!</v>
      </c>
      <c r="E242" s="92" t="e">
        <f>'UBS Jardim Julieta'!#REF!</f>
        <v>#REF!</v>
      </c>
      <c r="F242" s="103" t="e">
        <f t="shared" si="196"/>
        <v>#REF!</v>
      </c>
      <c r="G242" s="92" t="e">
        <f>'UBS Jardim Julieta'!#REF!</f>
        <v>#REF!</v>
      </c>
      <c r="H242" s="103" t="e">
        <f t="shared" si="197"/>
        <v>#REF!</v>
      </c>
      <c r="I242" s="92" t="e">
        <f>'UBS Jardim Julieta'!#REF!</f>
        <v>#REF!</v>
      </c>
      <c r="J242" s="103" t="e">
        <f t="shared" si="198"/>
        <v>#REF!</v>
      </c>
      <c r="K242" s="92" t="e">
        <f>'UBS Jardim Julieta'!#REF!</f>
        <v>#REF!</v>
      </c>
      <c r="L242" s="103" t="e">
        <f t="shared" si="199"/>
        <v>#REF!</v>
      </c>
      <c r="M242" s="92" t="e">
        <f>'UBS Jardim Julieta'!#REF!</f>
        <v>#REF!</v>
      </c>
      <c r="N242" s="103" t="e">
        <f t="shared" si="200"/>
        <v>#REF!</v>
      </c>
      <c r="O242" s="239" t="e">
        <f t="shared" si="201"/>
        <v>#REF!</v>
      </c>
      <c r="P242" s="104" t="e">
        <f t="shared" si="202"/>
        <v>#REF!</v>
      </c>
      <c r="Q242" s="229" t="e">
        <f t="shared" si="203"/>
        <v>#REF!</v>
      </c>
    </row>
    <row r="243" spans="1:17" x14ac:dyDescent="0.25">
      <c r="A243" s="77" t="s">
        <v>25</v>
      </c>
      <c r="B243" s="78" t="e">
        <f>'UBS Jardim Julieta'!#REF!</f>
        <v>#REF!</v>
      </c>
      <c r="C243" s="92" t="e">
        <f>'UBS Jardim Julieta'!#REF!</f>
        <v>#REF!</v>
      </c>
      <c r="D243" s="103" t="e">
        <f t="shared" si="195"/>
        <v>#REF!</v>
      </c>
      <c r="E243" s="92" t="e">
        <f>'UBS Jardim Julieta'!#REF!</f>
        <v>#REF!</v>
      </c>
      <c r="F243" s="103" t="e">
        <f t="shared" si="196"/>
        <v>#REF!</v>
      </c>
      <c r="G243" s="92" t="e">
        <f>'UBS Jardim Julieta'!#REF!</f>
        <v>#REF!</v>
      </c>
      <c r="H243" s="103" t="e">
        <f t="shared" si="197"/>
        <v>#REF!</v>
      </c>
      <c r="I243" s="92" t="e">
        <f>'UBS Jardim Julieta'!#REF!</f>
        <v>#REF!</v>
      </c>
      <c r="J243" s="103" t="e">
        <f t="shared" si="198"/>
        <v>#REF!</v>
      </c>
      <c r="K243" s="92" t="e">
        <f>'UBS Jardim Julieta'!#REF!</f>
        <v>#REF!</v>
      </c>
      <c r="L243" s="103" t="e">
        <f t="shared" si="199"/>
        <v>#REF!</v>
      </c>
      <c r="M243" s="92" t="e">
        <f>'UBS Jardim Julieta'!#REF!</f>
        <v>#REF!</v>
      </c>
      <c r="N243" s="103" t="e">
        <f t="shared" si="200"/>
        <v>#REF!</v>
      </c>
      <c r="O243" s="239" t="e">
        <f t="shared" si="201"/>
        <v>#REF!</v>
      </c>
      <c r="P243" s="104" t="e">
        <f t="shared" si="202"/>
        <v>#REF!</v>
      </c>
      <c r="Q243" s="229" t="e">
        <f t="shared" si="203"/>
        <v>#REF!</v>
      </c>
    </row>
    <row r="244" spans="1:17" x14ac:dyDescent="0.25">
      <c r="A244" s="77" t="s">
        <v>26</v>
      </c>
      <c r="B244" s="78" t="e">
        <f>'UBS Jardim Julieta'!#REF!</f>
        <v>#REF!</v>
      </c>
      <c r="C244" s="92" t="e">
        <f>'UBS Jardim Julieta'!#REF!</f>
        <v>#REF!</v>
      </c>
      <c r="D244" s="103" t="e">
        <f t="shared" si="195"/>
        <v>#REF!</v>
      </c>
      <c r="E244" s="92" t="e">
        <f>'UBS Jardim Julieta'!#REF!</f>
        <v>#REF!</v>
      </c>
      <c r="F244" s="103" t="e">
        <f t="shared" si="196"/>
        <v>#REF!</v>
      </c>
      <c r="G244" s="92" t="e">
        <f>'UBS Jardim Julieta'!#REF!</f>
        <v>#REF!</v>
      </c>
      <c r="H244" s="103" t="e">
        <f t="shared" si="197"/>
        <v>#REF!</v>
      </c>
      <c r="I244" s="92" t="e">
        <f>'UBS Jardim Julieta'!#REF!</f>
        <v>#REF!</v>
      </c>
      <c r="J244" s="103" t="e">
        <f t="shared" si="198"/>
        <v>#REF!</v>
      </c>
      <c r="K244" s="92" t="e">
        <f>'UBS Jardim Julieta'!#REF!</f>
        <v>#REF!</v>
      </c>
      <c r="L244" s="103" t="e">
        <f t="shared" si="199"/>
        <v>#REF!</v>
      </c>
      <c r="M244" s="92" t="e">
        <f>'UBS Jardim Julieta'!#REF!</f>
        <v>#REF!</v>
      </c>
      <c r="N244" s="103" t="e">
        <f t="shared" si="200"/>
        <v>#REF!</v>
      </c>
      <c r="O244" s="239" t="e">
        <f t="shared" si="201"/>
        <v>#REF!</v>
      </c>
      <c r="P244" s="104" t="e">
        <f t="shared" si="202"/>
        <v>#REF!</v>
      </c>
      <c r="Q244" s="229" t="e">
        <f t="shared" si="203"/>
        <v>#REF!</v>
      </c>
    </row>
    <row r="245" spans="1:17" ht="15.75" thickBot="1" x14ac:dyDescent="0.3">
      <c r="A245" s="96" t="s">
        <v>168</v>
      </c>
      <c r="B245" s="145" t="e">
        <f>'UBS Jardim Julieta'!#REF!</f>
        <v>#REF!</v>
      </c>
      <c r="C245" s="97" t="e">
        <f>'UBS Jardim Julieta'!#REF!</f>
        <v>#REF!</v>
      </c>
      <c r="D245" s="107" t="e">
        <f t="shared" si="195"/>
        <v>#REF!</v>
      </c>
      <c r="E245" s="97" t="e">
        <f>'UBS Jardim Julieta'!#REF!</f>
        <v>#REF!</v>
      </c>
      <c r="F245" s="107" t="e">
        <f t="shared" si="196"/>
        <v>#REF!</v>
      </c>
      <c r="G245" s="97" t="e">
        <f>'UBS Jardim Julieta'!#REF!</f>
        <v>#REF!</v>
      </c>
      <c r="H245" s="107" t="e">
        <f t="shared" si="197"/>
        <v>#REF!</v>
      </c>
      <c r="I245" s="97" t="e">
        <f>'UBS Jardim Julieta'!#REF!</f>
        <v>#REF!</v>
      </c>
      <c r="J245" s="107" t="e">
        <f t="shared" si="198"/>
        <v>#REF!</v>
      </c>
      <c r="K245" s="97" t="e">
        <f>'UBS Jardim Julieta'!#REF!</f>
        <v>#REF!</v>
      </c>
      <c r="L245" s="107" t="e">
        <f t="shared" si="199"/>
        <v>#REF!</v>
      </c>
      <c r="M245" s="97" t="e">
        <f>'UBS Jardim Julieta'!#REF!</f>
        <v>#REF!</v>
      </c>
      <c r="N245" s="107" t="e">
        <f t="shared" si="200"/>
        <v>#REF!</v>
      </c>
      <c r="O245" s="240" t="e">
        <f t="shared" si="201"/>
        <v>#REF!</v>
      </c>
      <c r="P245" s="108" t="e">
        <f t="shared" si="202"/>
        <v>#REF!</v>
      </c>
      <c r="Q245" s="231" t="e">
        <f t="shared" si="203"/>
        <v>#REF!</v>
      </c>
    </row>
    <row r="246" spans="1:17" ht="15.75" thickBot="1" x14ac:dyDescent="0.3">
      <c r="A246" s="5" t="s">
        <v>7</v>
      </c>
      <c r="B246" s="6" t="e">
        <f>SUM(B239:B245)</f>
        <v>#REF!</v>
      </c>
      <c r="C246" s="7" t="e">
        <f>SUM(C239:C245)</f>
        <v>#REF!</v>
      </c>
      <c r="D246" s="21" t="e">
        <f t="shared" si="195"/>
        <v>#REF!</v>
      </c>
      <c r="E246" s="7" t="e">
        <f>SUM(E239:E245)</f>
        <v>#REF!</v>
      </c>
      <c r="F246" s="21" t="e">
        <f t="shared" si="196"/>
        <v>#REF!</v>
      </c>
      <c r="G246" s="7" t="e">
        <f>SUM(G239:G245)</f>
        <v>#REF!</v>
      </c>
      <c r="H246" s="21" t="e">
        <f t="shared" si="197"/>
        <v>#REF!</v>
      </c>
      <c r="I246" s="7" t="e">
        <f>SUM(I239:I245)</f>
        <v>#REF!</v>
      </c>
      <c r="J246" s="21" t="e">
        <f t="shared" si="198"/>
        <v>#REF!</v>
      </c>
      <c r="K246" s="7" t="e">
        <f t="shared" ref="K246" si="204">SUM(K239:K245)</f>
        <v>#REF!</v>
      </c>
      <c r="L246" s="21" t="e">
        <f t="shared" si="199"/>
        <v>#REF!</v>
      </c>
      <c r="M246" s="7" t="e">
        <f t="shared" ref="M246" si="205">SUM(M239:M245)</f>
        <v>#REF!</v>
      </c>
      <c r="N246" s="21" t="e">
        <f t="shared" si="200"/>
        <v>#REF!</v>
      </c>
      <c r="O246" s="71" t="e">
        <f t="shared" si="201"/>
        <v>#REF!</v>
      </c>
      <c r="P246" s="72" t="e">
        <f t="shared" si="202"/>
        <v>#REF!</v>
      </c>
      <c r="Q246" s="7" t="e">
        <f t="shared" si="203"/>
        <v>#REF!</v>
      </c>
    </row>
    <row r="248" spans="1:17" ht="15.75" x14ac:dyDescent="0.25">
      <c r="A248" s="993" t="s">
        <v>295</v>
      </c>
      <c r="B248" s="994"/>
      <c r="C248" s="994"/>
      <c r="D248" s="994"/>
      <c r="E248" s="994"/>
      <c r="F248" s="994"/>
      <c r="G248" s="994"/>
      <c r="H248" s="994"/>
      <c r="I248" s="994"/>
      <c r="J248" s="994"/>
      <c r="K248" s="994"/>
      <c r="L248" s="994"/>
      <c r="M248" s="994"/>
      <c r="N248" s="994"/>
      <c r="O248" s="994"/>
      <c r="P248" s="994"/>
      <c r="Q248" s="994"/>
    </row>
    <row r="249" spans="1:17" ht="36.75" thickBot="1" x14ac:dyDescent="0.3">
      <c r="A249" s="74" t="s">
        <v>14</v>
      </c>
      <c r="B249" s="90" t="s">
        <v>165</v>
      </c>
      <c r="C249" s="207" t="s">
        <v>2</v>
      </c>
      <c r="D249" s="208" t="s">
        <v>1</v>
      </c>
      <c r="E249" s="207" t="s">
        <v>3</v>
      </c>
      <c r="F249" s="208" t="s">
        <v>1</v>
      </c>
      <c r="G249" s="207" t="s">
        <v>4</v>
      </c>
      <c r="H249" s="208" t="s">
        <v>1</v>
      </c>
      <c r="I249" s="207" t="s">
        <v>5</v>
      </c>
      <c r="J249" s="208" t="s">
        <v>1</v>
      </c>
      <c r="K249" s="209" t="s">
        <v>190</v>
      </c>
      <c r="L249" s="210" t="s">
        <v>1</v>
      </c>
      <c r="M249" s="209" t="s">
        <v>191</v>
      </c>
      <c r="N249" s="210" t="s">
        <v>1</v>
      </c>
      <c r="O249" s="237" t="s">
        <v>193</v>
      </c>
      <c r="P249" s="238" t="s">
        <v>192</v>
      </c>
      <c r="Q249" s="209" t="s">
        <v>6</v>
      </c>
    </row>
    <row r="250" spans="1:17" ht="15.75" thickTop="1" x14ac:dyDescent="0.25">
      <c r="A250" s="43" t="s">
        <v>119</v>
      </c>
      <c r="B250" s="84" t="e">
        <f>'CAPS INF II VM-VG'!#REF!</f>
        <v>#REF!</v>
      </c>
      <c r="C250" s="117" t="e">
        <f>'CAPS INF II VM-VG'!#REF!</f>
        <v>#REF!</v>
      </c>
      <c r="D250" s="42" t="e">
        <f t="shared" ref="D250:D260" si="206">C250/$B250</f>
        <v>#REF!</v>
      </c>
      <c r="E250" s="117" t="e">
        <f>'CAPS INF II VM-VG'!#REF!</f>
        <v>#REF!</v>
      </c>
      <c r="F250" s="42" t="e">
        <f t="shared" ref="F250:F260" si="207">E250/$B250</f>
        <v>#REF!</v>
      </c>
      <c r="G250" s="117" t="e">
        <f>'CAPS INF II VM-VG'!#REF!</f>
        <v>#REF!</v>
      </c>
      <c r="H250" s="42" t="e">
        <f t="shared" ref="H250:H260" si="208">G250/$B250</f>
        <v>#REF!</v>
      </c>
      <c r="I250" s="117" t="e">
        <f>'CAPS INF II VM-VG'!#REF!</f>
        <v>#REF!</v>
      </c>
      <c r="J250" s="42" t="e">
        <f t="shared" ref="J250:J260" si="209">I250/$B250</f>
        <v>#REF!</v>
      </c>
      <c r="K250" s="117" t="e">
        <f>'CAPS INF II VM-VG'!#REF!</f>
        <v>#REF!</v>
      </c>
      <c r="L250" s="42" t="e">
        <f t="shared" ref="L250:L260" si="210">K250/$B250</f>
        <v>#REF!</v>
      </c>
      <c r="M250" s="117" t="e">
        <f>'CAPS INF II VM-VG'!#REF!</f>
        <v>#REF!</v>
      </c>
      <c r="N250" s="42" t="e">
        <f t="shared" ref="N250:N260" si="211">M250/$B250</f>
        <v>#REF!</v>
      </c>
      <c r="O250" s="248" t="e">
        <f t="shared" ref="O250:O260" si="212">SUM(I250,K250,M250)</f>
        <v>#REF!</v>
      </c>
      <c r="P250" s="119" t="e">
        <f t="shared" ref="P250:P260" si="213">O250/($B250*3)</f>
        <v>#REF!</v>
      </c>
      <c r="Q250" s="257" t="e">
        <f t="shared" ref="Q250:Q260" si="214">SUM(C250,E250,G250,I250,K250,M250)</f>
        <v>#REF!</v>
      </c>
    </row>
    <row r="251" spans="1:17" x14ac:dyDescent="0.25">
      <c r="A251" s="120" t="s">
        <v>120</v>
      </c>
      <c r="B251" s="83" t="e">
        <f>'CAPS INF II VM-VG'!#REF!</f>
        <v>#REF!</v>
      </c>
      <c r="C251" s="114" t="e">
        <f>'CAPS INF II VM-VG'!#REF!</f>
        <v>#REF!</v>
      </c>
      <c r="D251" s="121" t="e">
        <f t="shared" si="206"/>
        <v>#REF!</v>
      </c>
      <c r="E251" s="114" t="e">
        <f>'CAPS INF II VM-VG'!#REF!</f>
        <v>#REF!</v>
      </c>
      <c r="F251" s="121" t="e">
        <f t="shared" si="207"/>
        <v>#REF!</v>
      </c>
      <c r="G251" s="114" t="e">
        <f>'CAPS INF II VM-VG'!#REF!</f>
        <v>#REF!</v>
      </c>
      <c r="H251" s="121" t="e">
        <f t="shared" si="208"/>
        <v>#REF!</v>
      </c>
      <c r="I251" s="114" t="e">
        <f>'CAPS INF II VM-VG'!#REF!</f>
        <v>#REF!</v>
      </c>
      <c r="J251" s="121" t="e">
        <f t="shared" si="209"/>
        <v>#REF!</v>
      </c>
      <c r="K251" s="114" t="e">
        <f>'CAPS INF II VM-VG'!#REF!</f>
        <v>#REF!</v>
      </c>
      <c r="L251" s="121" t="e">
        <f t="shared" si="210"/>
        <v>#REF!</v>
      </c>
      <c r="M251" s="114" t="e">
        <f>'CAPS INF II VM-VG'!#REF!</f>
        <v>#REF!</v>
      </c>
      <c r="N251" s="121" t="e">
        <f t="shared" si="211"/>
        <v>#REF!</v>
      </c>
      <c r="O251" s="246" t="e">
        <f t="shared" si="212"/>
        <v>#REF!</v>
      </c>
      <c r="P251" s="122" t="e">
        <f t="shared" si="213"/>
        <v>#REF!</v>
      </c>
      <c r="Q251" s="255" t="e">
        <f t="shared" si="214"/>
        <v>#REF!</v>
      </c>
    </row>
    <row r="252" spans="1:17" x14ac:dyDescent="0.25">
      <c r="A252" s="120" t="s">
        <v>121</v>
      </c>
      <c r="B252" s="83" t="e">
        <f>'CAPS INF II VM-VG'!#REF!</f>
        <v>#REF!</v>
      </c>
      <c r="C252" s="114" t="e">
        <f>'CAPS INF II VM-VG'!#REF!</f>
        <v>#REF!</v>
      </c>
      <c r="D252" s="121" t="e">
        <f t="shared" si="206"/>
        <v>#REF!</v>
      </c>
      <c r="E252" s="114" t="e">
        <f>'CAPS INF II VM-VG'!#REF!</f>
        <v>#REF!</v>
      </c>
      <c r="F252" s="121" t="e">
        <f t="shared" si="207"/>
        <v>#REF!</v>
      </c>
      <c r="G252" s="114" t="e">
        <f>'CAPS INF II VM-VG'!#REF!</f>
        <v>#REF!</v>
      </c>
      <c r="H252" s="121" t="e">
        <f t="shared" si="208"/>
        <v>#REF!</v>
      </c>
      <c r="I252" s="114" t="e">
        <f>'CAPS INF II VM-VG'!#REF!</f>
        <v>#REF!</v>
      </c>
      <c r="J252" s="121" t="e">
        <f t="shared" si="209"/>
        <v>#REF!</v>
      </c>
      <c r="K252" s="114" t="e">
        <f>'CAPS INF II VM-VG'!#REF!</f>
        <v>#REF!</v>
      </c>
      <c r="L252" s="121" t="e">
        <f t="shared" si="210"/>
        <v>#REF!</v>
      </c>
      <c r="M252" s="114" t="e">
        <f>'CAPS INF II VM-VG'!#REF!</f>
        <v>#REF!</v>
      </c>
      <c r="N252" s="121" t="e">
        <f t="shared" si="211"/>
        <v>#REF!</v>
      </c>
      <c r="O252" s="246" t="e">
        <f t="shared" si="212"/>
        <v>#REF!</v>
      </c>
      <c r="P252" s="122" t="e">
        <f t="shared" si="213"/>
        <v>#REF!</v>
      </c>
      <c r="Q252" s="255" t="e">
        <f t="shared" si="214"/>
        <v>#REF!</v>
      </c>
    </row>
    <row r="253" spans="1:17" x14ac:dyDescent="0.25">
      <c r="A253" s="120" t="s">
        <v>122</v>
      </c>
      <c r="B253" s="83" t="e">
        <f>'CAPS INF II VM-VG'!#REF!</f>
        <v>#REF!</v>
      </c>
      <c r="C253" s="114" t="e">
        <f>'CAPS INF II VM-VG'!#REF!</f>
        <v>#REF!</v>
      </c>
      <c r="D253" s="121" t="e">
        <f t="shared" si="206"/>
        <v>#REF!</v>
      </c>
      <c r="E253" s="114" t="e">
        <f>'CAPS INF II VM-VG'!#REF!</f>
        <v>#REF!</v>
      </c>
      <c r="F253" s="121" t="e">
        <f t="shared" si="207"/>
        <v>#REF!</v>
      </c>
      <c r="G253" s="114" t="e">
        <f>'CAPS INF II VM-VG'!#REF!</f>
        <v>#REF!</v>
      </c>
      <c r="H253" s="121" t="e">
        <f t="shared" si="208"/>
        <v>#REF!</v>
      </c>
      <c r="I253" s="114" t="e">
        <f>'CAPS INF II VM-VG'!#REF!</f>
        <v>#REF!</v>
      </c>
      <c r="J253" s="121" t="e">
        <f t="shared" si="209"/>
        <v>#REF!</v>
      </c>
      <c r="K253" s="114" t="e">
        <f>'CAPS INF II VM-VG'!#REF!</f>
        <v>#REF!</v>
      </c>
      <c r="L253" s="121" t="e">
        <f t="shared" si="210"/>
        <v>#REF!</v>
      </c>
      <c r="M253" s="114" t="e">
        <f>'CAPS INF II VM-VG'!#REF!</f>
        <v>#REF!</v>
      </c>
      <c r="N253" s="121" t="e">
        <f t="shared" si="211"/>
        <v>#REF!</v>
      </c>
      <c r="O253" s="246" t="e">
        <f t="shared" si="212"/>
        <v>#REF!</v>
      </c>
      <c r="P253" s="122" t="e">
        <f t="shared" si="213"/>
        <v>#REF!</v>
      </c>
      <c r="Q253" s="255" t="e">
        <f t="shared" si="214"/>
        <v>#REF!</v>
      </c>
    </row>
    <row r="254" spans="1:17" x14ac:dyDescent="0.25">
      <c r="A254" s="120" t="s">
        <v>123</v>
      </c>
      <c r="B254" s="83" t="e">
        <f>'CAPS INF II VM-VG'!#REF!</f>
        <v>#REF!</v>
      </c>
      <c r="C254" s="114" t="e">
        <f>'CAPS INF II VM-VG'!#REF!</f>
        <v>#REF!</v>
      </c>
      <c r="D254" s="121" t="e">
        <f t="shared" si="206"/>
        <v>#REF!</v>
      </c>
      <c r="E254" s="114" t="e">
        <f>'CAPS INF II VM-VG'!#REF!</f>
        <v>#REF!</v>
      </c>
      <c r="F254" s="121" t="e">
        <f t="shared" si="207"/>
        <v>#REF!</v>
      </c>
      <c r="G254" s="114" t="e">
        <f>'CAPS INF II VM-VG'!#REF!</f>
        <v>#REF!</v>
      </c>
      <c r="H254" s="121" t="e">
        <f t="shared" si="208"/>
        <v>#REF!</v>
      </c>
      <c r="I254" s="114" t="e">
        <f>'CAPS INF II VM-VG'!#REF!</f>
        <v>#REF!</v>
      </c>
      <c r="J254" s="121" t="e">
        <f t="shared" si="209"/>
        <v>#REF!</v>
      </c>
      <c r="K254" s="114" t="e">
        <f>'CAPS INF II VM-VG'!#REF!</f>
        <v>#REF!</v>
      </c>
      <c r="L254" s="121" t="e">
        <f t="shared" si="210"/>
        <v>#REF!</v>
      </c>
      <c r="M254" s="114" t="e">
        <f>'CAPS INF II VM-VG'!#REF!</f>
        <v>#REF!</v>
      </c>
      <c r="N254" s="121" t="e">
        <f t="shared" si="211"/>
        <v>#REF!</v>
      </c>
      <c r="O254" s="246" t="e">
        <f t="shared" si="212"/>
        <v>#REF!</v>
      </c>
      <c r="P254" s="122" t="e">
        <f t="shared" si="213"/>
        <v>#REF!</v>
      </c>
      <c r="Q254" s="255" t="e">
        <f t="shared" si="214"/>
        <v>#REF!</v>
      </c>
    </row>
    <row r="255" spans="1:17" x14ac:dyDescent="0.25">
      <c r="A255" s="120" t="s">
        <v>124</v>
      </c>
      <c r="B255" s="83" t="e">
        <f>'CAPS INF II VM-VG'!#REF!</f>
        <v>#REF!</v>
      </c>
      <c r="C255" s="114" t="e">
        <f>'CAPS INF II VM-VG'!#REF!</f>
        <v>#REF!</v>
      </c>
      <c r="D255" s="121" t="e">
        <f t="shared" si="206"/>
        <v>#REF!</v>
      </c>
      <c r="E255" s="114" t="e">
        <f>'CAPS INF II VM-VG'!#REF!</f>
        <v>#REF!</v>
      </c>
      <c r="F255" s="121" t="e">
        <f t="shared" si="207"/>
        <v>#REF!</v>
      </c>
      <c r="G255" s="114" t="e">
        <f>'CAPS INF II VM-VG'!#REF!</f>
        <v>#REF!</v>
      </c>
      <c r="H255" s="121" t="e">
        <f t="shared" si="208"/>
        <v>#REF!</v>
      </c>
      <c r="I255" s="114" t="e">
        <f>'CAPS INF II VM-VG'!#REF!</f>
        <v>#REF!</v>
      </c>
      <c r="J255" s="121" t="e">
        <f t="shared" si="209"/>
        <v>#REF!</v>
      </c>
      <c r="K255" s="114" t="e">
        <f>'CAPS INF II VM-VG'!#REF!</f>
        <v>#REF!</v>
      </c>
      <c r="L255" s="121" t="e">
        <f t="shared" si="210"/>
        <v>#REF!</v>
      </c>
      <c r="M255" s="114" t="e">
        <f>'CAPS INF II VM-VG'!#REF!</f>
        <v>#REF!</v>
      </c>
      <c r="N255" s="121" t="e">
        <f t="shared" si="211"/>
        <v>#REF!</v>
      </c>
      <c r="O255" s="246" t="e">
        <f t="shared" si="212"/>
        <v>#REF!</v>
      </c>
      <c r="P255" s="122" t="e">
        <f t="shared" si="213"/>
        <v>#REF!</v>
      </c>
      <c r="Q255" s="255" t="e">
        <f t="shared" si="214"/>
        <v>#REF!</v>
      </c>
    </row>
    <row r="256" spans="1:17" x14ac:dyDescent="0.25">
      <c r="A256" s="120" t="s">
        <v>125</v>
      </c>
      <c r="B256" s="83" t="e">
        <f>'CAPS INF II VM-VG'!#REF!</f>
        <v>#REF!</v>
      </c>
      <c r="C256" s="114" t="e">
        <f>'CAPS INF II VM-VG'!#REF!</f>
        <v>#REF!</v>
      </c>
      <c r="D256" s="121" t="e">
        <f t="shared" si="206"/>
        <v>#REF!</v>
      </c>
      <c r="E256" s="114" t="e">
        <f>'CAPS INF II VM-VG'!#REF!</f>
        <v>#REF!</v>
      </c>
      <c r="F256" s="121" t="e">
        <f t="shared" si="207"/>
        <v>#REF!</v>
      </c>
      <c r="G256" s="114" t="e">
        <f>'CAPS INF II VM-VG'!#REF!</f>
        <v>#REF!</v>
      </c>
      <c r="H256" s="121" t="e">
        <f t="shared" si="208"/>
        <v>#REF!</v>
      </c>
      <c r="I256" s="114" t="e">
        <f>'CAPS INF II VM-VG'!#REF!</f>
        <v>#REF!</v>
      </c>
      <c r="J256" s="121" t="e">
        <f t="shared" si="209"/>
        <v>#REF!</v>
      </c>
      <c r="K256" s="114" t="e">
        <f>'CAPS INF II VM-VG'!#REF!</f>
        <v>#REF!</v>
      </c>
      <c r="L256" s="121" t="e">
        <f t="shared" si="210"/>
        <v>#REF!</v>
      </c>
      <c r="M256" s="114" t="e">
        <f>'CAPS INF II VM-VG'!#REF!</f>
        <v>#REF!</v>
      </c>
      <c r="N256" s="121" t="e">
        <f t="shared" si="211"/>
        <v>#REF!</v>
      </c>
      <c r="O256" s="246" t="e">
        <f t="shared" si="212"/>
        <v>#REF!</v>
      </c>
      <c r="P256" s="122" t="e">
        <f t="shared" si="213"/>
        <v>#REF!</v>
      </c>
      <c r="Q256" s="255" t="e">
        <f t="shared" si="214"/>
        <v>#REF!</v>
      </c>
    </row>
    <row r="257" spans="1:17" x14ac:dyDescent="0.25">
      <c r="A257" s="120" t="s">
        <v>126</v>
      </c>
      <c r="B257" s="83" t="e">
        <f>'CAPS INF II VM-VG'!#REF!</f>
        <v>#REF!</v>
      </c>
      <c r="C257" s="114" t="e">
        <f>'CAPS INF II VM-VG'!#REF!</f>
        <v>#REF!</v>
      </c>
      <c r="D257" s="121" t="e">
        <f t="shared" si="206"/>
        <v>#REF!</v>
      </c>
      <c r="E257" s="114" t="e">
        <f>'CAPS INF II VM-VG'!#REF!</f>
        <v>#REF!</v>
      </c>
      <c r="F257" s="121" t="e">
        <f t="shared" si="207"/>
        <v>#REF!</v>
      </c>
      <c r="G257" s="114" t="e">
        <f>'CAPS INF II VM-VG'!#REF!</f>
        <v>#REF!</v>
      </c>
      <c r="H257" s="121" t="e">
        <f t="shared" si="208"/>
        <v>#REF!</v>
      </c>
      <c r="I257" s="114" t="e">
        <f>'CAPS INF II VM-VG'!#REF!</f>
        <v>#REF!</v>
      </c>
      <c r="J257" s="121" t="e">
        <f t="shared" si="209"/>
        <v>#REF!</v>
      </c>
      <c r="K257" s="114" t="e">
        <f>'CAPS INF II VM-VG'!#REF!</f>
        <v>#REF!</v>
      </c>
      <c r="L257" s="121" t="e">
        <f t="shared" si="210"/>
        <v>#REF!</v>
      </c>
      <c r="M257" s="114" t="e">
        <f>'CAPS INF II VM-VG'!#REF!</f>
        <v>#REF!</v>
      </c>
      <c r="N257" s="121" t="e">
        <f t="shared" si="211"/>
        <v>#REF!</v>
      </c>
      <c r="O257" s="246" t="e">
        <f t="shared" si="212"/>
        <v>#REF!</v>
      </c>
      <c r="P257" s="122" t="e">
        <f t="shared" si="213"/>
        <v>#REF!</v>
      </c>
      <c r="Q257" s="255" t="e">
        <f t="shared" si="214"/>
        <v>#REF!</v>
      </c>
    </row>
    <row r="258" spans="1:17" x14ac:dyDescent="0.25">
      <c r="A258" s="120" t="s">
        <v>127</v>
      </c>
      <c r="B258" s="83" t="e">
        <f>'CAPS INF II VM-VG'!#REF!</f>
        <v>#REF!</v>
      </c>
      <c r="C258" s="114" t="e">
        <f>'CAPS INF II VM-VG'!#REF!</f>
        <v>#REF!</v>
      </c>
      <c r="D258" s="121" t="e">
        <f t="shared" si="206"/>
        <v>#REF!</v>
      </c>
      <c r="E258" s="114" t="e">
        <f>'CAPS INF II VM-VG'!#REF!</f>
        <v>#REF!</v>
      </c>
      <c r="F258" s="121" t="e">
        <f t="shared" si="207"/>
        <v>#REF!</v>
      </c>
      <c r="G258" s="114" t="e">
        <f>'CAPS INF II VM-VG'!#REF!</f>
        <v>#REF!</v>
      </c>
      <c r="H258" s="121" t="e">
        <f t="shared" si="208"/>
        <v>#REF!</v>
      </c>
      <c r="I258" s="114" t="e">
        <f>'CAPS INF II VM-VG'!#REF!</f>
        <v>#REF!</v>
      </c>
      <c r="J258" s="121" t="e">
        <f t="shared" si="209"/>
        <v>#REF!</v>
      </c>
      <c r="K258" s="114" t="e">
        <f>'CAPS INF II VM-VG'!#REF!</f>
        <v>#REF!</v>
      </c>
      <c r="L258" s="121" t="e">
        <f t="shared" si="210"/>
        <v>#REF!</v>
      </c>
      <c r="M258" s="114" t="e">
        <f>'CAPS INF II VM-VG'!#REF!</f>
        <v>#REF!</v>
      </c>
      <c r="N258" s="121" t="e">
        <f t="shared" si="211"/>
        <v>#REF!</v>
      </c>
      <c r="O258" s="246" t="e">
        <f t="shared" si="212"/>
        <v>#REF!</v>
      </c>
      <c r="P258" s="122" t="e">
        <f t="shared" si="213"/>
        <v>#REF!</v>
      </c>
      <c r="Q258" s="255" t="e">
        <f t="shared" si="214"/>
        <v>#REF!</v>
      </c>
    </row>
    <row r="259" spans="1:17" ht="15.75" thickBot="1" x14ac:dyDescent="0.3">
      <c r="A259" s="123" t="s">
        <v>128</v>
      </c>
      <c r="B259" s="85" t="e">
        <f>'CAPS INF II VM-VG'!#REF!</f>
        <v>#REF!</v>
      </c>
      <c r="C259" s="124" t="e">
        <f>'CAPS INF II VM-VG'!#REF!</f>
        <v>#REF!</v>
      </c>
      <c r="D259" s="125" t="e">
        <f t="shared" si="206"/>
        <v>#REF!</v>
      </c>
      <c r="E259" s="124" t="e">
        <f>'CAPS INF II VM-VG'!#REF!</f>
        <v>#REF!</v>
      </c>
      <c r="F259" s="125" t="e">
        <f t="shared" si="207"/>
        <v>#REF!</v>
      </c>
      <c r="G259" s="124" t="e">
        <f>'CAPS INF II VM-VG'!#REF!</f>
        <v>#REF!</v>
      </c>
      <c r="H259" s="125" t="e">
        <f t="shared" si="208"/>
        <v>#REF!</v>
      </c>
      <c r="I259" s="124" t="e">
        <f>'CAPS INF II VM-VG'!#REF!</f>
        <v>#REF!</v>
      </c>
      <c r="J259" s="125" t="e">
        <f t="shared" si="209"/>
        <v>#REF!</v>
      </c>
      <c r="K259" s="124" t="e">
        <f>'CAPS INF II VM-VG'!#REF!</f>
        <v>#REF!</v>
      </c>
      <c r="L259" s="125" t="e">
        <f t="shared" si="210"/>
        <v>#REF!</v>
      </c>
      <c r="M259" s="124" t="e">
        <f>'CAPS INF II VM-VG'!#REF!</f>
        <v>#REF!</v>
      </c>
      <c r="N259" s="125" t="e">
        <f t="shared" si="211"/>
        <v>#REF!</v>
      </c>
      <c r="O259" s="249" t="e">
        <f t="shared" si="212"/>
        <v>#REF!</v>
      </c>
      <c r="P259" s="126" t="e">
        <f t="shared" si="213"/>
        <v>#REF!</v>
      </c>
      <c r="Q259" s="258" t="e">
        <f t="shared" si="214"/>
        <v>#REF!</v>
      </c>
    </row>
    <row r="260" spans="1:17" ht="15.75" thickBot="1" x14ac:dyDescent="0.3">
      <c r="A260" s="5" t="s">
        <v>7</v>
      </c>
      <c r="B260" s="6" t="e">
        <f>SUM(B250:B259)</f>
        <v>#REF!</v>
      </c>
      <c r="C260" s="7" t="e">
        <f>SUM(C250:C259)</f>
        <v>#REF!</v>
      </c>
      <c r="D260" s="21" t="e">
        <f t="shared" si="206"/>
        <v>#REF!</v>
      </c>
      <c r="E260" s="7" t="e">
        <f>SUM(E250:E259)</f>
        <v>#REF!</v>
      </c>
      <c r="F260" s="21" t="e">
        <f t="shared" si="207"/>
        <v>#REF!</v>
      </c>
      <c r="G260" s="7" t="e">
        <f>SUM(G250:G259)</f>
        <v>#REF!</v>
      </c>
      <c r="H260" s="21" t="e">
        <f t="shared" si="208"/>
        <v>#REF!</v>
      </c>
      <c r="I260" s="7" t="e">
        <f>SUM(I250:I259)</f>
        <v>#REF!</v>
      </c>
      <c r="J260" s="21" t="e">
        <f t="shared" si="209"/>
        <v>#REF!</v>
      </c>
      <c r="K260" s="7" t="e">
        <f t="shared" ref="K260" si="215">SUM(K250:K259)</f>
        <v>#REF!</v>
      </c>
      <c r="L260" s="21" t="e">
        <f t="shared" si="210"/>
        <v>#REF!</v>
      </c>
      <c r="M260" s="7" t="e">
        <f t="shared" ref="M260" si="216">SUM(M250:M259)</f>
        <v>#REF!</v>
      </c>
      <c r="N260" s="21" t="e">
        <f t="shared" si="211"/>
        <v>#REF!</v>
      </c>
      <c r="O260" s="71" t="e">
        <f t="shared" si="212"/>
        <v>#REF!</v>
      </c>
      <c r="P260" s="72" t="e">
        <f t="shared" si="213"/>
        <v>#REF!</v>
      </c>
      <c r="Q260" s="7" t="e">
        <f t="shared" si="214"/>
        <v>#REF!</v>
      </c>
    </row>
    <row r="262" spans="1:17" ht="15.75" x14ac:dyDescent="0.25">
      <c r="A262" s="993" t="s">
        <v>297</v>
      </c>
      <c r="B262" s="994"/>
      <c r="C262" s="994"/>
      <c r="D262" s="994"/>
      <c r="E262" s="994"/>
      <c r="F262" s="994"/>
      <c r="G262" s="994"/>
      <c r="H262" s="994"/>
      <c r="I262" s="994"/>
      <c r="J262" s="994"/>
      <c r="K262" s="994"/>
      <c r="L262" s="994"/>
      <c r="M262" s="994"/>
      <c r="N262" s="994"/>
      <c r="O262" s="994"/>
      <c r="P262" s="994"/>
      <c r="Q262" s="994"/>
    </row>
    <row r="263" spans="1:17" ht="36.75" thickBot="1" x14ac:dyDescent="0.3">
      <c r="A263" s="74" t="s">
        <v>14</v>
      </c>
      <c r="B263" s="90" t="s">
        <v>165</v>
      </c>
      <c r="C263" s="207" t="s">
        <v>2</v>
      </c>
      <c r="D263" s="208" t="s">
        <v>1</v>
      </c>
      <c r="E263" s="207" t="s">
        <v>3</v>
      </c>
      <c r="F263" s="208" t="s">
        <v>1</v>
      </c>
      <c r="G263" s="207" t="s">
        <v>4</v>
      </c>
      <c r="H263" s="208" t="s">
        <v>1</v>
      </c>
      <c r="I263" s="207" t="s">
        <v>5</v>
      </c>
      <c r="J263" s="208" t="s">
        <v>1</v>
      </c>
      <c r="K263" s="209" t="s">
        <v>190</v>
      </c>
      <c r="L263" s="210" t="s">
        <v>1</v>
      </c>
      <c r="M263" s="209" t="s">
        <v>191</v>
      </c>
      <c r="N263" s="210" t="s">
        <v>1</v>
      </c>
      <c r="O263" s="237" t="s">
        <v>193</v>
      </c>
      <c r="P263" s="238" t="s">
        <v>192</v>
      </c>
      <c r="Q263" s="209" t="s">
        <v>6</v>
      </c>
    </row>
    <row r="264" spans="1:17" ht="15.75" thickTop="1" x14ac:dyDescent="0.25">
      <c r="A264" s="39" t="s">
        <v>108</v>
      </c>
      <c r="B264" s="84" t="e">
        <f>'HORA CERTA'!#REF!</f>
        <v>#REF!</v>
      </c>
      <c r="C264" s="117" t="e">
        <f>'HORA CERTA'!#REF!</f>
        <v>#REF!</v>
      </c>
      <c r="D264" s="42" t="e">
        <f t="shared" ref="D264:D276" si="217">C264/$B264</f>
        <v>#REF!</v>
      </c>
      <c r="E264" s="117" t="e">
        <f>'HORA CERTA'!#REF!</f>
        <v>#REF!</v>
      </c>
      <c r="F264" s="42" t="e">
        <f t="shared" ref="F264:F276" si="218">E264/$B264</f>
        <v>#REF!</v>
      </c>
      <c r="G264" s="117" t="e">
        <f>'HORA CERTA'!#REF!</f>
        <v>#REF!</v>
      </c>
      <c r="H264" s="42" t="e">
        <f t="shared" ref="H264:H276" si="219">G264/$B264</f>
        <v>#REF!</v>
      </c>
      <c r="I264" s="117" t="e">
        <f>'HORA CERTA'!#REF!</f>
        <v>#REF!</v>
      </c>
      <c r="J264" s="42" t="e">
        <f t="shared" ref="J264:J276" si="220">I264/$B264</f>
        <v>#REF!</v>
      </c>
      <c r="K264" s="117" t="e">
        <f>'HORA CERTA'!#REF!</f>
        <v>#REF!</v>
      </c>
      <c r="L264" s="42" t="e">
        <f t="shared" ref="L264:L276" si="221">K264/$B264</f>
        <v>#REF!</v>
      </c>
      <c r="M264" s="117" t="e">
        <f>'HORA CERTA'!#REF!</f>
        <v>#REF!</v>
      </c>
      <c r="N264" s="42" t="e">
        <f t="shared" ref="N264:N276" si="222">M264/$B264</f>
        <v>#REF!</v>
      </c>
      <c r="O264" s="248" t="e">
        <f t="shared" ref="O264:O276" si="223">SUM(I264,K264,M264)</f>
        <v>#REF!</v>
      </c>
      <c r="P264" s="119" t="e">
        <f t="shared" ref="P264:P276" si="224">O264/($B264*3)</f>
        <v>#REF!</v>
      </c>
      <c r="Q264" s="257" t="e">
        <f t="shared" ref="Q264:Q276" si="225">SUM(C264,E264,G264,I264,K264,M264)</f>
        <v>#REF!</v>
      </c>
    </row>
    <row r="265" spans="1:17" x14ac:dyDescent="0.25">
      <c r="A265" s="127" t="s">
        <v>109</v>
      </c>
      <c r="B265" s="190" t="e">
        <f>'HORA CERTA'!#REF!</f>
        <v>#REF!</v>
      </c>
      <c r="C265" s="128" t="e">
        <f>'HORA CERTA'!#REF!</f>
        <v>#REF!</v>
      </c>
      <c r="D265" s="129" t="e">
        <f t="shared" si="217"/>
        <v>#REF!</v>
      </c>
      <c r="E265" s="128" t="e">
        <f>'HORA CERTA'!#REF!</f>
        <v>#REF!</v>
      </c>
      <c r="F265" s="129" t="e">
        <f t="shared" si="218"/>
        <v>#REF!</v>
      </c>
      <c r="G265" s="128" t="e">
        <f>'HORA CERTA'!#REF!</f>
        <v>#REF!</v>
      </c>
      <c r="H265" s="129" t="e">
        <f t="shared" si="219"/>
        <v>#REF!</v>
      </c>
      <c r="I265" s="128" t="e">
        <f>'HORA CERTA'!#REF!</f>
        <v>#REF!</v>
      </c>
      <c r="J265" s="129" t="e">
        <f t="shared" si="220"/>
        <v>#REF!</v>
      </c>
      <c r="K265" s="128" t="e">
        <f>'HORA CERTA'!#REF!</f>
        <v>#REF!</v>
      </c>
      <c r="L265" s="129" t="e">
        <f t="shared" si="221"/>
        <v>#REF!</v>
      </c>
      <c r="M265" s="128" t="e">
        <f>'HORA CERTA'!#REF!</f>
        <v>#REF!</v>
      </c>
      <c r="N265" s="129" t="e">
        <f t="shared" si="222"/>
        <v>#REF!</v>
      </c>
      <c r="O265" s="250" t="e">
        <f t="shared" si="223"/>
        <v>#REF!</v>
      </c>
      <c r="P265" s="130" t="e">
        <f t="shared" si="224"/>
        <v>#REF!</v>
      </c>
      <c r="Q265" s="259" t="e">
        <f t="shared" si="225"/>
        <v>#REF!</v>
      </c>
    </row>
    <row r="266" spans="1:17" x14ac:dyDescent="0.25">
      <c r="A266" s="127" t="s">
        <v>110</v>
      </c>
      <c r="B266" s="190" t="e">
        <f>'HORA CERTA'!#REF!</f>
        <v>#REF!</v>
      </c>
      <c r="C266" s="128" t="e">
        <f>'HORA CERTA'!#REF!</f>
        <v>#REF!</v>
      </c>
      <c r="D266" s="129" t="e">
        <f t="shared" si="217"/>
        <v>#REF!</v>
      </c>
      <c r="E266" s="128" t="e">
        <f>'HORA CERTA'!#REF!</f>
        <v>#REF!</v>
      </c>
      <c r="F266" s="129" t="e">
        <f t="shared" si="218"/>
        <v>#REF!</v>
      </c>
      <c r="G266" s="128" t="e">
        <f>'HORA CERTA'!#REF!</f>
        <v>#REF!</v>
      </c>
      <c r="H266" s="129" t="e">
        <f t="shared" si="219"/>
        <v>#REF!</v>
      </c>
      <c r="I266" s="128" t="e">
        <f>'HORA CERTA'!#REF!</f>
        <v>#REF!</v>
      </c>
      <c r="J266" s="129" t="e">
        <f t="shared" si="220"/>
        <v>#REF!</v>
      </c>
      <c r="K266" s="128" t="e">
        <f>'HORA CERTA'!#REF!</f>
        <v>#REF!</v>
      </c>
      <c r="L266" s="129" t="e">
        <f t="shared" si="221"/>
        <v>#REF!</v>
      </c>
      <c r="M266" s="128" t="e">
        <f>'HORA CERTA'!#REF!</f>
        <v>#REF!</v>
      </c>
      <c r="N266" s="129" t="e">
        <f t="shared" si="222"/>
        <v>#REF!</v>
      </c>
      <c r="O266" s="250" t="e">
        <f t="shared" si="223"/>
        <v>#REF!</v>
      </c>
      <c r="P266" s="130" t="e">
        <f t="shared" si="224"/>
        <v>#REF!</v>
      </c>
      <c r="Q266" s="259" t="e">
        <f t="shared" si="225"/>
        <v>#REF!</v>
      </c>
    </row>
    <row r="267" spans="1:17" x14ac:dyDescent="0.25">
      <c r="A267" s="127" t="s">
        <v>111</v>
      </c>
      <c r="B267" s="190" t="e">
        <f>'HORA CERTA'!#REF!</f>
        <v>#REF!</v>
      </c>
      <c r="C267" s="128" t="e">
        <f>'HORA CERTA'!#REF!</f>
        <v>#REF!</v>
      </c>
      <c r="D267" s="129" t="e">
        <f t="shared" si="217"/>
        <v>#REF!</v>
      </c>
      <c r="E267" s="128" t="e">
        <f>'HORA CERTA'!#REF!</f>
        <v>#REF!</v>
      </c>
      <c r="F267" s="129" t="e">
        <f t="shared" si="218"/>
        <v>#REF!</v>
      </c>
      <c r="G267" s="128" t="e">
        <f>'HORA CERTA'!#REF!</f>
        <v>#REF!</v>
      </c>
      <c r="H267" s="129" t="e">
        <f t="shared" si="219"/>
        <v>#REF!</v>
      </c>
      <c r="I267" s="128" t="e">
        <f>'HORA CERTA'!#REF!</f>
        <v>#REF!</v>
      </c>
      <c r="J267" s="129" t="e">
        <f t="shared" si="220"/>
        <v>#REF!</v>
      </c>
      <c r="K267" s="128" t="e">
        <f>'HORA CERTA'!#REF!</f>
        <v>#REF!</v>
      </c>
      <c r="L267" s="129" t="e">
        <f t="shared" si="221"/>
        <v>#REF!</v>
      </c>
      <c r="M267" s="128" t="e">
        <f>'HORA CERTA'!#REF!</f>
        <v>#REF!</v>
      </c>
      <c r="N267" s="129" t="e">
        <f t="shared" si="222"/>
        <v>#REF!</v>
      </c>
      <c r="O267" s="250" t="e">
        <f t="shared" si="223"/>
        <v>#REF!</v>
      </c>
      <c r="P267" s="130" t="e">
        <f t="shared" si="224"/>
        <v>#REF!</v>
      </c>
      <c r="Q267" s="259" t="e">
        <f t="shared" si="225"/>
        <v>#REF!</v>
      </c>
    </row>
    <row r="268" spans="1:17" x14ac:dyDescent="0.25">
      <c r="A268" s="127" t="s">
        <v>112</v>
      </c>
      <c r="B268" s="190" t="e">
        <f>'HORA CERTA'!#REF!</f>
        <v>#REF!</v>
      </c>
      <c r="C268" s="128" t="e">
        <f>'HORA CERTA'!#REF!</f>
        <v>#REF!</v>
      </c>
      <c r="D268" s="129" t="e">
        <f t="shared" si="217"/>
        <v>#REF!</v>
      </c>
      <c r="E268" s="128" t="e">
        <f>'HORA CERTA'!#REF!</f>
        <v>#REF!</v>
      </c>
      <c r="F268" s="129" t="e">
        <f t="shared" si="218"/>
        <v>#REF!</v>
      </c>
      <c r="G268" s="128" t="e">
        <f>'HORA CERTA'!#REF!</f>
        <v>#REF!</v>
      </c>
      <c r="H268" s="129" t="e">
        <f t="shared" si="219"/>
        <v>#REF!</v>
      </c>
      <c r="I268" s="128" t="e">
        <f>'HORA CERTA'!#REF!</f>
        <v>#REF!</v>
      </c>
      <c r="J268" s="129" t="e">
        <f t="shared" si="220"/>
        <v>#REF!</v>
      </c>
      <c r="K268" s="128" t="e">
        <f>'HORA CERTA'!#REF!</f>
        <v>#REF!</v>
      </c>
      <c r="L268" s="129" t="e">
        <f t="shared" si="221"/>
        <v>#REF!</v>
      </c>
      <c r="M268" s="128" t="e">
        <f>'HORA CERTA'!#REF!</f>
        <v>#REF!</v>
      </c>
      <c r="N268" s="129" t="e">
        <f t="shared" si="222"/>
        <v>#REF!</v>
      </c>
      <c r="O268" s="250" t="e">
        <f t="shared" si="223"/>
        <v>#REF!</v>
      </c>
      <c r="P268" s="130" t="e">
        <f t="shared" si="224"/>
        <v>#REF!</v>
      </c>
      <c r="Q268" s="259" t="e">
        <f t="shared" si="225"/>
        <v>#REF!</v>
      </c>
    </row>
    <row r="269" spans="1:17" x14ac:dyDescent="0.25">
      <c r="A269" s="127" t="s">
        <v>179</v>
      </c>
      <c r="B269" s="190" t="e">
        <f>'HORA CERTA'!#REF!</f>
        <v>#REF!</v>
      </c>
      <c r="C269" s="128" t="e">
        <f>'HORA CERTA'!#REF!</f>
        <v>#REF!</v>
      </c>
      <c r="D269" s="129" t="e">
        <f t="shared" si="217"/>
        <v>#REF!</v>
      </c>
      <c r="E269" s="128" t="e">
        <f>'HORA CERTA'!#REF!</f>
        <v>#REF!</v>
      </c>
      <c r="F269" s="129" t="e">
        <f t="shared" si="218"/>
        <v>#REF!</v>
      </c>
      <c r="G269" s="128" t="e">
        <f>'HORA CERTA'!#REF!</f>
        <v>#REF!</v>
      </c>
      <c r="H269" s="129" t="e">
        <f t="shared" si="219"/>
        <v>#REF!</v>
      </c>
      <c r="I269" s="128" t="e">
        <f>'HORA CERTA'!#REF!</f>
        <v>#REF!</v>
      </c>
      <c r="J269" s="129" t="e">
        <f t="shared" si="220"/>
        <v>#REF!</v>
      </c>
      <c r="K269" s="128" t="e">
        <f>'HORA CERTA'!#REF!</f>
        <v>#REF!</v>
      </c>
      <c r="L269" s="129" t="e">
        <f t="shared" si="221"/>
        <v>#REF!</v>
      </c>
      <c r="M269" s="128" t="e">
        <f>'HORA CERTA'!#REF!</f>
        <v>#REF!</v>
      </c>
      <c r="N269" s="129" t="e">
        <f t="shared" si="222"/>
        <v>#REF!</v>
      </c>
      <c r="O269" s="250" t="e">
        <f t="shared" si="223"/>
        <v>#REF!</v>
      </c>
      <c r="P269" s="130" t="e">
        <f t="shared" si="224"/>
        <v>#REF!</v>
      </c>
      <c r="Q269" s="259" t="e">
        <f t="shared" si="225"/>
        <v>#REF!</v>
      </c>
    </row>
    <row r="270" spans="1:17" x14ac:dyDescent="0.25">
      <c r="A270" s="127" t="s">
        <v>113</v>
      </c>
      <c r="B270" s="190" t="e">
        <f>'HORA CERTA'!#REF!</f>
        <v>#REF!</v>
      </c>
      <c r="C270" s="128" t="e">
        <f>'HORA CERTA'!#REF!</f>
        <v>#REF!</v>
      </c>
      <c r="D270" s="129" t="e">
        <f t="shared" si="217"/>
        <v>#REF!</v>
      </c>
      <c r="E270" s="128" t="e">
        <f>'HORA CERTA'!#REF!</f>
        <v>#REF!</v>
      </c>
      <c r="F270" s="129" t="e">
        <f t="shared" si="218"/>
        <v>#REF!</v>
      </c>
      <c r="G270" s="128" t="e">
        <f>'HORA CERTA'!#REF!</f>
        <v>#REF!</v>
      </c>
      <c r="H270" s="129" t="e">
        <f t="shared" si="219"/>
        <v>#REF!</v>
      </c>
      <c r="I270" s="128" t="e">
        <f>'HORA CERTA'!#REF!</f>
        <v>#REF!</v>
      </c>
      <c r="J270" s="129" t="e">
        <f t="shared" si="220"/>
        <v>#REF!</v>
      </c>
      <c r="K270" s="128" t="e">
        <f>'HORA CERTA'!#REF!</f>
        <v>#REF!</v>
      </c>
      <c r="L270" s="129" t="e">
        <f t="shared" si="221"/>
        <v>#REF!</v>
      </c>
      <c r="M270" s="128" t="e">
        <f>'HORA CERTA'!#REF!</f>
        <v>#REF!</v>
      </c>
      <c r="N270" s="129" t="e">
        <f t="shared" si="222"/>
        <v>#REF!</v>
      </c>
      <c r="O270" s="250" t="e">
        <f t="shared" si="223"/>
        <v>#REF!</v>
      </c>
      <c r="P270" s="130" t="e">
        <f t="shared" si="224"/>
        <v>#REF!</v>
      </c>
      <c r="Q270" s="259" t="e">
        <f t="shared" si="225"/>
        <v>#REF!</v>
      </c>
    </row>
    <row r="271" spans="1:17" x14ac:dyDescent="0.25">
      <c r="A271" s="127" t="s">
        <v>114</v>
      </c>
      <c r="B271" s="190" t="e">
        <f>'HORA CERTA'!#REF!</f>
        <v>#REF!</v>
      </c>
      <c r="C271" s="131" t="e">
        <f>'HORA CERTA'!#REF!</f>
        <v>#REF!</v>
      </c>
      <c r="D271" s="129" t="e">
        <f t="shared" si="217"/>
        <v>#REF!</v>
      </c>
      <c r="E271" s="131" t="e">
        <f>'HORA CERTA'!#REF!</f>
        <v>#REF!</v>
      </c>
      <c r="F271" s="129" t="e">
        <f t="shared" si="218"/>
        <v>#REF!</v>
      </c>
      <c r="G271" s="131" t="e">
        <f>'HORA CERTA'!#REF!</f>
        <v>#REF!</v>
      </c>
      <c r="H271" s="129" t="e">
        <f t="shared" si="219"/>
        <v>#REF!</v>
      </c>
      <c r="I271" s="131" t="e">
        <f>'HORA CERTA'!#REF!</f>
        <v>#REF!</v>
      </c>
      <c r="J271" s="129" t="e">
        <f t="shared" si="220"/>
        <v>#REF!</v>
      </c>
      <c r="K271" s="131" t="e">
        <f>'HORA CERTA'!#REF!</f>
        <v>#REF!</v>
      </c>
      <c r="L271" s="129" t="e">
        <f t="shared" si="221"/>
        <v>#REF!</v>
      </c>
      <c r="M271" s="131" t="e">
        <f>'HORA CERTA'!#REF!</f>
        <v>#REF!</v>
      </c>
      <c r="N271" s="129" t="e">
        <f t="shared" si="222"/>
        <v>#REF!</v>
      </c>
      <c r="O271" s="132" t="e">
        <f t="shared" si="223"/>
        <v>#REF!</v>
      </c>
      <c r="P271" s="130" t="e">
        <f t="shared" si="224"/>
        <v>#REF!</v>
      </c>
      <c r="Q271" s="131" t="e">
        <f t="shared" si="225"/>
        <v>#REF!</v>
      </c>
    </row>
    <row r="272" spans="1:17" x14ac:dyDescent="0.25">
      <c r="A272" s="127" t="s">
        <v>115</v>
      </c>
      <c r="B272" s="190" t="e">
        <f>'HORA CERTA'!#REF!</f>
        <v>#REF!</v>
      </c>
      <c r="C272" s="131" t="e">
        <f>'HORA CERTA'!#REF!</f>
        <v>#REF!</v>
      </c>
      <c r="D272" s="129" t="e">
        <f t="shared" si="217"/>
        <v>#REF!</v>
      </c>
      <c r="E272" s="131" t="e">
        <f>'HORA CERTA'!#REF!</f>
        <v>#REF!</v>
      </c>
      <c r="F272" s="129" t="e">
        <f t="shared" si="218"/>
        <v>#REF!</v>
      </c>
      <c r="G272" s="131" t="e">
        <f>'HORA CERTA'!#REF!</f>
        <v>#REF!</v>
      </c>
      <c r="H272" s="129" t="e">
        <f t="shared" si="219"/>
        <v>#REF!</v>
      </c>
      <c r="I272" s="131" t="e">
        <f>'HORA CERTA'!#REF!</f>
        <v>#REF!</v>
      </c>
      <c r="J272" s="129" t="e">
        <f t="shared" si="220"/>
        <v>#REF!</v>
      </c>
      <c r="K272" s="131" t="e">
        <f>'HORA CERTA'!#REF!</f>
        <v>#REF!</v>
      </c>
      <c r="L272" s="129" t="e">
        <f t="shared" si="221"/>
        <v>#REF!</v>
      </c>
      <c r="M272" s="131" t="e">
        <f>'HORA CERTA'!#REF!</f>
        <v>#REF!</v>
      </c>
      <c r="N272" s="129" t="e">
        <f t="shared" si="222"/>
        <v>#REF!</v>
      </c>
      <c r="O272" s="132" t="e">
        <f t="shared" si="223"/>
        <v>#REF!</v>
      </c>
      <c r="P272" s="130" t="e">
        <f t="shared" si="224"/>
        <v>#REF!</v>
      </c>
      <c r="Q272" s="131" t="e">
        <f t="shared" si="225"/>
        <v>#REF!</v>
      </c>
    </row>
    <row r="273" spans="1:17" x14ac:dyDescent="0.25">
      <c r="A273" s="127" t="s">
        <v>116</v>
      </c>
      <c r="B273" s="190" t="e">
        <f>'HORA CERTA'!#REF!</f>
        <v>#REF!</v>
      </c>
      <c r="C273" s="131" t="e">
        <f>'HORA CERTA'!#REF!</f>
        <v>#REF!</v>
      </c>
      <c r="D273" s="129" t="e">
        <f t="shared" si="217"/>
        <v>#REF!</v>
      </c>
      <c r="E273" s="131" t="e">
        <f>'HORA CERTA'!#REF!</f>
        <v>#REF!</v>
      </c>
      <c r="F273" s="129" t="e">
        <f t="shared" si="218"/>
        <v>#REF!</v>
      </c>
      <c r="G273" s="131" t="e">
        <f>'HORA CERTA'!#REF!</f>
        <v>#REF!</v>
      </c>
      <c r="H273" s="129" t="e">
        <f t="shared" si="219"/>
        <v>#REF!</v>
      </c>
      <c r="I273" s="131" t="e">
        <f>'HORA CERTA'!#REF!</f>
        <v>#REF!</v>
      </c>
      <c r="J273" s="129" t="e">
        <f t="shared" si="220"/>
        <v>#REF!</v>
      </c>
      <c r="K273" s="131" t="e">
        <f>'HORA CERTA'!#REF!</f>
        <v>#REF!</v>
      </c>
      <c r="L273" s="129" t="e">
        <f t="shared" si="221"/>
        <v>#REF!</v>
      </c>
      <c r="M273" s="131" t="e">
        <f>'HORA CERTA'!#REF!</f>
        <v>#REF!</v>
      </c>
      <c r="N273" s="129" t="e">
        <f t="shared" si="222"/>
        <v>#REF!</v>
      </c>
      <c r="O273" s="132" t="e">
        <f t="shared" si="223"/>
        <v>#REF!</v>
      </c>
      <c r="P273" s="130" t="e">
        <f t="shared" si="224"/>
        <v>#REF!</v>
      </c>
      <c r="Q273" s="131" t="e">
        <f t="shared" si="225"/>
        <v>#REF!</v>
      </c>
    </row>
    <row r="274" spans="1:17" x14ac:dyDescent="0.25">
      <c r="A274" s="127" t="s">
        <v>117</v>
      </c>
      <c r="B274" s="190" t="e">
        <f>'HORA CERTA'!#REF!</f>
        <v>#REF!</v>
      </c>
      <c r="C274" s="131" t="e">
        <f>'HORA CERTA'!#REF!</f>
        <v>#REF!</v>
      </c>
      <c r="D274" s="129" t="e">
        <f t="shared" si="217"/>
        <v>#REF!</v>
      </c>
      <c r="E274" s="131" t="e">
        <f>'HORA CERTA'!#REF!</f>
        <v>#REF!</v>
      </c>
      <c r="F274" s="129" t="e">
        <f t="shared" si="218"/>
        <v>#REF!</v>
      </c>
      <c r="G274" s="131" t="e">
        <f>'HORA CERTA'!#REF!</f>
        <v>#REF!</v>
      </c>
      <c r="H274" s="129" t="e">
        <f t="shared" si="219"/>
        <v>#REF!</v>
      </c>
      <c r="I274" s="131" t="e">
        <f>'HORA CERTA'!#REF!</f>
        <v>#REF!</v>
      </c>
      <c r="J274" s="129" t="e">
        <f t="shared" si="220"/>
        <v>#REF!</v>
      </c>
      <c r="K274" s="131" t="e">
        <f>'HORA CERTA'!#REF!</f>
        <v>#REF!</v>
      </c>
      <c r="L274" s="129" t="e">
        <f t="shared" si="221"/>
        <v>#REF!</v>
      </c>
      <c r="M274" s="131" t="e">
        <f>'HORA CERTA'!#REF!</f>
        <v>#REF!</v>
      </c>
      <c r="N274" s="129" t="e">
        <f t="shared" si="222"/>
        <v>#REF!</v>
      </c>
      <c r="O274" s="132" t="e">
        <f t="shared" si="223"/>
        <v>#REF!</v>
      </c>
      <c r="P274" s="130" t="e">
        <f t="shared" si="224"/>
        <v>#REF!</v>
      </c>
      <c r="Q274" s="131" t="e">
        <f t="shared" si="225"/>
        <v>#REF!</v>
      </c>
    </row>
    <row r="275" spans="1:17" ht="15.75" thickBot="1" x14ac:dyDescent="0.3">
      <c r="A275" s="133" t="s">
        <v>118</v>
      </c>
      <c r="B275" s="85" t="e">
        <f>'HORA CERTA'!#REF!</f>
        <v>#REF!</v>
      </c>
      <c r="C275" s="134" t="e">
        <f>'HORA CERTA'!#REF!</f>
        <v>#REF!</v>
      </c>
      <c r="D275" s="125" t="e">
        <f t="shared" si="217"/>
        <v>#REF!</v>
      </c>
      <c r="E275" s="134" t="e">
        <f>'HORA CERTA'!#REF!</f>
        <v>#REF!</v>
      </c>
      <c r="F275" s="125" t="e">
        <f t="shared" si="218"/>
        <v>#REF!</v>
      </c>
      <c r="G275" s="134" t="e">
        <f>'HORA CERTA'!#REF!</f>
        <v>#REF!</v>
      </c>
      <c r="H275" s="125" t="e">
        <f t="shared" si="219"/>
        <v>#REF!</v>
      </c>
      <c r="I275" s="134" t="e">
        <f>'HORA CERTA'!#REF!</f>
        <v>#REF!</v>
      </c>
      <c r="J275" s="125" t="e">
        <f t="shared" si="220"/>
        <v>#REF!</v>
      </c>
      <c r="K275" s="134" t="e">
        <f>'HORA CERTA'!#REF!</f>
        <v>#REF!</v>
      </c>
      <c r="L275" s="125" t="e">
        <f t="shared" si="221"/>
        <v>#REF!</v>
      </c>
      <c r="M275" s="134" t="e">
        <f>'HORA CERTA'!#REF!</f>
        <v>#REF!</v>
      </c>
      <c r="N275" s="125" t="e">
        <f t="shared" si="222"/>
        <v>#REF!</v>
      </c>
      <c r="O275" s="135" t="e">
        <f t="shared" si="223"/>
        <v>#REF!</v>
      </c>
      <c r="P275" s="126" t="e">
        <f t="shared" si="224"/>
        <v>#REF!</v>
      </c>
      <c r="Q275" s="134" t="e">
        <f t="shared" si="225"/>
        <v>#REF!</v>
      </c>
    </row>
    <row r="276" spans="1:17" ht="15.75" thickBot="1" x14ac:dyDescent="0.3">
      <c r="A276" s="35" t="s">
        <v>7</v>
      </c>
      <c r="B276" s="36" t="e">
        <f>SUM(B264:B275)</f>
        <v>#REF!</v>
      </c>
      <c r="C276" s="37" t="e">
        <f>SUM(C264:C275)</f>
        <v>#REF!</v>
      </c>
      <c r="D276" s="38" t="e">
        <f t="shared" si="217"/>
        <v>#REF!</v>
      </c>
      <c r="E276" s="37" t="e">
        <f>SUM(E264:E275)</f>
        <v>#REF!</v>
      </c>
      <c r="F276" s="38" t="e">
        <f t="shared" si="218"/>
        <v>#REF!</v>
      </c>
      <c r="G276" s="37" t="e">
        <f>SUM(G264:G275)</f>
        <v>#REF!</v>
      </c>
      <c r="H276" s="38" t="e">
        <f t="shared" si="219"/>
        <v>#REF!</v>
      </c>
      <c r="I276" s="37" t="e">
        <f>SUM(I264:I275)</f>
        <v>#REF!</v>
      </c>
      <c r="J276" s="38" t="e">
        <f t="shared" si="220"/>
        <v>#REF!</v>
      </c>
      <c r="K276" s="37" t="e">
        <f t="shared" ref="K276" si="226">SUM(K264:K275)</f>
        <v>#REF!</v>
      </c>
      <c r="L276" s="38" t="e">
        <f t="shared" si="221"/>
        <v>#REF!</v>
      </c>
      <c r="M276" s="37" t="e">
        <f t="shared" ref="M276" si="227">SUM(M264:M275)</f>
        <v>#REF!</v>
      </c>
      <c r="N276" s="38" t="e">
        <f t="shared" si="222"/>
        <v>#REF!</v>
      </c>
      <c r="O276" s="136" t="e">
        <f t="shared" si="223"/>
        <v>#REF!</v>
      </c>
      <c r="P276" s="137" t="e">
        <f t="shared" si="224"/>
        <v>#REF!</v>
      </c>
      <c r="Q276" s="37" t="e">
        <f t="shared" si="225"/>
        <v>#REF!</v>
      </c>
    </row>
    <row r="278" spans="1:17" ht="15.75" x14ac:dyDescent="0.25">
      <c r="A278" s="993" t="s">
        <v>257</v>
      </c>
      <c r="B278" s="994"/>
      <c r="C278" s="994"/>
      <c r="D278" s="994"/>
      <c r="E278" s="994"/>
      <c r="F278" s="994"/>
      <c r="G278" s="994"/>
      <c r="H278" s="994"/>
      <c r="I278" s="994"/>
      <c r="J278" s="994"/>
      <c r="K278" s="994"/>
      <c r="L278" s="994"/>
      <c r="M278" s="994"/>
      <c r="N278" s="994"/>
      <c r="O278" s="994"/>
      <c r="P278" s="994"/>
      <c r="Q278" s="994"/>
    </row>
    <row r="279" spans="1:17" ht="36.75" thickBot="1" x14ac:dyDescent="0.3">
      <c r="A279" s="74" t="s">
        <v>14</v>
      </c>
      <c r="B279" s="90" t="s">
        <v>165</v>
      </c>
      <c r="C279" s="207" t="s">
        <v>2</v>
      </c>
      <c r="D279" s="208" t="s">
        <v>1</v>
      </c>
      <c r="E279" s="207" t="s">
        <v>3</v>
      </c>
      <c r="F279" s="208" t="s">
        <v>1</v>
      </c>
      <c r="G279" s="207" t="s">
        <v>4</v>
      </c>
      <c r="H279" s="208" t="s">
        <v>1</v>
      </c>
      <c r="I279" s="207" t="s">
        <v>5</v>
      </c>
      <c r="J279" s="208" t="s">
        <v>1</v>
      </c>
      <c r="K279" s="209" t="s">
        <v>190</v>
      </c>
      <c r="L279" s="210" t="s">
        <v>1</v>
      </c>
      <c r="M279" s="209" t="s">
        <v>191</v>
      </c>
      <c r="N279" s="210" t="s">
        <v>1</v>
      </c>
      <c r="O279" s="237" t="s">
        <v>193</v>
      </c>
      <c r="P279" s="238" t="s">
        <v>192</v>
      </c>
      <c r="Q279" s="209" t="s">
        <v>6</v>
      </c>
    </row>
    <row r="280" spans="1:17" ht="15.75" thickTop="1" x14ac:dyDescent="0.25">
      <c r="A280" s="8" t="s">
        <v>175</v>
      </c>
      <c r="B280" s="9">
        <f>' UPA'!B9</f>
        <v>40</v>
      </c>
      <c r="C280" s="91">
        <f>' UPA'!C9</f>
        <v>0</v>
      </c>
      <c r="D280" s="18">
        <f t="shared" ref="D280:D285" si="228">C280/$B280</f>
        <v>0</v>
      </c>
      <c r="E280" s="91" t="e">
        <f>' UPA'!#REF!</f>
        <v>#REF!</v>
      </c>
      <c r="F280" s="18" t="e">
        <f>E280/$B280</f>
        <v>#REF!</v>
      </c>
      <c r="G280" s="91" t="e">
        <f>' UPA'!#REF!</f>
        <v>#REF!</v>
      </c>
      <c r="H280" s="18" t="e">
        <f t="shared" ref="H280:H285" si="229">G280/$B280</f>
        <v>#REF!</v>
      </c>
      <c r="I280" s="91" t="e">
        <f>' UPA'!#REF!</f>
        <v>#REF!</v>
      </c>
      <c r="J280" s="18" t="e">
        <f t="shared" ref="J280:J285" si="230">I280/$B280</f>
        <v>#REF!</v>
      </c>
      <c r="K280" s="91" t="e">
        <f>' UPA'!#REF!</f>
        <v>#REF!</v>
      </c>
      <c r="L280" s="18" t="e">
        <f t="shared" ref="L280:L285" si="231">K280/$B280</f>
        <v>#REF!</v>
      </c>
      <c r="M280" s="91" t="e">
        <f>' UPA'!#REF!</f>
        <v>#REF!</v>
      </c>
      <c r="N280" s="18" t="e">
        <f t="shared" ref="N280:N285" si="232">M280/$B280</f>
        <v>#REF!</v>
      </c>
      <c r="O280" s="227" t="e">
        <f t="shared" ref="O280:O285" si="233">SUM(I280,K280,M280)</f>
        <v>#REF!</v>
      </c>
      <c r="P280" s="102" t="e">
        <f t="shared" ref="P280:P285" si="234">O280/($B280*3)</f>
        <v>#REF!</v>
      </c>
      <c r="Q280" s="230" t="e">
        <f t="shared" ref="Q280:Q285" si="235">SUM(C280,E280,G280,I280,K280,M280)</f>
        <v>#REF!</v>
      </c>
    </row>
    <row r="281" spans="1:17" x14ac:dyDescent="0.25">
      <c r="A281" s="8" t="s">
        <v>174</v>
      </c>
      <c r="B281" s="73">
        <f>' UPA'!B10</f>
        <v>1</v>
      </c>
      <c r="C281" s="92">
        <f>' UPA'!C10</f>
        <v>0</v>
      </c>
      <c r="D281" s="103">
        <f t="shared" si="228"/>
        <v>0</v>
      </c>
      <c r="E281" s="92" t="e">
        <f>' UPA'!#REF!</f>
        <v>#REF!</v>
      </c>
      <c r="F281" s="103" t="e">
        <f>E281/$B281</f>
        <v>#REF!</v>
      </c>
      <c r="G281" s="92" t="e">
        <f>' UPA'!#REF!</f>
        <v>#REF!</v>
      </c>
      <c r="H281" s="103" t="e">
        <f t="shared" si="229"/>
        <v>#REF!</v>
      </c>
      <c r="I281" s="92" t="e">
        <f>' UPA'!#REF!</f>
        <v>#REF!</v>
      </c>
      <c r="J281" s="103" t="e">
        <f t="shared" si="230"/>
        <v>#REF!</v>
      </c>
      <c r="K281" s="92" t="e">
        <f>' UPA'!#REF!</f>
        <v>#REF!</v>
      </c>
      <c r="L281" s="103" t="e">
        <f t="shared" si="231"/>
        <v>#REF!</v>
      </c>
      <c r="M281" s="92" t="e">
        <f>' UPA'!#REF!</f>
        <v>#REF!</v>
      </c>
      <c r="N281" s="103" t="e">
        <f t="shared" si="232"/>
        <v>#REF!</v>
      </c>
      <c r="O281" s="239" t="e">
        <f t="shared" si="233"/>
        <v>#REF!</v>
      </c>
      <c r="P281" s="104" t="e">
        <f t="shared" si="234"/>
        <v>#REF!</v>
      </c>
      <c r="Q281" s="229" t="e">
        <f t="shared" si="235"/>
        <v>#REF!</v>
      </c>
    </row>
    <row r="282" spans="1:17" x14ac:dyDescent="0.25">
      <c r="A282" s="138" t="s">
        <v>176</v>
      </c>
      <c r="B282" s="78">
        <f>' UPA'!B11</f>
        <v>14</v>
      </c>
      <c r="C282" s="92">
        <f>' UPA'!C11</f>
        <v>0</v>
      </c>
      <c r="D282" s="103">
        <f t="shared" si="228"/>
        <v>0</v>
      </c>
      <c r="E282" s="92" t="e">
        <f>' UPA'!#REF!</f>
        <v>#REF!</v>
      </c>
      <c r="F282" s="103" t="e">
        <f>E282/$B282</f>
        <v>#REF!</v>
      </c>
      <c r="G282" s="92" t="e">
        <f>' UPA'!#REF!</f>
        <v>#REF!</v>
      </c>
      <c r="H282" s="103" t="e">
        <f t="shared" si="229"/>
        <v>#REF!</v>
      </c>
      <c r="I282" s="92" t="e">
        <f>' UPA'!#REF!</f>
        <v>#REF!</v>
      </c>
      <c r="J282" s="103" t="e">
        <f t="shared" si="230"/>
        <v>#REF!</v>
      </c>
      <c r="K282" s="92" t="e">
        <f>' UPA'!#REF!</f>
        <v>#REF!</v>
      </c>
      <c r="L282" s="103" t="e">
        <f t="shared" si="231"/>
        <v>#REF!</v>
      </c>
      <c r="M282" s="92" t="e">
        <f>' UPA'!#REF!</f>
        <v>#REF!</v>
      </c>
      <c r="N282" s="103" t="e">
        <f t="shared" si="232"/>
        <v>#REF!</v>
      </c>
      <c r="O282" s="239" t="e">
        <f t="shared" si="233"/>
        <v>#REF!</v>
      </c>
      <c r="P282" s="104" t="e">
        <f t="shared" si="234"/>
        <v>#REF!</v>
      </c>
      <c r="Q282" s="229" t="e">
        <f t="shared" si="235"/>
        <v>#REF!</v>
      </c>
    </row>
    <row r="283" spans="1:17" x14ac:dyDescent="0.25">
      <c r="A283" s="77" t="s">
        <v>177</v>
      </c>
      <c r="B283" s="73">
        <f>' UPA'!B12</f>
        <v>28</v>
      </c>
      <c r="C283" s="92">
        <f>' UPA'!C12</f>
        <v>0</v>
      </c>
      <c r="D283" s="103">
        <f>C283/$B283</f>
        <v>0</v>
      </c>
      <c r="E283" s="92" t="e">
        <f>' UPA'!#REF!</f>
        <v>#REF!</v>
      </c>
      <c r="F283" s="103" t="e">
        <f>E283/$B283</f>
        <v>#REF!</v>
      </c>
      <c r="G283" s="92" t="e">
        <f>' UPA'!#REF!</f>
        <v>#REF!</v>
      </c>
      <c r="H283" s="103" t="e">
        <f t="shared" si="229"/>
        <v>#REF!</v>
      </c>
      <c r="I283" s="92" t="e">
        <f>' UPA'!#REF!</f>
        <v>#REF!</v>
      </c>
      <c r="J283" s="103" t="e">
        <f t="shared" si="230"/>
        <v>#REF!</v>
      </c>
      <c r="K283" s="92" t="e">
        <f>' UPA'!#REF!</f>
        <v>#REF!</v>
      </c>
      <c r="L283" s="103" t="e">
        <f t="shared" si="231"/>
        <v>#REF!</v>
      </c>
      <c r="M283" s="92" t="e">
        <f>' UPA'!#REF!</f>
        <v>#REF!</v>
      </c>
      <c r="N283" s="103" t="e">
        <f t="shared" si="232"/>
        <v>#REF!</v>
      </c>
      <c r="O283" s="239" t="e">
        <f t="shared" si="233"/>
        <v>#REF!</v>
      </c>
      <c r="P283" s="104" t="e">
        <f t="shared" si="234"/>
        <v>#REF!</v>
      </c>
      <c r="Q283" s="229" t="e">
        <f t="shared" si="235"/>
        <v>#REF!</v>
      </c>
    </row>
    <row r="284" spans="1:17" ht="15.75" thickBot="1" x14ac:dyDescent="0.3">
      <c r="A284" s="96" t="s">
        <v>178</v>
      </c>
      <c r="B284" s="80">
        <f>' UPA'!B13</f>
        <v>1</v>
      </c>
      <c r="C284" s="97">
        <f>' UPA'!C13</f>
        <v>0</v>
      </c>
      <c r="D284" s="107">
        <f>C284/$B284</f>
        <v>0</v>
      </c>
      <c r="E284" s="97" t="e">
        <f>' UPA'!#REF!</f>
        <v>#REF!</v>
      </c>
      <c r="F284" s="107" t="e">
        <f>E284/$B284</f>
        <v>#REF!</v>
      </c>
      <c r="G284" s="97" t="e">
        <f>' UPA'!#REF!</f>
        <v>#REF!</v>
      </c>
      <c r="H284" s="107" t="e">
        <f t="shared" si="229"/>
        <v>#REF!</v>
      </c>
      <c r="I284" s="97" t="e">
        <f>' UPA'!#REF!</f>
        <v>#REF!</v>
      </c>
      <c r="J284" s="107" t="e">
        <f t="shared" si="230"/>
        <v>#REF!</v>
      </c>
      <c r="K284" s="97" t="e">
        <f>' UPA'!#REF!</f>
        <v>#REF!</v>
      </c>
      <c r="L284" s="107" t="e">
        <f t="shared" si="231"/>
        <v>#REF!</v>
      </c>
      <c r="M284" s="97" t="e">
        <f>' UPA'!#REF!</f>
        <v>#REF!</v>
      </c>
      <c r="N284" s="107" t="e">
        <f t="shared" si="232"/>
        <v>#REF!</v>
      </c>
      <c r="O284" s="240" t="e">
        <f t="shared" si="233"/>
        <v>#REF!</v>
      </c>
      <c r="P284" s="108" t="e">
        <f t="shared" si="234"/>
        <v>#REF!</v>
      </c>
      <c r="Q284" s="231" t="e">
        <f t="shared" si="235"/>
        <v>#REF!</v>
      </c>
    </row>
    <row r="285" spans="1:17" ht="15.75" thickBot="1" x14ac:dyDescent="0.3">
      <c r="A285" s="5" t="s">
        <v>7</v>
      </c>
      <c r="B285" s="6">
        <f>SUM(B280:B284)</f>
        <v>84</v>
      </c>
      <c r="C285" s="7">
        <f>SUM(C280:C284)</f>
        <v>0</v>
      </c>
      <c r="D285" s="21">
        <f t="shared" si="228"/>
        <v>0</v>
      </c>
      <c r="E285" s="7" t="e">
        <f>SUM(E280:E284)</f>
        <v>#REF!</v>
      </c>
      <c r="F285" s="21" t="e">
        <f t="shared" ref="F285" si="236">E285/$B285</f>
        <v>#REF!</v>
      </c>
      <c r="G285" s="7" t="e">
        <f>SUM(G280:G284)</f>
        <v>#REF!</v>
      </c>
      <c r="H285" s="21" t="e">
        <f t="shared" si="229"/>
        <v>#REF!</v>
      </c>
      <c r="I285" s="7" t="e">
        <f>SUM(I280:I284)</f>
        <v>#REF!</v>
      </c>
      <c r="J285" s="21" t="e">
        <f t="shared" si="230"/>
        <v>#REF!</v>
      </c>
      <c r="K285" s="7" t="e">
        <f t="shared" ref="K285" si="237">SUM(K280:K284)</f>
        <v>#REF!</v>
      </c>
      <c r="L285" s="21" t="e">
        <f t="shared" si="231"/>
        <v>#REF!</v>
      </c>
      <c r="M285" s="7" t="e">
        <f t="shared" ref="M285" si="238">SUM(M280:M284)</f>
        <v>#REF!</v>
      </c>
      <c r="N285" s="21" t="e">
        <f t="shared" si="232"/>
        <v>#REF!</v>
      </c>
      <c r="O285" s="71" t="e">
        <f t="shared" si="233"/>
        <v>#REF!</v>
      </c>
      <c r="P285" s="72" t="e">
        <f t="shared" si="234"/>
        <v>#REF!</v>
      </c>
      <c r="Q285" s="7" t="e">
        <f t="shared" si="235"/>
        <v>#REF!</v>
      </c>
    </row>
    <row r="287" spans="1:17" ht="15.75" x14ac:dyDescent="0.25">
      <c r="A287" s="993" t="s">
        <v>299</v>
      </c>
      <c r="B287" s="994"/>
      <c r="C287" s="994"/>
      <c r="D287" s="994"/>
      <c r="E287" s="994"/>
      <c r="F287" s="994"/>
      <c r="G287" s="994"/>
      <c r="H287" s="994"/>
      <c r="I287" s="994"/>
      <c r="J287" s="994"/>
      <c r="K287" s="994"/>
      <c r="L287" s="994"/>
      <c r="M287" s="994"/>
      <c r="N287" s="994"/>
      <c r="O287" s="994"/>
      <c r="P287" s="994"/>
      <c r="Q287" s="994"/>
    </row>
    <row r="288" spans="1:17" ht="36.75" thickBot="1" x14ac:dyDescent="0.3">
      <c r="A288" s="74" t="s">
        <v>14</v>
      </c>
      <c r="B288" s="139" t="s">
        <v>15</v>
      </c>
      <c r="C288" s="207" t="s">
        <v>2</v>
      </c>
      <c r="D288" s="208" t="s">
        <v>1</v>
      </c>
      <c r="E288" s="207" t="s">
        <v>3</v>
      </c>
      <c r="F288" s="208" t="s">
        <v>1</v>
      </c>
      <c r="G288" s="207" t="s">
        <v>4</v>
      </c>
      <c r="H288" s="208" t="s">
        <v>1</v>
      </c>
      <c r="I288" s="207" t="s">
        <v>5</v>
      </c>
      <c r="J288" s="208" t="s">
        <v>1</v>
      </c>
      <c r="K288" s="209" t="s">
        <v>190</v>
      </c>
      <c r="L288" s="210" t="s">
        <v>1</v>
      </c>
      <c r="M288" s="209" t="s">
        <v>191</v>
      </c>
      <c r="N288" s="210" t="s">
        <v>1</v>
      </c>
      <c r="O288" s="237" t="s">
        <v>193</v>
      </c>
      <c r="P288" s="238" t="s">
        <v>192</v>
      </c>
      <c r="Q288" s="209" t="s">
        <v>6</v>
      </c>
    </row>
    <row r="289" spans="1:17" ht="15.75" thickTop="1" x14ac:dyDescent="0.25">
      <c r="A289" s="8" t="s">
        <v>182</v>
      </c>
      <c r="B289" s="9">
        <f>'AMA JD BRASIL'!B15</f>
        <v>20</v>
      </c>
      <c r="C289" s="91">
        <f>'AMA JD BRASIL'!C15</f>
        <v>17</v>
      </c>
      <c r="D289" s="18">
        <f t="shared" ref="D289:D291" si="239">C289/$B289</f>
        <v>0.85</v>
      </c>
      <c r="E289" s="91">
        <f>'AMA JD BRASIL'!E15</f>
        <v>0</v>
      </c>
      <c r="F289" s="18">
        <f t="shared" ref="F289:F291" si="240">E289/$B289</f>
        <v>0</v>
      </c>
      <c r="G289" s="91">
        <f>'AMA JD BRASIL'!G15</f>
        <v>0</v>
      </c>
      <c r="H289" s="18">
        <f t="shared" ref="H289:H291" si="241">G289/$B289</f>
        <v>0</v>
      </c>
      <c r="I289" s="91">
        <f>'AMA JD BRASIL'!K15</f>
        <v>0</v>
      </c>
      <c r="J289" s="18">
        <f t="shared" ref="J289:J291" si="242">I289/$B289</f>
        <v>0</v>
      </c>
      <c r="K289" s="91">
        <f>'AMA JD BRASIL'!M15</f>
        <v>0</v>
      </c>
      <c r="L289" s="18">
        <f t="shared" ref="L289:L291" si="243">K289/$B289</f>
        <v>0</v>
      </c>
      <c r="M289" s="91">
        <f>'AMA JD BRASIL'!O15</f>
        <v>0</v>
      </c>
      <c r="N289" s="18">
        <f t="shared" ref="N289:N291" si="244">M289/$B289</f>
        <v>0</v>
      </c>
      <c r="O289" s="227">
        <f>SUM(I289,K289,M289)</f>
        <v>0</v>
      </c>
      <c r="P289" s="102">
        <f>O289/($B289*3)</f>
        <v>0</v>
      </c>
      <c r="Q289" s="230">
        <f>SUM(C289,E289,G289,I289,K289,M289)</f>
        <v>17</v>
      </c>
    </row>
    <row r="290" spans="1:17" ht="15.75" thickBot="1" x14ac:dyDescent="0.3">
      <c r="A290" s="96" t="s">
        <v>177</v>
      </c>
      <c r="B290" s="80">
        <f>'AMA JD BRASIL'!B16</f>
        <v>12</v>
      </c>
      <c r="C290" s="97">
        <f>'AMA JD BRASIL'!C16</f>
        <v>4</v>
      </c>
      <c r="D290" s="107">
        <f t="shared" si="239"/>
        <v>0.33333333333333331</v>
      </c>
      <c r="E290" s="97">
        <f>'AMA JD BRASIL'!E16</f>
        <v>0</v>
      </c>
      <c r="F290" s="107">
        <f t="shared" si="240"/>
        <v>0</v>
      </c>
      <c r="G290" s="97">
        <f>'AMA JD BRASIL'!G16</f>
        <v>0</v>
      </c>
      <c r="H290" s="107">
        <f t="shared" si="241"/>
        <v>0</v>
      </c>
      <c r="I290" s="97">
        <f>'AMA JD BRASIL'!K16</f>
        <v>0</v>
      </c>
      <c r="J290" s="107">
        <f t="shared" si="242"/>
        <v>0</v>
      </c>
      <c r="K290" s="97">
        <f>'AMA JD BRASIL'!M16</f>
        <v>0</v>
      </c>
      <c r="L290" s="107">
        <f t="shared" si="243"/>
        <v>0</v>
      </c>
      <c r="M290" s="97">
        <f>'AMA JD BRASIL'!O16</f>
        <v>0</v>
      </c>
      <c r="N290" s="107">
        <f t="shared" si="244"/>
        <v>0</v>
      </c>
      <c r="O290" s="240">
        <f>SUM(I290,K290,M290)</f>
        <v>0</v>
      </c>
      <c r="P290" s="108">
        <f>O290/($B290*3)</f>
        <v>0</v>
      </c>
      <c r="Q290" s="231">
        <f>SUM(C290,E290,G290,I290,K290,M290)</f>
        <v>4</v>
      </c>
    </row>
    <row r="291" spans="1:17" ht="15.75" thickBot="1" x14ac:dyDescent="0.3">
      <c r="A291" s="5" t="s">
        <v>7</v>
      </c>
      <c r="B291" s="6">
        <f>SUM(B289:B290)</f>
        <v>32</v>
      </c>
      <c r="C291" s="7">
        <f>SUM(C289:C290)</f>
        <v>21</v>
      </c>
      <c r="D291" s="21">
        <f t="shared" si="239"/>
        <v>0.65625</v>
      </c>
      <c r="E291" s="7">
        <f>SUM(E289:E290)</f>
        <v>0</v>
      </c>
      <c r="F291" s="21">
        <f t="shared" si="240"/>
        <v>0</v>
      </c>
      <c r="G291" s="7">
        <f>SUM(G289:G290)</f>
        <v>0</v>
      </c>
      <c r="H291" s="21">
        <f t="shared" si="241"/>
        <v>0</v>
      </c>
      <c r="I291" s="7">
        <f>SUM(I289:I290)</f>
        <v>0</v>
      </c>
      <c r="J291" s="21">
        <f t="shared" si="242"/>
        <v>0</v>
      </c>
      <c r="K291" s="7">
        <f t="shared" ref="K291" si="245">SUM(K289:K290)</f>
        <v>0</v>
      </c>
      <c r="L291" s="21">
        <f t="shared" si="243"/>
        <v>0</v>
      </c>
      <c r="M291" s="7">
        <f t="shared" ref="M291" si="246">SUM(M289:M290)</f>
        <v>0</v>
      </c>
      <c r="N291" s="21">
        <f t="shared" si="244"/>
        <v>0</v>
      </c>
      <c r="O291" s="71">
        <f>SUM(I291,K291,M291)</f>
        <v>0</v>
      </c>
      <c r="P291" s="72">
        <f>O291/($B291*3)</f>
        <v>0</v>
      </c>
      <c r="Q291" s="7">
        <f>SUM(C291,E291,G291,I291,K291,M291)</f>
        <v>21</v>
      </c>
    </row>
    <row r="293" spans="1:17" ht="15.75" x14ac:dyDescent="0.25">
      <c r="A293" s="993" t="s">
        <v>300</v>
      </c>
      <c r="B293" s="994"/>
      <c r="C293" s="994"/>
      <c r="D293" s="994"/>
      <c r="E293" s="994"/>
      <c r="F293" s="994"/>
      <c r="G293" s="994"/>
      <c r="H293" s="994"/>
      <c r="I293" s="994"/>
      <c r="J293" s="994"/>
      <c r="K293" s="994"/>
      <c r="L293" s="994"/>
      <c r="M293" s="994"/>
      <c r="N293" s="994"/>
      <c r="O293" s="994"/>
      <c r="P293" s="994"/>
      <c r="Q293" s="994"/>
    </row>
    <row r="294" spans="1:17" ht="36.75" thickBot="1" x14ac:dyDescent="0.3">
      <c r="A294" s="74" t="s">
        <v>14</v>
      </c>
      <c r="B294" s="139" t="s">
        <v>15</v>
      </c>
      <c r="C294" s="207" t="s">
        <v>2</v>
      </c>
      <c r="D294" s="208" t="s">
        <v>1</v>
      </c>
      <c r="E294" s="207" t="s">
        <v>3</v>
      </c>
      <c r="F294" s="208" t="s">
        <v>1</v>
      </c>
      <c r="G294" s="207" t="s">
        <v>4</v>
      </c>
      <c r="H294" s="208" t="s">
        <v>1</v>
      </c>
      <c r="I294" s="207" t="s">
        <v>5</v>
      </c>
      <c r="J294" s="208" t="s">
        <v>1</v>
      </c>
      <c r="K294" s="209" t="s">
        <v>190</v>
      </c>
      <c r="L294" s="210" t="s">
        <v>1</v>
      </c>
      <c r="M294" s="209" t="s">
        <v>191</v>
      </c>
      <c r="N294" s="210" t="s">
        <v>1</v>
      </c>
      <c r="O294" s="237" t="s">
        <v>193</v>
      </c>
      <c r="P294" s="238" t="s">
        <v>192</v>
      </c>
      <c r="Q294" s="209" t="s">
        <v>6</v>
      </c>
    </row>
    <row r="295" spans="1:17" ht="15.75" thickTop="1" x14ac:dyDescent="0.25">
      <c r="A295" s="8" t="s">
        <v>182</v>
      </c>
      <c r="B295" s="9">
        <f>'AMA VL QUILHERME'!B7</f>
        <v>18</v>
      </c>
      <c r="C295" s="91">
        <f>'AMA VL QUILHERME'!C7</f>
        <v>13</v>
      </c>
      <c r="D295" s="18">
        <f t="shared" ref="D295:D297" si="247">C295/$B295</f>
        <v>0.72222222222222221</v>
      </c>
      <c r="E295" s="91">
        <f>'AMA VL QUILHERME'!E7</f>
        <v>0</v>
      </c>
      <c r="F295" s="18">
        <f t="shared" ref="F295:F297" si="248">E295/$B295</f>
        <v>0</v>
      </c>
      <c r="G295" s="91">
        <f>'AMA VL QUILHERME'!G7</f>
        <v>0</v>
      </c>
      <c r="H295" s="18">
        <f t="shared" ref="H295:H297" si="249">G295/$B295</f>
        <v>0</v>
      </c>
      <c r="I295" s="91">
        <f>'AMA VL QUILHERME'!K7</f>
        <v>0</v>
      </c>
      <c r="J295" s="18">
        <f t="shared" ref="J295:J297" si="250">I295/$B295</f>
        <v>0</v>
      </c>
      <c r="K295" s="91">
        <f>'AMA VL QUILHERME'!M7</f>
        <v>0</v>
      </c>
      <c r="L295" s="18">
        <f t="shared" ref="L295:L297" si="251">K295/$B295</f>
        <v>0</v>
      </c>
      <c r="M295" s="91">
        <f>'AMA VL QUILHERME'!O7</f>
        <v>0</v>
      </c>
      <c r="N295" s="18">
        <f t="shared" ref="N295:N297" si="252">M295/$B295</f>
        <v>0</v>
      </c>
      <c r="O295" s="227">
        <f>SUM(I295,K295,M295)</f>
        <v>0</v>
      </c>
      <c r="P295" s="102">
        <f>O295/($B295*3)</f>
        <v>0</v>
      </c>
      <c r="Q295" s="230">
        <f>SUM(C295,E295,G295,I295,K295,M295)</f>
        <v>13</v>
      </c>
    </row>
    <row r="296" spans="1:17" ht="15.75" thickBot="1" x14ac:dyDescent="0.3">
      <c r="A296" s="96" t="s">
        <v>177</v>
      </c>
      <c r="B296" s="80">
        <f>'AMA VL QUILHERME'!B8</f>
        <v>12</v>
      </c>
      <c r="C296" s="97">
        <f>'AMA VL QUILHERME'!C8</f>
        <v>6</v>
      </c>
      <c r="D296" s="107">
        <f t="shared" si="247"/>
        <v>0.5</v>
      </c>
      <c r="E296" s="97">
        <f>'AMA VL QUILHERME'!E8</f>
        <v>0</v>
      </c>
      <c r="F296" s="107">
        <f t="shared" si="248"/>
        <v>0</v>
      </c>
      <c r="G296" s="97">
        <f>'AMA VL QUILHERME'!G8</f>
        <v>0</v>
      </c>
      <c r="H296" s="107">
        <f t="shared" si="249"/>
        <v>0</v>
      </c>
      <c r="I296" s="97">
        <f>'AMA VL QUILHERME'!K8</f>
        <v>0</v>
      </c>
      <c r="J296" s="107">
        <f t="shared" si="250"/>
        <v>0</v>
      </c>
      <c r="K296" s="97">
        <f>'AMA VL QUILHERME'!M8</f>
        <v>0</v>
      </c>
      <c r="L296" s="107">
        <f t="shared" si="251"/>
        <v>0</v>
      </c>
      <c r="M296" s="97">
        <f>'AMA VL QUILHERME'!O8</f>
        <v>0</v>
      </c>
      <c r="N296" s="107">
        <f t="shared" si="252"/>
        <v>0</v>
      </c>
      <c r="O296" s="240">
        <f>SUM(I296,K296,M296)</f>
        <v>0</v>
      </c>
      <c r="P296" s="108">
        <f>O296/($B296*3)</f>
        <v>0</v>
      </c>
      <c r="Q296" s="231">
        <f>SUM(C296,E296,G296,I296,K296,M296)</f>
        <v>6</v>
      </c>
    </row>
    <row r="297" spans="1:17" ht="15.75" thickBot="1" x14ac:dyDescent="0.3">
      <c r="A297" s="5" t="s">
        <v>7</v>
      </c>
      <c r="B297" s="6">
        <f>SUM(B295:B296)</f>
        <v>30</v>
      </c>
      <c r="C297" s="7">
        <f>SUM(C295:C296)</f>
        <v>19</v>
      </c>
      <c r="D297" s="21">
        <f t="shared" si="247"/>
        <v>0.6333333333333333</v>
      </c>
      <c r="E297" s="7">
        <f>SUM(E295:E296)</f>
        <v>0</v>
      </c>
      <c r="F297" s="21">
        <f t="shared" si="248"/>
        <v>0</v>
      </c>
      <c r="G297" s="7">
        <f>SUM(G295:G296)</f>
        <v>0</v>
      </c>
      <c r="H297" s="21">
        <f t="shared" si="249"/>
        <v>0</v>
      </c>
      <c r="I297" s="7">
        <f>SUM(I295:I296)</f>
        <v>0</v>
      </c>
      <c r="J297" s="21">
        <f t="shared" si="250"/>
        <v>0</v>
      </c>
      <c r="K297" s="7">
        <f t="shared" ref="K297" si="253">SUM(K295:K296)</f>
        <v>0</v>
      </c>
      <c r="L297" s="21">
        <f t="shared" si="251"/>
        <v>0</v>
      </c>
      <c r="M297" s="7">
        <f t="shared" ref="M297" si="254">SUM(M295:M296)</f>
        <v>0</v>
      </c>
      <c r="N297" s="21">
        <f t="shared" si="252"/>
        <v>0</v>
      </c>
      <c r="O297" s="71">
        <f>SUM(I297,K297,M297)</f>
        <v>0</v>
      </c>
      <c r="P297" s="72">
        <f>O297/($B297*3)</f>
        <v>0</v>
      </c>
      <c r="Q297" s="7">
        <f>SUM(C297,E297,G297,I297,K297,M297)</f>
        <v>19</v>
      </c>
    </row>
    <row r="299" spans="1:17" ht="15.75" x14ac:dyDescent="0.25">
      <c r="A299" s="993" t="s">
        <v>301</v>
      </c>
      <c r="B299" s="994"/>
      <c r="C299" s="994"/>
      <c r="D299" s="994"/>
      <c r="E299" s="994"/>
      <c r="F299" s="994"/>
      <c r="G299" s="994"/>
      <c r="H299" s="994"/>
      <c r="I299" s="994"/>
      <c r="J299" s="994"/>
      <c r="K299" s="994"/>
      <c r="L299" s="994"/>
      <c r="M299" s="994"/>
      <c r="N299" s="994"/>
      <c r="O299" s="994"/>
      <c r="P299" s="994"/>
      <c r="Q299" s="994"/>
    </row>
    <row r="300" spans="1:17" ht="36.75" thickBot="1" x14ac:dyDescent="0.3">
      <c r="A300" s="74" t="s">
        <v>14</v>
      </c>
      <c r="B300" s="139" t="s">
        <v>15</v>
      </c>
      <c r="C300" s="207" t="s">
        <v>2</v>
      </c>
      <c r="D300" s="208" t="s">
        <v>1</v>
      </c>
      <c r="E300" s="207" t="s">
        <v>3</v>
      </c>
      <c r="F300" s="208" t="s">
        <v>1</v>
      </c>
      <c r="G300" s="207" t="s">
        <v>4</v>
      </c>
      <c r="H300" s="208" t="s">
        <v>1</v>
      </c>
      <c r="I300" s="207" t="s">
        <v>5</v>
      </c>
      <c r="J300" s="208" t="s">
        <v>1</v>
      </c>
      <c r="K300" s="209" t="s">
        <v>190</v>
      </c>
      <c r="L300" s="210" t="s">
        <v>1</v>
      </c>
      <c r="M300" s="209" t="s">
        <v>191</v>
      </c>
      <c r="N300" s="210" t="s">
        <v>1</v>
      </c>
      <c r="O300" s="237" t="s">
        <v>193</v>
      </c>
      <c r="P300" s="238" t="s">
        <v>192</v>
      </c>
      <c r="Q300" s="209" t="s">
        <v>6</v>
      </c>
    </row>
    <row r="301" spans="1:17" ht="15.75" thickTop="1" x14ac:dyDescent="0.25">
      <c r="A301" s="8" t="s">
        <v>182</v>
      </c>
      <c r="B301" s="9">
        <f>'AMA VL MEDEIROS'!B7</f>
        <v>18</v>
      </c>
      <c r="C301" s="91">
        <f>'AMA VL MEDEIROS'!C7</f>
        <v>16</v>
      </c>
      <c r="D301" s="18">
        <f t="shared" ref="D301:D303" si="255">C301/$B301</f>
        <v>0.88888888888888884</v>
      </c>
      <c r="E301" s="91">
        <f>'AMA VL MEDEIROS'!E7</f>
        <v>0</v>
      </c>
      <c r="F301" s="18">
        <f t="shared" ref="F301:F303" si="256">E301/$B301</f>
        <v>0</v>
      </c>
      <c r="G301" s="91">
        <f>'AMA VL MEDEIROS'!G7</f>
        <v>0</v>
      </c>
      <c r="H301" s="18">
        <f t="shared" ref="H301:H303" si="257">G301/$B301</f>
        <v>0</v>
      </c>
      <c r="I301" s="91">
        <f>'AMA VL MEDEIROS'!K7</f>
        <v>0</v>
      </c>
      <c r="J301" s="18">
        <f t="shared" ref="J301:J303" si="258">I301/$B301</f>
        <v>0</v>
      </c>
      <c r="K301" s="91">
        <f>'AMA VL MEDEIROS'!M7</f>
        <v>0</v>
      </c>
      <c r="L301" s="18">
        <f t="shared" ref="L301:L303" si="259">K301/$B301</f>
        <v>0</v>
      </c>
      <c r="M301" s="91">
        <f>'AMA VL MEDEIROS'!O7</f>
        <v>0</v>
      </c>
      <c r="N301" s="18">
        <f t="shared" ref="N301:N303" si="260">M301/$B301</f>
        <v>0</v>
      </c>
      <c r="O301" s="227">
        <f>SUM(I301,K301,M301)</f>
        <v>0</v>
      </c>
      <c r="P301" s="102">
        <f>O301/($B301*3)</f>
        <v>0</v>
      </c>
      <c r="Q301" s="230">
        <f>SUM(C301,E301,G301,I301,K301,M301)</f>
        <v>16</v>
      </c>
    </row>
    <row r="302" spans="1:17" ht="15.75" thickBot="1" x14ac:dyDescent="0.3">
      <c r="A302" s="96" t="s">
        <v>177</v>
      </c>
      <c r="B302" s="80">
        <f>'AMA VL MEDEIROS'!B8</f>
        <v>12</v>
      </c>
      <c r="C302" s="97">
        <f>'AMA VL MEDEIROS'!C8</f>
        <v>9</v>
      </c>
      <c r="D302" s="107">
        <f t="shared" si="255"/>
        <v>0.75</v>
      </c>
      <c r="E302" s="97">
        <f>'AMA VL MEDEIROS'!E8</f>
        <v>0</v>
      </c>
      <c r="F302" s="107">
        <f t="shared" si="256"/>
        <v>0</v>
      </c>
      <c r="G302" s="97">
        <f>'AMA VL MEDEIROS'!G8</f>
        <v>0</v>
      </c>
      <c r="H302" s="107">
        <f t="shared" si="257"/>
        <v>0</v>
      </c>
      <c r="I302" s="97">
        <f>'AMA VL MEDEIROS'!K8</f>
        <v>0</v>
      </c>
      <c r="J302" s="107">
        <f t="shared" si="258"/>
        <v>0</v>
      </c>
      <c r="K302" s="97">
        <f>'AMA VL MEDEIROS'!M8</f>
        <v>0</v>
      </c>
      <c r="L302" s="107">
        <f t="shared" si="259"/>
        <v>0</v>
      </c>
      <c r="M302" s="97">
        <f>'AMA VL MEDEIROS'!O8</f>
        <v>0</v>
      </c>
      <c r="N302" s="107">
        <f t="shared" si="260"/>
        <v>0</v>
      </c>
      <c r="O302" s="240">
        <f>SUM(I302,K302,M302)</f>
        <v>0</v>
      </c>
      <c r="P302" s="108">
        <f>O302/($B302*3)</f>
        <v>0</v>
      </c>
      <c r="Q302" s="231">
        <f>SUM(C302,E302,G302,I302,K302,M302)</f>
        <v>9</v>
      </c>
    </row>
    <row r="303" spans="1:17" ht="15.75" thickBot="1" x14ac:dyDescent="0.3">
      <c r="A303" s="5" t="s">
        <v>7</v>
      </c>
      <c r="B303" s="6">
        <f>SUM(B301:B302)</f>
        <v>30</v>
      </c>
      <c r="C303" s="7">
        <f>SUM(C301:C302)</f>
        <v>25</v>
      </c>
      <c r="D303" s="21">
        <f t="shared" si="255"/>
        <v>0.83333333333333337</v>
      </c>
      <c r="E303" s="7">
        <f>SUM(E301:E302)</f>
        <v>0</v>
      </c>
      <c r="F303" s="21">
        <f t="shared" si="256"/>
        <v>0</v>
      </c>
      <c r="G303" s="7">
        <f>SUM(G301:G302)</f>
        <v>0</v>
      </c>
      <c r="H303" s="21">
        <f t="shared" si="257"/>
        <v>0</v>
      </c>
      <c r="I303" s="7">
        <f>SUM(I301:I302)</f>
        <v>0</v>
      </c>
      <c r="J303" s="21">
        <f t="shared" si="258"/>
        <v>0</v>
      </c>
      <c r="K303" s="7">
        <f t="shared" ref="K303" si="261">SUM(K301:K302)</f>
        <v>0</v>
      </c>
      <c r="L303" s="21">
        <f t="shared" si="259"/>
        <v>0</v>
      </c>
      <c r="M303" s="7">
        <f t="shared" ref="M303" si="262">SUM(M301:M302)</f>
        <v>0</v>
      </c>
      <c r="N303" s="21">
        <f t="shared" si="260"/>
        <v>0</v>
      </c>
      <c r="O303" s="71">
        <f>SUM(I303,K303,M303)</f>
        <v>0</v>
      </c>
      <c r="P303" s="72">
        <f>O303/($B303*3)</f>
        <v>0</v>
      </c>
      <c r="Q303" s="7">
        <f>SUM(C303,E303,G303,I303,K303,M303)</f>
        <v>25</v>
      </c>
    </row>
  </sheetData>
  <sheetProtection sheet="1" objects="1" scenarios="1"/>
  <mergeCells count="27">
    <mergeCell ref="A205:Q205"/>
    <mergeCell ref="A278:Q278"/>
    <mergeCell ref="A287:Q287"/>
    <mergeCell ref="A293:Q293"/>
    <mergeCell ref="A299:Q299"/>
    <mergeCell ref="A214:Q214"/>
    <mergeCell ref="A225:Q225"/>
    <mergeCell ref="A237:Q237"/>
    <mergeCell ref="A248:Q248"/>
    <mergeCell ref="A262:Q262"/>
    <mergeCell ref="A139:Q139"/>
    <mergeCell ref="A151:Q151"/>
    <mergeCell ref="A163:Q163"/>
    <mergeCell ref="A174:Q174"/>
    <mergeCell ref="A191:Q191"/>
    <mergeCell ref="A74:Q74"/>
    <mergeCell ref="A86:Q86"/>
    <mergeCell ref="A101:Q101"/>
    <mergeCell ref="A116:Q116"/>
    <mergeCell ref="A130:Q130"/>
    <mergeCell ref="A4:Q4"/>
    <mergeCell ref="A20:Q20"/>
    <mergeCell ref="A47:Q47"/>
    <mergeCell ref="A61:Q61"/>
    <mergeCell ref="A1:K1"/>
    <mergeCell ref="A2:K2"/>
    <mergeCell ref="A36:Q36"/>
  </mergeCells>
  <conditionalFormatting sqref="D1:D4 F1:F4 H1:H4 J1:J4 L1:L4 N1:N4 P1:P4 D6:D20 F6:F20 H6:H20 J6:J20 L6:L20 N6:N20 P6:P20 D22:D36 F22:F36 H22:H36 J22:J36 L22:L36 N22:N36 P22:P36 D38:D47 F38:F47 H38:H47 J38:J47 L38:L47 N38:N47 P38:P47 D49:D61 F49:F61 H49:H61 J49:J61 L49:L61 N49:N61 P49:P61 D63:D74 F63:F74 H63:H74 J63:J74 L63:L74 N63:N74 P63:P74 D76:D86 F76:F86 H76:H86 J76:J86 L76:L86 N76:N86 P76:P86 D88:D101 F88:F101 H88:H101 J88:J101 L88:L101 N88:N101 P88:P101 D103:D116 F103:F116 H103:H116 J103:J116 L103:L116 N103:N116 P103:P116 D118:D130 F118:F130 H118:H130 J118:J130 L118:L130 N118:N130 P118:P130 D132:D139 F132:F139 H132:H139 J132:J139 L132:L139 N132:N139 P132:P139 D141:D151 F141:F151 H141:H151 J141:J151 L141:L151 N141:N151 P141:P151 D153:D163 F153:F163 H153:H163 J153:J163 L153:L163 N153:N163 P153:P163 D165:D174 F165:F174 H165:H174 J165:J174 L165:L174 N165:N174 P165:P174 D176:D191 F176:F191 H176:H191 J176:J191 L176:L191 N176:N191 P176:P191 D193:D205 F193:F205 H193:H205 J193:J205 L193:L205 N193:N205 P193:P205 D207:D214 F207:F214 H207:H214 J207:J214 L207:L214 N207:N214 P207:P214 D216:D225 F216:F225 H216:H225 J216:J225 L216:L225 N216:N225 P216:P225 D227:D237 F227:F237 H227:H237 J227:J237 L227:L237 N227:N237 P227:P237 D239:D248 F239:F248 H239:H248 J239:J248 L239:L248 N239:N248 P239:P248 D250:D262 F250:F262 H250:H262 J250:J262 L250:L262 N250:N262 P250:P262 D264:D278 F264:F278 H264:H278 J264:J278 L264:L278 N264:N278 P264:P278 D280:D287 F280:F287 H280:H287 J280:J287 L280:L287 N280:N287 P280:P287 D289:D293 F289:F293 H289:H293 J289:J293 L289:L293 N289:N293 P289:P293 D295:D299 F295:F299 H295:H299 J295:J299 L295:L299 N295:N299 P295:P299 D301:D1048576 F301:F1048576 H301:H1048576 J301:J1048576 L301:L1048576 N301:N1048576 P301:P1048576">
    <cfRule type="cellIs" dxfId="1" priority="1" operator="greaterThan">
      <formula>1</formula>
    </cfRule>
    <cfRule type="cellIs" dxfId="0" priority="2" operator="lessThan">
      <formula>1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T306"/>
  <sheetViews>
    <sheetView showGridLines="0" workbookViewId="0">
      <selection sqref="A1:O1"/>
    </sheetView>
  </sheetViews>
  <sheetFormatPr defaultColWidth="8.85546875" defaultRowHeight="15" x14ac:dyDescent="0.25"/>
  <cols>
    <col min="1" max="1" width="31.42578125" customWidth="1"/>
    <col min="2" max="2" width="7.85546875" style="281" customWidth="1"/>
    <col min="3" max="4" width="8.85546875" style="140"/>
    <col min="5" max="5" width="8" style="481" customWidth="1"/>
    <col min="6" max="6" width="8.140625" style="301" customWidth="1"/>
    <col min="7" max="7" width="8" style="481" customWidth="1"/>
    <col min="8" max="8" width="8.140625" style="301" bestFit="1" customWidth="1"/>
    <col min="9" max="9" width="8" style="481" customWidth="1"/>
    <col min="10" max="10" width="7.42578125" style="301" customWidth="1"/>
    <col min="11" max="11" width="8.85546875" style="140"/>
    <col min="12" max="12" width="8" style="314" customWidth="1"/>
    <col min="13" max="13" width="8" style="481" customWidth="1"/>
    <col min="14" max="14" width="7.7109375" style="301" customWidth="1"/>
    <col min="15" max="15" width="8" style="481" customWidth="1"/>
    <col min="16" max="16" width="7" style="301" customWidth="1"/>
    <col min="17" max="17" width="8" style="481" customWidth="1"/>
    <col min="18" max="18" width="8.140625" style="301" customWidth="1"/>
    <col min="19" max="19" width="8.85546875" style="140"/>
    <col min="20" max="20" width="8.85546875" style="314"/>
  </cols>
  <sheetData>
    <row r="1" spans="1:20" ht="18" x14ac:dyDescent="0.35">
      <c r="A1" s="968" t="s">
        <v>392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313"/>
      <c r="Q1" s="503"/>
    </row>
    <row r="2" spans="1:20" ht="18" x14ac:dyDescent="0.35">
      <c r="A2" s="968" t="s">
        <v>184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313"/>
      <c r="Q2" s="503"/>
    </row>
    <row r="3" spans="1:20" x14ac:dyDescent="0.25">
      <c r="A3" s="89" t="s">
        <v>188</v>
      </c>
      <c r="B3" s="278"/>
    </row>
    <row r="4" spans="1:20" ht="15.75" x14ac:dyDescent="0.25">
      <c r="A4" s="993" t="s">
        <v>260</v>
      </c>
      <c r="B4" s="994"/>
      <c r="C4" s="994"/>
      <c r="D4" s="994"/>
      <c r="E4" s="994"/>
      <c r="F4" s="994"/>
      <c r="G4" s="994"/>
      <c r="H4" s="994"/>
      <c r="I4" s="994"/>
      <c r="J4" s="994"/>
      <c r="K4" s="994"/>
      <c r="L4" s="994"/>
      <c r="M4" s="994"/>
      <c r="N4" s="994"/>
      <c r="O4" s="994"/>
      <c r="P4" s="994"/>
      <c r="Q4" s="994"/>
      <c r="R4" s="994"/>
      <c r="S4" s="994"/>
      <c r="T4" s="994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502" t="s">
        <v>375</v>
      </c>
      <c r="F5" s="330" t="s">
        <v>381</v>
      </c>
      <c r="G5" s="502" t="s">
        <v>376</v>
      </c>
      <c r="H5" s="330" t="s">
        <v>382</v>
      </c>
      <c r="I5" s="502" t="s">
        <v>377</v>
      </c>
      <c r="J5" s="330" t="s">
        <v>383</v>
      </c>
      <c r="K5" s="237" t="s">
        <v>387</v>
      </c>
      <c r="L5" s="328" t="s">
        <v>218</v>
      </c>
      <c r="M5" s="502" t="s">
        <v>378</v>
      </c>
      <c r="N5" s="330" t="s">
        <v>384</v>
      </c>
      <c r="O5" s="482" t="s">
        <v>379</v>
      </c>
      <c r="P5" s="330" t="s">
        <v>385</v>
      </c>
      <c r="Q5" s="482" t="s">
        <v>380</v>
      </c>
      <c r="R5" s="330" t="s">
        <v>386</v>
      </c>
      <c r="S5" s="237" t="s">
        <v>389</v>
      </c>
      <c r="T5" s="328" t="s">
        <v>218</v>
      </c>
    </row>
    <row r="6" spans="1:20" ht="15.75" thickTop="1" x14ac:dyDescent="0.25">
      <c r="A6" s="8" t="s">
        <v>16</v>
      </c>
      <c r="B6" s="261">
        <v>40</v>
      </c>
      <c r="C6" s="9" t="e">
        <f>'Pque N Mundo I'!#REF!</f>
        <v>#REF!</v>
      </c>
      <c r="D6" s="282" t="e">
        <f>C6*B6</f>
        <v>#REF!</v>
      </c>
      <c r="E6" s="483" t="e">
        <f>'Pque N Mundo I'!#REF!</f>
        <v>#REF!</v>
      </c>
      <c r="F6" s="302" t="e">
        <f>(E6*$B6)-$D6</f>
        <v>#REF!</v>
      </c>
      <c r="G6" s="483" t="e">
        <f>'Pque N Mundo I'!#REF!</f>
        <v>#REF!</v>
      </c>
      <c r="H6" s="302" t="e">
        <f>(G6*$B6)-$D6</f>
        <v>#REF!</v>
      </c>
      <c r="I6" s="483" t="e">
        <f>'Pque N Mundo I'!#REF!</f>
        <v>#REF!</v>
      </c>
      <c r="J6" s="302" t="e">
        <f>(I6*$B6)-$D6</f>
        <v>#REF!</v>
      </c>
      <c r="K6" s="227" t="e">
        <f t="shared" ref="K6:K14" si="0">SUM(E6,G6,I6)</f>
        <v>#REF!</v>
      </c>
      <c r="L6" s="315" t="e">
        <f t="shared" ref="L6:L17" si="1">(K6*$B6)-$D6*3</f>
        <v>#REF!</v>
      </c>
      <c r="M6" s="483" t="e">
        <f>'Pque N Mundo I'!#REF!</f>
        <v>#REF!</v>
      </c>
      <c r="N6" s="302" t="e">
        <f>(M6*$B6)-$D6</f>
        <v>#REF!</v>
      </c>
      <c r="O6" s="483" t="e">
        <f>'Pque N Mundo I'!#REF!</f>
        <v>#REF!</v>
      </c>
      <c r="P6" s="302" t="e">
        <f>(O6*$B6)-$D6</f>
        <v>#REF!</v>
      </c>
      <c r="Q6" s="483" t="e">
        <f>'Pque N Mundo I'!#REF!</f>
        <v>#REF!</v>
      </c>
      <c r="R6" s="302" t="e">
        <f>(Q6*$B6)-$D6</f>
        <v>#REF!</v>
      </c>
      <c r="S6" s="227" t="e">
        <f t="shared" ref="S6:S12" si="2">SUM(M6,O6,Q6)</f>
        <v>#REF!</v>
      </c>
      <c r="T6" s="315" t="e">
        <f>(S6*$B6)-$D6*3</f>
        <v>#REF!</v>
      </c>
    </row>
    <row r="7" spans="1:20" x14ac:dyDescent="0.25">
      <c r="A7" s="77" t="s">
        <v>17</v>
      </c>
      <c r="B7" s="262">
        <v>40</v>
      </c>
      <c r="C7" s="73" t="e">
        <f>'Pque N Mundo I'!#REF!</f>
        <v>#REF!</v>
      </c>
      <c r="D7" s="283" t="e">
        <f t="shared" ref="D7:D18" si="3">C7*B7</f>
        <v>#REF!</v>
      </c>
      <c r="E7" s="95" t="e">
        <f>'Pque N Mundo I'!#REF!</f>
        <v>#REF!</v>
      </c>
      <c r="F7" s="303" t="e">
        <f t="shared" ref="F7:H18" si="4">(E7*$B7)-$D7</f>
        <v>#REF!</v>
      </c>
      <c r="G7" s="95" t="e">
        <f>'Pque N Mundo I'!#REF!</f>
        <v>#REF!</v>
      </c>
      <c r="H7" s="303" t="e">
        <f t="shared" si="4"/>
        <v>#REF!</v>
      </c>
      <c r="I7" s="95" t="e">
        <f>'Pque N Mundo I'!#REF!</f>
        <v>#REF!</v>
      </c>
      <c r="J7" s="303" t="e">
        <f t="shared" ref="J7" si="5">(I7*$B7)-$D7</f>
        <v>#REF!</v>
      </c>
      <c r="K7" s="239" t="e">
        <f t="shared" si="0"/>
        <v>#REF!</v>
      </c>
      <c r="L7" s="316" t="e">
        <f t="shared" si="1"/>
        <v>#REF!</v>
      </c>
      <c r="M7" s="95" t="e">
        <f>'Pque N Mundo I'!#REF!</f>
        <v>#REF!</v>
      </c>
      <c r="N7" s="303" t="e">
        <f t="shared" ref="N7" si="6">(M7*$B7)-$D7</f>
        <v>#REF!</v>
      </c>
      <c r="O7" s="95" t="e">
        <f>'Pque N Mundo I'!#REF!</f>
        <v>#REF!</v>
      </c>
      <c r="P7" s="303" t="e">
        <f t="shared" ref="P7" si="7">(O7*$B7)-$D7</f>
        <v>#REF!</v>
      </c>
      <c r="Q7" s="95" t="e">
        <f>'Pque N Mundo I'!#REF!</f>
        <v>#REF!</v>
      </c>
      <c r="R7" s="303" t="e">
        <f t="shared" ref="R7" si="8">(Q7*$B7)-$D7</f>
        <v>#REF!</v>
      </c>
      <c r="S7" s="239" t="e">
        <f t="shared" si="2"/>
        <v>#REF!</v>
      </c>
      <c r="T7" s="316" t="e">
        <f>(S7*$B7)-$D7*3</f>
        <v>#REF!</v>
      </c>
    </row>
    <row r="8" spans="1:20" x14ac:dyDescent="0.25">
      <c r="A8" s="77" t="s">
        <v>18</v>
      </c>
      <c r="B8" s="262">
        <v>40</v>
      </c>
      <c r="C8" s="73" t="e">
        <f>'Pque N Mundo I'!#REF!</f>
        <v>#REF!</v>
      </c>
      <c r="D8" s="283" t="e">
        <f t="shared" si="3"/>
        <v>#REF!</v>
      </c>
      <c r="E8" s="95" t="e">
        <f>'Pque N Mundo I'!#REF!</f>
        <v>#REF!</v>
      </c>
      <c r="F8" s="303" t="e">
        <f t="shared" si="4"/>
        <v>#REF!</v>
      </c>
      <c r="G8" s="95" t="e">
        <f>'Pque N Mundo I'!#REF!</f>
        <v>#REF!</v>
      </c>
      <c r="H8" s="303" t="e">
        <f t="shared" si="4"/>
        <v>#REF!</v>
      </c>
      <c r="I8" s="95" t="e">
        <f>'Pque N Mundo I'!#REF!</f>
        <v>#REF!</v>
      </c>
      <c r="J8" s="303" t="e">
        <f t="shared" ref="J8" si="9">(I8*$B8)-$D8</f>
        <v>#REF!</v>
      </c>
      <c r="K8" s="239" t="e">
        <f t="shared" si="0"/>
        <v>#REF!</v>
      </c>
      <c r="L8" s="316" t="e">
        <f t="shared" si="1"/>
        <v>#REF!</v>
      </c>
      <c r="M8" s="95" t="e">
        <f>'Pque N Mundo I'!#REF!</f>
        <v>#REF!</v>
      </c>
      <c r="N8" s="303" t="e">
        <f t="shared" ref="N8" si="10">(M8*$B8)-$D8</f>
        <v>#REF!</v>
      </c>
      <c r="O8" s="95" t="e">
        <f>'Pque N Mundo I'!#REF!</f>
        <v>#REF!</v>
      </c>
      <c r="P8" s="303" t="e">
        <f t="shared" ref="P8" si="11">(O8*$B8)-$D8</f>
        <v>#REF!</v>
      </c>
      <c r="Q8" s="95" t="e">
        <f>'Pque N Mundo I'!#REF!</f>
        <v>#REF!</v>
      </c>
      <c r="R8" s="303" t="e">
        <f t="shared" ref="R8" si="12">(Q8*$B8)-$D8</f>
        <v>#REF!</v>
      </c>
      <c r="S8" s="239" t="e">
        <f t="shared" si="2"/>
        <v>#REF!</v>
      </c>
      <c r="T8" s="316" t="e">
        <f t="shared" ref="T8:T18" si="13">(S8*$B8)-$D8*3</f>
        <v>#REF!</v>
      </c>
    </row>
    <row r="9" spans="1:20" x14ac:dyDescent="0.25">
      <c r="A9" s="77" t="s">
        <v>33</v>
      </c>
      <c r="B9" s="262">
        <v>20</v>
      </c>
      <c r="C9" s="78" t="e">
        <f>'Pque N Mundo I'!#REF!</f>
        <v>#REF!</v>
      </c>
      <c r="D9" s="290" t="e">
        <f t="shared" si="3"/>
        <v>#REF!</v>
      </c>
      <c r="E9" s="95" t="e">
        <f>'Pque N Mundo I'!#REF!</f>
        <v>#REF!</v>
      </c>
      <c r="F9" s="303" t="e">
        <f t="shared" si="4"/>
        <v>#REF!</v>
      </c>
      <c r="G9" s="95" t="e">
        <f>'Pque N Mundo I'!#REF!</f>
        <v>#REF!</v>
      </c>
      <c r="H9" s="303" t="e">
        <f t="shared" si="4"/>
        <v>#REF!</v>
      </c>
      <c r="I9" s="95" t="e">
        <f>'Pque N Mundo I'!#REF!</f>
        <v>#REF!</v>
      </c>
      <c r="J9" s="303" t="e">
        <f t="shared" ref="J9" si="14">(I9*$B9)-$D9</f>
        <v>#REF!</v>
      </c>
      <c r="K9" s="239" t="e">
        <f t="shared" si="0"/>
        <v>#REF!</v>
      </c>
      <c r="L9" s="316" t="e">
        <f t="shared" si="1"/>
        <v>#REF!</v>
      </c>
      <c r="M9" s="95" t="e">
        <f>'Pque N Mundo I'!#REF!</f>
        <v>#REF!</v>
      </c>
      <c r="N9" s="303" t="e">
        <f t="shared" ref="N9" si="15">(M9*$B9)-$D9</f>
        <v>#REF!</v>
      </c>
      <c r="O9" s="95" t="e">
        <f>'Pque N Mundo I'!#REF!</f>
        <v>#REF!</v>
      </c>
      <c r="P9" s="303" t="e">
        <f t="shared" ref="P9" si="16">(O9*$B9)-$D9</f>
        <v>#REF!</v>
      </c>
      <c r="Q9" s="95" t="e">
        <f>'Pque N Mundo I'!#REF!</f>
        <v>#REF!</v>
      </c>
      <c r="R9" s="303" t="e">
        <f t="shared" ref="R9" si="17">(Q9*$B9)-$D9</f>
        <v>#REF!</v>
      </c>
      <c r="S9" s="239" t="e">
        <f t="shared" si="2"/>
        <v>#REF!</v>
      </c>
      <c r="T9" s="316" t="e">
        <f t="shared" si="13"/>
        <v>#REF!</v>
      </c>
    </row>
    <row r="10" spans="1:20" x14ac:dyDescent="0.25">
      <c r="A10" s="138" t="s">
        <v>19</v>
      </c>
      <c r="B10" s="262">
        <v>20</v>
      </c>
      <c r="C10" s="78" t="e">
        <f>'Pque N Mundo I'!#REF!</f>
        <v>#REF!</v>
      </c>
      <c r="D10" s="290" t="e">
        <f t="shared" ref="D10" si="18">C10*B10</f>
        <v>#REF!</v>
      </c>
      <c r="E10" s="95" t="e">
        <f>'Pque N Mundo I'!#REF!</f>
        <v>#REF!</v>
      </c>
      <c r="F10" s="303" t="e">
        <f t="shared" ref="F10" si="19">(E10*$B10)-$D10</f>
        <v>#REF!</v>
      </c>
      <c r="G10" s="95" t="e">
        <f>'Pque N Mundo I'!#REF!</f>
        <v>#REF!</v>
      </c>
      <c r="H10" s="303" t="e">
        <f t="shared" ref="H10" si="20">(G10*$B10)-$D10</f>
        <v>#REF!</v>
      </c>
      <c r="I10" s="95" t="e">
        <f>'Pque N Mundo I'!#REF!</f>
        <v>#REF!</v>
      </c>
      <c r="J10" s="303" t="e">
        <f t="shared" ref="J10" si="21">(I10*$B10)-$D10</f>
        <v>#REF!</v>
      </c>
      <c r="K10" s="239" t="e">
        <f t="shared" ref="K10" si="22">SUM(E10,G10,I10)</f>
        <v>#REF!</v>
      </c>
      <c r="L10" s="316" t="e">
        <f t="shared" ref="L10" si="23">(K10*$B10)-$D10*3</f>
        <v>#REF!</v>
      </c>
      <c r="M10" s="95" t="e">
        <f>'Pque N Mundo I'!#REF!</f>
        <v>#REF!</v>
      </c>
      <c r="N10" s="303" t="e">
        <f t="shared" ref="N10" si="24">(M10*$B10)-$D10</f>
        <v>#REF!</v>
      </c>
      <c r="O10" s="95" t="e">
        <f>'Pque N Mundo I'!#REF!</f>
        <v>#REF!</v>
      </c>
      <c r="P10" s="303" t="e">
        <f t="shared" ref="P10" si="25">(O10*$B10)-$D10</f>
        <v>#REF!</v>
      </c>
      <c r="Q10" s="95" t="e">
        <f>'Pque N Mundo I'!#REF!</f>
        <v>#REF!</v>
      </c>
      <c r="R10" s="303" t="e">
        <f t="shared" ref="R10" si="26">(Q10*$B10)-$D10</f>
        <v>#REF!</v>
      </c>
      <c r="S10" s="239" t="e">
        <f t="shared" ref="S10" si="27">SUM(M10,O10,Q10)</f>
        <v>#REF!</v>
      </c>
      <c r="T10" s="316" t="e">
        <f t="shared" ref="T10" si="28">(S10*$B10)-$D10*3</f>
        <v>#REF!</v>
      </c>
    </row>
    <row r="11" spans="1:20" x14ac:dyDescent="0.25">
      <c r="A11" s="77" t="s">
        <v>20</v>
      </c>
      <c r="B11" s="262">
        <v>20</v>
      </c>
      <c r="C11" s="73" t="e">
        <f>'Pque N Mundo I'!#REF!</f>
        <v>#REF!</v>
      </c>
      <c r="D11" s="283" t="e">
        <f t="shared" si="3"/>
        <v>#REF!</v>
      </c>
      <c r="E11" s="95" t="e">
        <f>'Pque N Mundo I'!#REF!</f>
        <v>#REF!</v>
      </c>
      <c r="F11" s="303" t="e">
        <f t="shared" si="4"/>
        <v>#REF!</v>
      </c>
      <c r="G11" s="95" t="e">
        <f>'Pque N Mundo I'!#REF!</f>
        <v>#REF!</v>
      </c>
      <c r="H11" s="303" t="e">
        <f t="shared" si="4"/>
        <v>#REF!</v>
      </c>
      <c r="I11" s="95" t="e">
        <f>'Pque N Mundo I'!#REF!</f>
        <v>#REF!</v>
      </c>
      <c r="J11" s="303" t="e">
        <f t="shared" ref="J11" si="29">(I11*$B11)-$D11</f>
        <v>#REF!</v>
      </c>
      <c r="K11" s="239" t="e">
        <f t="shared" si="0"/>
        <v>#REF!</v>
      </c>
      <c r="L11" s="316" t="e">
        <f t="shared" si="1"/>
        <v>#REF!</v>
      </c>
      <c r="M11" s="95" t="e">
        <f>'Pque N Mundo I'!#REF!</f>
        <v>#REF!</v>
      </c>
      <c r="N11" s="303" t="e">
        <f t="shared" ref="N11" si="30">(M11*$B11)-$D11</f>
        <v>#REF!</v>
      </c>
      <c r="O11" s="95" t="e">
        <f>'Pque N Mundo I'!#REF!</f>
        <v>#REF!</v>
      </c>
      <c r="P11" s="303" t="e">
        <f t="shared" ref="P11" si="31">(O11*$B11)-$D11</f>
        <v>#REF!</v>
      </c>
      <c r="Q11" s="95" t="e">
        <f>'Pque N Mundo I'!#REF!</f>
        <v>#REF!</v>
      </c>
      <c r="R11" s="303" t="e">
        <f t="shared" ref="R11" si="32">(Q11*$B11)-$D11</f>
        <v>#REF!</v>
      </c>
      <c r="S11" s="239" t="e">
        <f t="shared" si="2"/>
        <v>#REF!</v>
      </c>
      <c r="T11" s="316" t="e">
        <f t="shared" si="13"/>
        <v>#REF!</v>
      </c>
    </row>
    <row r="12" spans="1:20" x14ac:dyDescent="0.25">
      <c r="A12" s="77" t="s">
        <v>43</v>
      </c>
      <c r="B12" s="262">
        <v>20</v>
      </c>
      <c r="C12" s="73" t="e">
        <f>'Pque N Mundo I'!#REF!</f>
        <v>#REF!</v>
      </c>
      <c r="D12" s="283" t="e">
        <f t="shared" si="3"/>
        <v>#REF!</v>
      </c>
      <c r="E12" s="95" t="e">
        <f>'Pque N Mundo I'!#REF!</f>
        <v>#REF!</v>
      </c>
      <c r="F12" s="303" t="e">
        <f t="shared" si="4"/>
        <v>#REF!</v>
      </c>
      <c r="G12" s="95" t="e">
        <f>'Pque N Mundo I'!#REF!</f>
        <v>#REF!</v>
      </c>
      <c r="H12" s="303" t="e">
        <f t="shared" si="4"/>
        <v>#REF!</v>
      </c>
      <c r="I12" s="95" t="e">
        <f>'Pque N Mundo I'!#REF!</f>
        <v>#REF!</v>
      </c>
      <c r="J12" s="303" t="e">
        <f t="shared" ref="J12" si="33">(I12*$B12)-$D12</f>
        <v>#REF!</v>
      </c>
      <c r="K12" s="239" t="e">
        <f t="shared" si="0"/>
        <v>#REF!</v>
      </c>
      <c r="L12" s="316" t="e">
        <f t="shared" si="1"/>
        <v>#REF!</v>
      </c>
      <c r="M12" s="95" t="e">
        <f>'Pque N Mundo I'!#REF!</f>
        <v>#REF!</v>
      </c>
      <c r="N12" s="303" t="e">
        <f t="shared" ref="N12" si="34">(M12*$B12)-$D12</f>
        <v>#REF!</v>
      </c>
      <c r="O12" s="95" t="e">
        <f>'Pque N Mundo I'!#REF!</f>
        <v>#REF!</v>
      </c>
      <c r="P12" s="303" t="e">
        <f t="shared" ref="P12" si="35">(O12*$B12)-$D12</f>
        <v>#REF!</v>
      </c>
      <c r="Q12" s="95" t="e">
        <f>'Pque N Mundo I'!#REF!</f>
        <v>#REF!</v>
      </c>
      <c r="R12" s="303" t="e">
        <f t="shared" ref="R12" si="36">(Q12*$B12)-$D12</f>
        <v>#REF!</v>
      </c>
      <c r="S12" s="239" t="e">
        <f t="shared" si="2"/>
        <v>#REF!</v>
      </c>
      <c r="T12" s="316" t="e">
        <f t="shared" si="13"/>
        <v>#REF!</v>
      </c>
    </row>
    <row r="13" spans="1:20" x14ac:dyDescent="0.25">
      <c r="A13" s="77" t="s">
        <v>22</v>
      </c>
      <c r="B13" s="262">
        <v>20</v>
      </c>
      <c r="C13" s="73" t="e">
        <f>'Pque N Mundo I'!#REF!</f>
        <v>#REF!</v>
      </c>
      <c r="D13" s="283" t="e">
        <f t="shared" si="3"/>
        <v>#REF!</v>
      </c>
      <c r="E13" s="95" t="e">
        <f>'Pque N Mundo I'!#REF!</f>
        <v>#REF!</v>
      </c>
      <c r="F13" s="303" t="e">
        <f t="shared" si="4"/>
        <v>#REF!</v>
      </c>
      <c r="G13" s="95" t="e">
        <f>'Pque N Mundo I'!#REF!</f>
        <v>#REF!</v>
      </c>
      <c r="H13" s="303" t="e">
        <f t="shared" si="4"/>
        <v>#REF!</v>
      </c>
      <c r="I13" s="95" t="e">
        <f>'Pque N Mundo I'!#REF!</f>
        <v>#REF!</v>
      </c>
      <c r="J13" s="303" t="e">
        <f t="shared" ref="J13" si="37">(I13*$B13)-$D13</f>
        <v>#REF!</v>
      </c>
      <c r="K13" s="239" t="e">
        <f t="shared" si="0"/>
        <v>#REF!</v>
      </c>
      <c r="L13" s="316" t="e">
        <f t="shared" si="1"/>
        <v>#REF!</v>
      </c>
      <c r="M13" s="95" t="e">
        <f>'Pque N Mundo I'!#REF!</f>
        <v>#REF!</v>
      </c>
      <c r="N13" s="303" t="e">
        <f t="shared" ref="N13" si="38">(M13*$B13)-$D13</f>
        <v>#REF!</v>
      </c>
      <c r="O13" s="95" t="e">
        <f>'Pque N Mundo I'!#REF!</f>
        <v>#REF!</v>
      </c>
      <c r="P13" s="303" t="e">
        <f t="shared" ref="P13" si="39">(O13*$B13)-$D13</f>
        <v>#REF!</v>
      </c>
      <c r="Q13" s="95" t="e">
        <f>'Pque N Mundo I'!#REF!</f>
        <v>#REF!</v>
      </c>
      <c r="R13" s="303" t="e">
        <f t="shared" ref="R13" si="40">(Q13*$B13)-$D13</f>
        <v>#REF!</v>
      </c>
      <c r="S13" s="239" t="e">
        <f t="shared" ref="S13:S18" si="41">SUM(M13,O13,Q13)</f>
        <v>#REF!</v>
      </c>
      <c r="T13" s="316" t="e">
        <f t="shared" si="13"/>
        <v>#REF!</v>
      </c>
    </row>
    <row r="14" spans="1:20" x14ac:dyDescent="0.25">
      <c r="A14" s="77" t="s">
        <v>23</v>
      </c>
      <c r="B14" s="262">
        <v>20</v>
      </c>
      <c r="C14" s="73" t="e">
        <f>'Pque N Mundo I'!#REF!</f>
        <v>#REF!</v>
      </c>
      <c r="D14" s="283" t="e">
        <f t="shared" si="3"/>
        <v>#REF!</v>
      </c>
      <c r="E14" s="95" t="e">
        <f>'Pque N Mundo I'!#REF!</f>
        <v>#REF!</v>
      </c>
      <c r="F14" s="303" t="e">
        <f t="shared" si="4"/>
        <v>#REF!</v>
      </c>
      <c r="G14" s="95" t="e">
        <f>'Pque N Mundo I'!#REF!</f>
        <v>#REF!</v>
      </c>
      <c r="H14" s="303" t="e">
        <f t="shared" si="4"/>
        <v>#REF!</v>
      </c>
      <c r="I14" s="95" t="e">
        <f>'Pque N Mundo I'!#REF!</f>
        <v>#REF!</v>
      </c>
      <c r="J14" s="303" t="e">
        <f t="shared" ref="J14" si="42">(I14*$B14)-$D14</f>
        <v>#REF!</v>
      </c>
      <c r="K14" s="239" t="e">
        <f t="shared" si="0"/>
        <v>#REF!</v>
      </c>
      <c r="L14" s="316" t="e">
        <f t="shared" si="1"/>
        <v>#REF!</v>
      </c>
      <c r="M14" s="95" t="e">
        <f>'Pque N Mundo I'!#REF!</f>
        <v>#REF!</v>
      </c>
      <c r="N14" s="303" t="e">
        <f t="shared" ref="N14" si="43">(M14*$B14)-$D14</f>
        <v>#REF!</v>
      </c>
      <c r="O14" s="95" t="e">
        <f>'Pque N Mundo I'!#REF!</f>
        <v>#REF!</v>
      </c>
      <c r="P14" s="303" t="e">
        <f t="shared" ref="P14" si="44">(O14*$B14)-$D14</f>
        <v>#REF!</v>
      </c>
      <c r="Q14" s="95" t="e">
        <f>'Pque N Mundo I'!#REF!</f>
        <v>#REF!</v>
      </c>
      <c r="R14" s="303" t="e">
        <f t="shared" ref="R14" si="45">(Q14*$B14)-$D14</f>
        <v>#REF!</v>
      </c>
      <c r="S14" s="239" t="e">
        <f t="shared" si="41"/>
        <v>#REF!</v>
      </c>
      <c r="T14" s="316" t="e">
        <f t="shared" si="13"/>
        <v>#REF!</v>
      </c>
    </row>
    <row r="15" spans="1:20" x14ac:dyDescent="0.25">
      <c r="A15" s="77" t="s">
        <v>24</v>
      </c>
      <c r="B15" s="262">
        <v>30</v>
      </c>
      <c r="C15" s="73" t="e">
        <f>'Pque N Mundo I'!#REF!</f>
        <v>#REF!</v>
      </c>
      <c r="D15" s="283" t="e">
        <f t="shared" si="3"/>
        <v>#REF!</v>
      </c>
      <c r="E15" s="95" t="e">
        <f>'Pque N Mundo I'!#REF!</f>
        <v>#REF!</v>
      </c>
      <c r="F15" s="303" t="e">
        <f t="shared" si="4"/>
        <v>#REF!</v>
      </c>
      <c r="G15" s="95" t="e">
        <f>'Pque N Mundo I'!#REF!</f>
        <v>#REF!</v>
      </c>
      <c r="H15" s="303" t="e">
        <f t="shared" si="4"/>
        <v>#REF!</v>
      </c>
      <c r="I15" s="95" t="e">
        <f>'Pque N Mundo I'!#REF!</f>
        <v>#REF!</v>
      </c>
      <c r="J15" s="303" t="e">
        <f t="shared" ref="J15" si="46">(I15*$B15)-$D15</f>
        <v>#REF!</v>
      </c>
      <c r="K15" s="239" t="e">
        <f t="shared" ref="K15:K18" si="47">SUM(E15,G15,I15)</f>
        <v>#REF!</v>
      </c>
      <c r="L15" s="316" t="e">
        <f t="shared" si="1"/>
        <v>#REF!</v>
      </c>
      <c r="M15" s="95" t="e">
        <f>'Pque N Mundo I'!#REF!</f>
        <v>#REF!</v>
      </c>
      <c r="N15" s="303" t="e">
        <f t="shared" ref="N15" si="48">(M15*$B15)-$D15</f>
        <v>#REF!</v>
      </c>
      <c r="O15" s="95" t="e">
        <f>'Pque N Mundo I'!#REF!</f>
        <v>#REF!</v>
      </c>
      <c r="P15" s="303" t="e">
        <f t="shared" ref="P15" si="49">(O15*$B15)-$D15</f>
        <v>#REF!</v>
      </c>
      <c r="Q15" s="95" t="e">
        <f>'Pque N Mundo I'!#REF!</f>
        <v>#REF!</v>
      </c>
      <c r="R15" s="303" t="e">
        <f t="shared" ref="R15" si="50">(Q15*$B15)-$D15</f>
        <v>#REF!</v>
      </c>
      <c r="S15" s="239" t="e">
        <f t="shared" si="41"/>
        <v>#REF!</v>
      </c>
      <c r="T15" s="316" t="e">
        <f t="shared" si="13"/>
        <v>#REF!</v>
      </c>
    </row>
    <row r="16" spans="1:20" x14ac:dyDescent="0.25">
      <c r="A16" s="77" t="s">
        <v>25</v>
      </c>
      <c r="B16" s="262">
        <v>30</v>
      </c>
      <c r="C16" s="73" t="e">
        <f>'Pque N Mundo I'!#REF!</f>
        <v>#REF!</v>
      </c>
      <c r="D16" s="283" t="e">
        <f t="shared" si="3"/>
        <v>#REF!</v>
      </c>
      <c r="E16" s="95" t="e">
        <f>'Pque N Mundo I'!#REF!</f>
        <v>#REF!</v>
      </c>
      <c r="F16" s="303" t="e">
        <f t="shared" si="4"/>
        <v>#REF!</v>
      </c>
      <c r="G16" s="95" t="e">
        <f>'Pque N Mundo I'!#REF!</f>
        <v>#REF!</v>
      </c>
      <c r="H16" s="303" t="e">
        <f t="shared" si="4"/>
        <v>#REF!</v>
      </c>
      <c r="I16" s="95" t="e">
        <f>'Pque N Mundo I'!#REF!</f>
        <v>#REF!</v>
      </c>
      <c r="J16" s="303" t="e">
        <f t="shared" ref="J16" si="51">(I16*$B16)-$D16</f>
        <v>#REF!</v>
      </c>
      <c r="K16" s="239" t="e">
        <f>SUM(E16,G16,I16)</f>
        <v>#REF!</v>
      </c>
      <c r="L16" s="316" t="e">
        <f t="shared" si="1"/>
        <v>#REF!</v>
      </c>
      <c r="M16" s="95" t="e">
        <f>'Pque N Mundo I'!#REF!</f>
        <v>#REF!</v>
      </c>
      <c r="N16" s="303" t="e">
        <f t="shared" ref="N16" si="52">(M16*$B16)-$D16</f>
        <v>#REF!</v>
      </c>
      <c r="O16" s="95" t="e">
        <f>'Pque N Mundo I'!#REF!</f>
        <v>#REF!</v>
      </c>
      <c r="P16" s="303" t="e">
        <f t="shared" ref="P16" si="53">(O16*$B16)-$D16</f>
        <v>#REF!</v>
      </c>
      <c r="Q16" s="95" t="e">
        <f>'Pque N Mundo I'!#REF!</f>
        <v>#REF!</v>
      </c>
      <c r="R16" s="303" t="e">
        <f t="shared" ref="R16" si="54">(Q16*$B16)-$D16</f>
        <v>#REF!</v>
      </c>
      <c r="S16" s="239" t="e">
        <f t="shared" si="41"/>
        <v>#REF!</v>
      </c>
      <c r="T16" s="316" t="e">
        <f t="shared" si="13"/>
        <v>#REF!</v>
      </c>
    </row>
    <row r="17" spans="1:20" x14ac:dyDescent="0.25">
      <c r="A17" s="77" t="s">
        <v>26</v>
      </c>
      <c r="B17" s="262">
        <v>40</v>
      </c>
      <c r="C17" s="73" t="e">
        <f>'Pque N Mundo I'!#REF!</f>
        <v>#REF!</v>
      </c>
      <c r="D17" s="283" t="e">
        <f t="shared" si="3"/>
        <v>#REF!</v>
      </c>
      <c r="E17" s="95" t="e">
        <f>'Pque N Mundo I'!#REF!</f>
        <v>#REF!</v>
      </c>
      <c r="F17" s="303" t="e">
        <f t="shared" si="4"/>
        <v>#REF!</v>
      </c>
      <c r="G17" s="95" t="e">
        <f>'Pque N Mundo I'!#REF!</f>
        <v>#REF!</v>
      </c>
      <c r="H17" s="303" t="e">
        <f t="shared" si="4"/>
        <v>#REF!</v>
      </c>
      <c r="I17" s="95" t="e">
        <f>'Pque N Mundo I'!#REF!</f>
        <v>#REF!</v>
      </c>
      <c r="J17" s="303" t="e">
        <f t="shared" ref="J17" si="55">(I17*$B17)-$D17</f>
        <v>#REF!</v>
      </c>
      <c r="K17" s="239" t="e">
        <f>SUM(E17,G17,I17)</f>
        <v>#REF!</v>
      </c>
      <c r="L17" s="316" t="e">
        <f t="shared" si="1"/>
        <v>#REF!</v>
      </c>
      <c r="M17" s="95" t="e">
        <f>'Pque N Mundo I'!#REF!</f>
        <v>#REF!</v>
      </c>
      <c r="N17" s="303" t="e">
        <f t="shared" ref="N17" si="56">(M17*$B17)-$D17</f>
        <v>#REF!</v>
      </c>
      <c r="O17" s="95" t="e">
        <f>'Pque N Mundo I'!#REF!</f>
        <v>#REF!</v>
      </c>
      <c r="P17" s="303" t="e">
        <f t="shared" ref="P17" si="57">(O17*$B17)-$D17</f>
        <v>#REF!</v>
      </c>
      <c r="Q17" s="95" t="e">
        <f>'Pque N Mundo I'!#REF!</f>
        <v>#REF!</v>
      </c>
      <c r="R17" s="303" t="e">
        <f t="shared" ref="R17" si="58">(Q17*$B17)-$D17</f>
        <v>#REF!</v>
      </c>
      <c r="S17" s="239" t="e">
        <f t="shared" si="41"/>
        <v>#REF!</v>
      </c>
      <c r="T17" s="316" t="e">
        <f t="shared" si="13"/>
        <v>#REF!</v>
      </c>
    </row>
    <row r="18" spans="1:20" ht="15.75" thickBot="1" x14ac:dyDescent="0.3">
      <c r="A18" s="96" t="s">
        <v>34</v>
      </c>
      <c r="B18" s="263">
        <v>30</v>
      </c>
      <c r="C18" s="80" t="e">
        <f>'Pque N Mundo I'!#REF!</f>
        <v>#REF!</v>
      </c>
      <c r="D18" s="285" t="e">
        <f t="shared" si="3"/>
        <v>#REF!</v>
      </c>
      <c r="E18" s="484" t="e">
        <f>'Pque N Mundo I'!#REF!</f>
        <v>#REF!</v>
      </c>
      <c r="F18" s="304" t="e">
        <f t="shared" si="4"/>
        <v>#REF!</v>
      </c>
      <c r="G18" s="484" t="e">
        <f>'Pque N Mundo I'!#REF!</f>
        <v>#REF!</v>
      </c>
      <c r="H18" s="304" t="e">
        <f t="shared" si="4"/>
        <v>#REF!</v>
      </c>
      <c r="I18" s="484" t="e">
        <f>'Pque N Mundo I'!#REF!</f>
        <v>#REF!</v>
      </c>
      <c r="J18" s="304" t="e">
        <f t="shared" ref="J18" si="59">(I18*$B18)-$D18</f>
        <v>#REF!</v>
      </c>
      <c r="K18" s="240" t="e">
        <f t="shared" si="47"/>
        <v>#REF!</v>
      </c>
      <c r="L18" s="317" t="e">
        <f t="shared" ref="L18" si="60">(K18*$B18)-$D18*3</f>
        <v>#REF!</v>
      </c>
      <c r="M18" s="484" t="e">
        <f>'Pque N Mundo I'!#REF!</f>
        <v>#REF!</v>
      </c>
      <c r="N18" s="304" t="e">
        <f t="shared" ref="N18" si="61">(M18*$B18)-$D18</f>
        <v>#REF!</v>
      </c>
      <c r="O18" s="484" t="e">
        <f>'Pque N Mundo I'!#REF!</f>
        <v>#REF!</v>
      </c>
      <c r="P18" s="304" t="e">
        <f t="shared" ref="P18" si="62">(O18*$B18)-$D18</f>
        <v>#REF!</v>
      </c>
      <c r="Q18" s="484" t="e">
        <f>'Pque N Mundo I'!#REF!</f>
        <v>#REF!</v>
      </c>
      <c r="R18" s="304" t="e">
        <f t="shared" ref="R18" si="63">(Q18*$B18)-$D18</f>
        <v>#REF!</v>
      </c>
      <c r="S18" s="240" t="e">
        <f t="shared" si="41"/>
        <v>#REF!</v>
      </c>
      <c r="T18" s="317" t="e">
        <f t="shared" si="13"/>
        <v>#REF!</v>
      </c>
    </row>
    <row r="19" spans="1:20" ht="15.75" thickBot="1" x14ac:dyDescent="0.3">
      <c r="A19" s="5" t="s">
        <v>7</v>
      </c>
      <c r="B19" s="279">
        <f>SUM(B6:B18)</f>
        <v>370</v>
      </c>
      <c r="C19" s="6" t="e">
        <f>SUM(C6:C18)</f>
        <v>#REF!</v>
      </c>
      <c r="D19" s="286" t="e">
        <f t="shared" ref="D19:T19" si="64">SUM(D6:D18)</f>
        <v>#REF!</v>
      </c>
      <c r="E19" s="485" t="e">
        <f t="shared" si="64"/>
        <v>#REF!</v>
      </c>
      <c r="F19" s="305" t="e">
        <f t="shared" si="64"/>
        <v>#REF!</v>
      </c>
      <c r="G19" s="485" t="e">
        <f t="shared" si="64"/>
        <v>#REF!</v>
      </c>
      <c r="H19" s="305" t="e">
        <f t="shared" si="64"/>
        <v>#REF!</v>
      </c>
      <c r="I19" s="485" t="e">
        <f t="shared" si="64"/>
        <v>#REF!</v>
      </c>
      <c r="J19" s="305" t="e">
        <f t="shared" si="64"/>
        <v>#REF!</v>
      </c>
      <c r="K19" s="71" t="e">
        <f t="shared" ref="K19:L19" si="65">SUM(K6:K18)</f>
        <v>#REF!</v>
      </c>
      <c r="L19" s="318" t="e">
        <f t="shared" si="65"/>
        <v>#REF!</v>
      </c>
      <c r="M19" s="485" t="e">
        <f t="shared" si="64"/>
        <v>#REF!</v>
      </c>
      <c r="N19" s="305" t="e">
        <f t="shared" si="64"/>
        <v>#REF!</v>
      </c>
      <c r="O19" s="485" t="e">
        <f t="shared" si="64"/>
        <v>#REF!</v>
      </c>
      <c r="P19" s="305" t="e">
        <f t="shared" si="64"/>
        <v>#REF!</v>
      </c>
      <c r="Q19" s="485" t="e">
        <f t="shared" si="64"/>
        <v>#REF!</v>
      </c>
      <c r="R19" s="305" t="e">
        <f t="shared" si="64"/>
        <v>#REF!</v>
      </c>
      <c r="S19" s="71" t="e">
        <f t="shared" si="64"/>
        <v>#REF!</v>
      </c>
      <c r="T19" s="318" t="e">
        <f t="shared" si="64"/>
        <v>#REF!</v>
      </c>
    </row>
    <row r="21" spans="1:20" ht="15.75" x14ac:dyDescent="0.25">
      <c r="A21" s="993" t="s">
        <v>47</v>
      </c>
      <c r="B21" s="994"/>
      <c r="C21" s="994"/>
      <c r="D21" s="994"/>
      <c r="E21" s="994"/>
      <c r="F21" s="994"/>
      <c r="G21" s="994"/>
      <c r="H21" s="994"/>
      <c r="I21" s="994"/>
      <c r="J21" s="994"/>
      <c r="K21" s="994"/>
      <c r="L21" s="994"/>
      <c r="M21" s="994"/>
      <c r="N21" s="994"/>
      <c r="O21" s="994"/>
      <c r="P21" s="994"/>
      <c r="Q21" s="994"/>
      <c r="R21" s="994"/>
      <c r="S21" s="994"/>
      <c r="T21" s="994"/>
    </row>
    <row r="22" spans="1:20" ht="36.75" thickBot="1" x14ac:dyDescent="0.3">
      <c r="A22" s="74" t="s">
        <v>14</v>
      </c>
      <c r="B22" s="260" t="str">
        <f t="shared" ref="B22:T22" si="66">B5</f>
        <v>Carga Horária</v>
      </c>
      <c r="C22" s="90" t="str">
        <f t="shared" si="66"/>
        <v>Equipe Mínima TA</v>
      </c>
      <c r="D22" s="288" t="str">
        <f t="shared" si="66"/>
        <v>Total Horas</v>
      </c>
      <c r="E22" s="502" t="str">
        <f t="shared" si="66"/>
        <v>MAR</v>
      </c>
      <c r="F22" s="330" t="str">
        <f t="shared" si="66"/>
        <v>Saldo Mar</v>
      </c>
      <c r="G22" s="502" t="str">
        <f t="shared" si="66"/>
        <v>ABR</v>
      </c>
      <c r="H22" s="330" t="str">
        <f t="shared" si="66"/>
        <v>Saldo Abr</v>
      </c>
      <c r="I22" s="502" t="str">
        <f t="shared" si="66"/>
        <v>MAI</v>
      </c>
      <c r="J22" s="330" t="str">
        <f t="shared" si="66"/>
        <v>Saldo Mai</v>
      </c>
      <c r="K22" s="237" t="str">
        <f t="shared" ref="K22:L22" si="67">K5</f>
        <v>3º Trimestre</v>
      </c>
      <c r="L22" s="328" t="str">
        <f t="shared" si="67"/>
        <v>Saldo Trim</v>
      </c>
      <c r="M22" s="502" t="str">
        <f t="shared" si="66"/>
        <v>JUN</v>
      </c>
      <c r="N22" s="330" t="str">
        <f t="shared" si="66"/>
        <v>Saldo Jun</v>
      </c>
      <c r="O22" s="482" t="str">
        <f t="shared" si="66"/>
        <v>JUL</v>
      </c>
      <c r="P22" s="330" t="str">
        <f t="shared" si="66"/>
        <v>Saldo Jul</v>
      </c>
      <c r="Q22" s="482" t="str">
        <f t="shared" si="66"/>
        <v>AGO</v>
      </c>
      <c r="R22" s="330" t="str">
        <f t="shared" si="66"/>
        <v>Saldo Ago</v>
      </c>
      <c r="S22" s="237" t="str">
        <f t="shared" si="66"/>
        <v>4º Trimestre</v>
      </c>
      <c r="T22" s="328" t="str">
        <f t="shared" si="66"/>
        <v>Saldo Trim</v>
      </c>
    </row>
    <row r="23" spans="1:20" ht="15.75" thickTop="1" x14ac:dyDescent="0.25">
      <c r="A23" s="53" t="s">
        <v>16</v>
      </c>
      <c r="B23" s="264">
        <v>40</v>
      </c>
      <c r="C23" s="234" t="e">
        <f>'Pque N Mundo II'!#REF!</f>
        <v>#REF!</v>
      </c>
      <c r="D23" s="287" t="e">
        <f t="shared" ref="D23:D34" si="68">C23*B23</f>
        <v>#REF!</v>
      </c>
      <c r="E23" s="486" t="e">
        <f>'Pque N Mundo II'!#REF!</f>
        <v>#REF!</v>
      </c>
      <c r="F23" s="306" t="e">
        <f t="shared" ref="F23:F34" si="69">(E23*$B23)-$D23</f>
        <v>#REF!</v>
      </c>
      <c r="G23" s="486" t="e">
        <f>'Pque N Mundo II'!#REF!</f>
        <v>#REF!</v>
      </c>
      <c r="H23" s="306" t="e">
        <f t="shared" ref="H23:H34" si="70">(G23*$B23)-$D23</f>
        <v>#REF!</v>
      </c>
      <c r="I23" s="486" t="e">
        <f>'Pque N Mundo II'!#REF!</f>
        <v>#REF!</v>
      </c>
      <c r="J23" s="306" t="e">
        <f t="shared" ref="J23:J34" si="71">(I23*$B23)-$D23</f>
        <v>#REF!</v>
      </c>
      <c r="K23" s="241" t="e">
        <f t="shared" ref="K23:K34" si="72">SUM(E23,G23,I23)</f>
        <v>#REF!</v>
      </c>
      <c r="L23" s="319" t="e">
        <f t="shared" ref="L23:L34" si="73">(K23*$B23)-$D23*3</f>
        <v>#REF!</v>
      </c>
      <c r="M23" s="486" t="e">
        <f>'Pque N Mundo II'!#REF!</f>
        <v>#REF!</v>
      </c>
      <c r="N23" s="306" t="e">
        <f t="shared" ref="N23:N34" si="74">(M23*$B23)-$D23</f>
        <v>#REF!</v>
      </c>
      <c r="O23" s="486" t="e">
        <f>'Pque N Mundo II'!#REF!</f>
        <v>#REF!</v>
      </c>
      <c r="P23" s="306" t="e">
        <f t="shared" ref="P23:P34" si="75">(O23*$B23)-$D23</f>
        <v>#REF!</v>
      </c>
      <c r="Q23" s="486" t="e">
        <f>'Pque N Mundo II'!#REF!</f>
        <v>#REF!</v>
      </c>
      <c r="R23" s="306" t="e">
        <f t="shared" ref="R23:R34" si="76">(Q23*$B23)-$D23</f>
        <v>#REF!</v>
      </c>
      <c r="S23" s="241" t="e">
        <f t="shared" ref="S23:S34" si="77">SUM(M23,O23,Q23)</f>
        <v>#REF!</v>
      </c>
      <c r="T23" s="319" t="e">
        <f t="shared" ref="T23:T34" si="78">(S23*$B23)-$D23*3</f>
        <v>#REF!</v>
      </c>
    </row>
    <row r="24" spans="1:20" x14ac:dyDescent="0.25">
      <c r="A24" s="77" t="s">
        <v>17</v>
      </c>
      <c r="B24" s="262">
        <v>40</v>
      </c>
      <c r="C24" s="73" t="e">
        <f>'Pque N Mundo II'!#REF!</f>
        <v>#REF!</v>
      </c>
      <c r="D24" s="283" t="e">
        <f t="shared" si="68"/>
        <v>#REF!</v>
      </c>
      <c r="E24" s="95" t="e">
        <f>'Pque N Mundo II'!#REF!</f>
        <v>#REF!</v>
      </c>
      <c r="F24" s="303" t="e">
        <f t="shared" si="69"/>
        <v>#REF!</v>
      </c>
      <c r="G24" s="95" t="e">
        <f>'Pque N Mundo II'!#REF!</f>
        <v>#REF!</v>
      </c>
      <c r="H24" s="303" t="e">
        <f t="shared" si="70"/>
        <v>#REF!</v>
      </c>
      <c r="I24" s="95" t="e">
        <f>'Pque N Mundo II'!#REF!</f>
        <v>#REF!</v>
      </c>
      <c r="J24" s="303" t="e">
        <f t="shared" si="71"/>
        <v>#REF!</v>
      </c>
      <c r="K24" s="239" t="e">
        <f t="shared" si="72"/>
        <v>#REF!</v>
      </c>
      <c r="L24" s="316" t="e">
        <f t="shared" si="73"/>
        <v>#REF!</v>
      </c>
      <c r="M24" s="95" t="e">
        <f>'Pque N Mundo II'!#REF!</f>
        <v>#REF!</v>
      </c>
      <c r="N24" s="303" t="e">
        <f t="shared" si="74"/>
        <v>#REF!</v>
      </c>
      <c r="O24" s="95" t="e">
        <f>'Pque N Mundo II'!#REF!</f>
        <v>#REF!</v>
      </c>
      <c r="P24" s="303" t="e">
        <f t="shared" si="75"/>
        <v>#REF!</v>
      </c>
      <c r="Q24" s="95" t="e">
        <f>'Pque N Mundo II'!#REF!</f>
        <v>#REF!</v>
      </c>
      <c r="R24" s="303" t="e">
        <f t="shared" si="76"/>
        <v>#REF!</v>
      </c>
      <c r="S24" s="239" t="e">
        <f t="shared" si="77"/>
        <v>#REF!</v>
      </c>
      <c r="T24" s="316" t="e">
        <f t="shared" si="78"/>
        <v>#REF!</v>
      </c>
    </row>
    <row r="25" spans="1:20" x14ac:dyDescent="0.25">
      <c r="A25" s="77" t="s">
        <v>18</v>
      </c>
      <c r="B25" s="262">
        <v>40</v>
      </c>
      <c r="C25" s="73" t="e">
        <f>'Pque N Mundo II'!#REF!</f>
        <v>#REF!</v>
      </c>
      <c r="D25" s="283" t="e">
        <f t="shared" si="68"/>
        <v>#REF!</v>
      </c>
      <c r="E25" s="95" t="e">
        <f>'Pque N Mundo II'!#REF!</f>
        <v>#REF!</v>
      </c>
      <c r="F25" s="303" t="e">
        <f t="shared" si="69"/>
        <v>#REF!</v>
      </c>
      <c r="G25" s="95" t="e">
        <f>'Pque N Mundo II'!#REF!</f>
        <v>#REF!</v>
      </c>
      <c r="H25" s="303" t="e">
        <f t="shared" si="70"/>
        <v>#REF!</v>
      </c>
      <c r="I25" s="95" t="e">
        <f>'Pque N Mundo II'!#REF!</f>
        <v>#REF!</v>
      </c>
      <c r="J25" s="303" t="e">
        <f t="shared" si="71"/>
        <v>#REF!</v>
      </c>
      <c r="K25" s="239" t="e">
        <f t="shared" si="72"/>
        <v>#REF!</v>
      </c>
      <c r="L25" s="316" t="e">
        <f t="shared" si="73"/>
        <v>#REF!</v>
      </c>
      <c r="M25" s="95" t="e">
        <f>'Pque N Mundo II'!#REF!</f>
        <v>#REF!</v>
      </c>
      <c r="N25" s="303" t="e">
        <f t="shared" si="74"/>
        <v>#REF!</v>
      </c>
      <c r="O25" s="95" t="e">
        <f>'Pque N Mundo II'!#REF!</f>
        <v>#REF!</v>
      </c>
      <c r="P25" s="303" t="e">
        <f t="shared" si="75"/>
        <v>#REF!</v>
      </c>
      <c r="Q25" s="95" t="e">
        <f>'Pque N Mundo II'!#REF!</f>
        <v>#REF!</v>
      </c>
      <c r="R25" s="303" t="e">
        <f t="shared" si="76"/>
        <v>#REF!</v>
      </c>
      <c r="S25" s="239" t="e">
        <f t="shared" si="77"/>
        <v>#REF!</v>
      </c>
      <c r="T25" s="316" t="e">
        <f t="shared" si="78"/>
        <v>#REF!</v>
      </c>
    </row>
    <row r="26" spans="1:20" x14ac:dyDescent="0.25">
      <c r="A26" s="77" t="s">
        <v>32</v>
      </c>
      <c r="B26" s="262">
        <v>40</v>
      </c>
      <c r="C26" s="73" t="e">
        <f>'Pque N Mundo II'!#REF!</f>
        <v>#REF!</v>
      </c>
      <c r="D26" s="283" t="e">
        <f t="shared" si="68"/>
        <v>#REF!</v>
      </c>
      <c r="E26" s="95" t="e">
        <f>'Pque N Mundo II'!#REF!</f>
        <v>#REF!</v>
      </c>
      <c r="F26" s="303" t="e">
        <f t="shared" si="69"/>
        <v>#REF!</v>
      </c>
      <c r="G26" s="95" t="e">
        <f>'Pque N Mundo II'!#REF!</f>
        <v>#REF!</v>
      </c>
      <c r="H26" s="303" t="e">
        <f t="shared" si="70"/>
        <v>#REF!</v>
      </c>
      <c r="I26" s="95" t="e">
        <f>'Pque N Mundo II'!#REF!</f>
        <v>#REF!</v>
      </c>
      <c r="J26" s="303" t="e">
        <f t="shared" si="71"/>
        <v>#REF!</v>
      </c>
      <c r="K26" s="239" t="e">
        <f t="shared" si="72"/>
        <v>#REF!</v>
      </c>
      <c r="L26" s="316" t="e">
        <f t="shared" si="73"/>
        <v>#REF!</v>
      </c>
      <c r="M26" s="95" t="e">
        <f>'Pque N Mundo II'!#REF!</f>
        <v>#REF!</v>
      </c>
      <c r="N26" s="303" t="e">
        <f t="shared" si="74"/>
        <v>#REF!</v>
      </c>
      <c r="O26" s="95" t="e">
        <f>'Pque N Mundo II'!#REF!</f>
        <v>#REF!</v>
      </c>
      <c r="P26" s="303" t="e">
        <f t="shared" si="75"/>
        <v>#REF!</v>
      </c>
      <c r="Q26" s="95" t="e">
        <f>'Pque N Mundo II'!#REF!</f>
        <v>#REF!</v>
      </c>
      <c r="R26" s="303" t="e">
        <f t="shared" si="76"/>
        <v>#REF!</v>
      </c>
      <c r="S26" s="239" t="e">
        <f t="shared" si="77"/>
        <v>#REF!</v>
      </c>
      <c r="T26" s="316" t="e">
        <f t="shared" si="78"/>
        <v>#REF!</v>
      </c>
    </row>
    <row r="27" spans="1:20" x14ac:dyDescent="0.25">
      <c r="A27" s="77" t="s">
        <v>33</v>
      </c>
      <c r="B27" s="262">
        <v>20</v>
      </c>
      <c r="C27" s="73" t="e">
        <f>'Pque N Mundo II'!#REF!</f>
        <v>#REF!</v>
      </c>
      <c r="D27" s="283" t="e">
        <f t="shared" si="68"/>
        <v>#REF!</v>
      </c>
      <c r="E27" s="95" t="e">
        <f>'Pque N Mundo II'!#REF!</f>
        <v>#REF!</v>
      </c>
      <c r="F27" s="303" t="e">
        <f t="shared" si="69"/>
        <v>#REF!</v>
      </c>
      <c r="G27" s="95" t="e">
        <f>'Pque N Mundo II'!#REF!</f>
        <v>#REF!</v>
      </c>
      <c r="H27" s="303" t="e">
        <f t="shared" si="70"/>
        <v>#REF!</v>
      </c>
      <c r="I27" s="95" t="e">
        <f>'Pque N Mundo II'!#REF!</f>
        <v>#REF!</v>
      </c>
      <c r="J27" s="303" t="e">
        <f t="shared" si="71"/>
        <v>#REF!</v>
      </c>
      <c r="K27" s="239" t="e">
        <f t="shared" si="72"/>
        <v>#REF!</v>
      </c>
      <c r="L27" s="316" t="e">
        <f t="shared" si="73"/>
        <v>#REF!</v>
      </c>
      <c r="M27" s="95" t="e">
        <f>'Pque N Mundo II'!#REF!</f>
        <v>#REF!</v>
      </c>
      <c r="N27" s="303" t="e">
        <f t="shared" si="74"/>
        <v>#REF!</v>
      </c>
      <c r="O27" s="95" t="e">
        <f>'Pque N Mundo II'!#REF!</f>
        <v>#REF!</v>
      </c>
      <c r="P27" s="303" t="e">
        <f t="shared" si="75"/>
        <v>#REF!</v>
      </c>
      <c r="Q27" s="95" t="e">
        <f>'Pque N Mundo II'!#REF!</f>
        <v>#REF!</v>
      </c>
      <c r="R27" s="303" t="e">
        <f t="shared" si="76"/>
        <v>#REF!</v>
      </c>
      <c r="S27" s="239" t="e">
        <f t="shared" si="77"/>
        <v>#REF!</v>
      </c>
      <c r="T27" s="316" t="e">
        <f t="shared" si="78"/>
        <v>#REF!</v>
      </c>
    </row>
    <row r="28" spans="1:20" x14ac:dyDescent="0.25">
      <c r="A28" s="77" t="s">
        <v>20</v>
      </c>
      <c r="B28" s="262">
        <v>20</v>
      </c>
      <c r="C28" s="73" t="e">
        <f>'Pque N Mundo II'!#REF!</f>
        <v>#REF!</v>
      </c>
      <c r="D28" s="283" t="e">
        <f t="shared" si="68"/>
        <v>#REF!</v>
      </c>
      <c r="E28" s="95" t="e">
        <f>'Pque N Mundo II'!#REF!</f>
        <v>#REF!</v>
      </c>
      <c r="F28" s="303" t="e">
        <f t="shared" si="69"/>
        <v>#REF!</v>
      </c>
      <c r="G28" s="95" t="e">
        <f>'Pque N Mundo II'!#REF!</f>
        <v>#REF!</v>
      </c>
      <c r="H28" s="303" t="e">
        <f t="shared" si="70"/>
        <v>#REF!</v>
      </c>
      <c r="I28" s="95" t="e">
        <f>'Pque N Mundo II'!#REF!</f>
        <v>#REF!</v>
      </c>
      <c r="J28" s="303" t="e">
        <f t="shared" si="71"/>
        <v>#REF!</v>
      </c>
      <c r="K28" s="239" t="e">
        <f t="shared" si="72"/>
        <v>#REF!</v>
      </c>
      <c r="L28" s="316" t="e">
        <f t="shared" si="73"/>
        <v>#REF!</v>
      </c>
      <c r="M28" s="95" t="e">
        <f>'Pque N Mundo II'!#REF!</f>
        <v>#REF!</v>
      </c>
      <c r="N28" s="303" t="e">
        <f t="shared" si="74"/>
        <v>#REF!</v>
      </c>
      <c r="O28" s="95" t="e">
        <f>'Pque N Mundo II'!#REF!</f>
        <v>#REF!</v>
      </c>
      <c r="P28" s="303" t="e">
        <f t="shared" si="75"/>
        <v>#REF!</v>
      </c>
      <c r="Q28" s="95" t="e">
        <f>'Pque N Mundo II'!#REF!</f>
        <v>#REF!</v>
      </c>
      <c r="R28" s="303" t="e">
        <f t="shared" si="76"/>
        <v>#REF!</v>
      </c>
      <c r="S28" s="239" t="e">
        <f t="shared" si="77"/>
        <v>#REF!</v>
      </c>
      <c r="T28" s="316" t="e">
        <f t="shared" si="78"/>
        <v>#REF!</v>
      </c>
    </row>
    <row r="29" spans="1:20" x14ac:dyDescent="0.25">
      <c r="A29" s="77" t="s">
        <v>43</v>
      </c>
      <c r="B29" s="262">
        <v>20</v>
      </c>
      <c r="C29" s="73" t="e">
        <f>'Pque N Mundo II'!#REF!</f>
        <v>#REF!</v>
      </c>
      <c r="D29" s="283" t="e">
        <f t="shared" si="68"/>
        <v>#REF!</v>
      </c>
      <c r="E29" s="95" t="e">
        <f>'Pque N Mundo II'!#REF!</f>
        <v>#REF!</v>
      </c>
      <c r="F29" s="303" t="e">
        <f t="shared" si="69"/>
        <v>#REF!</v>
      </c>
      <c r="G29" s="95" t="e">
        <f>'Pque N Mundo II'!#REF!</f>
        <v>#REF!</v>
      </c>
      <c r="H29" s="303" t="e">
        <f t="shared" si="70"/>
        <v>#REF!</v>
      </c>
      <c r="I29" s="95" t="e">
        <f>'Pque N Mundo II'!#REF!</f>
        <v>#REF!</v>
      </c>
      <c r="J29" s="303" t="e">
        <f t="shared" si="71"/>
        <v>#REF!</v>
      </c>
      <c r="K29" s="239" t="e">
        <f t="shared" si="72"/>
        <v>#REF!</v>
      </c>
      <c r="L29" s="316" t="e">
        <f t="shared" si="73"/>
        <v>#REF!</v>
      </c>
      <c r="M29" s="95" t="e">
        <f>'Pque N Mundo II'!#REF!</f>
        <v>#REF!</v>
      </c>
      <c r="N29" s="303" t="e">
        <f t="shared" si="74"/>
        <v>#REF!</v>
      </c>
      <c r="O29" s="95" t="e">
        <f>'Pque N Mundo II'!#REF!</f>
        <v>#REF!</v>
      </c>
      <c r="P29" s="303" t="e">
        <f t="shared" si="75"/>
        <v>#REF!</v>
      </c>
      <c r="Q29" s="95" t="e">
        <f>'Pque N Mundo II'!#REF!</f>
        <v>#REF!</v>
      </c>
      <c r="R29" s="303" t="e">
        <f t="shared" si="76"/>
        <v>#REF!</v>
      </c>
      <c r="S29" s="239" t="e">
        <f t="shared" si="77"/>
        <v>#REF!</v>
      </c>
      <c r="T29" s="316" t="e">
        <f t="shared" si="78"/>
        <v>#REF!</v>
      </c>
    </row>
    <row r="30" spans="1:20" x14ac:dyDescent="0.25">
      <c r="A30" s="77" t="s">
        <v>23</v>
      </c>
      <c r="B30" s="262">
        <v>20</v>
      </c>
      <c r="C30" s="73" t="e">
        <f>'Pque N Mundo II'!#REF!</f>
        <v>#REF!</v>
      </c>
      <c r="D30" s="283" t="e">
        <f t="shared" si="68"/>
        <v>#REF!</v>
      </c>
      <c r="E30" s="95" t="e">
        <f>'Pque N Mundo II'!#REF!</f>
        <v>#REF!</v>
      </c>
      <c r="F30" s="303" t="e">
        <f t="shared" si="69"/>
        <v>#REF!</v>
      </c>
      <c r="G30" s="95" t="e">
        <f>'Pque N Mundo II'!#REF!</f>
        <v>#REF!</v>
      </c>
      <c r="H30" s="303" t="e">
        <f t="shared" si="70"/>
        <v>#REF!</v>
      </c>
      <c r="I30" s="95" t="e">
        <f>'Pque N Mundo II'!#REF!</f>
        <v>#REF!</v>
      </c>
      <c r="J30" s="303" t="e">
        <f t="shared" si="71"/>
        <v>#REF!</v>
      </c>
      <c r="K30" s="239" t="e">
        <f t="shared" si="72"/>
        <v>#REF!</v>
      </c>
      <c r="L30" s="316" t="e">
        <f t="shared" si="73"/>
        <v>#REF!</v>
      </c>
      <c r="M30" s="95" t="e">
        <f>'Pque N Mundo II'!#REF!</f>
        <v>#REF!</v>
      </c>
      <c r="N30" s="303" t="e">
        <f t="shared" si="74"/>
        <v>#REF!</v>
      </c>
      <c r="O30" s="95" t="e">
        <f>'Pque N Mundo II'!#REF!</f>
        <v>#REF!</v>
      </c>
      <c r="P30" s="303" t="e">
        <f t="shared" si="75"/>
        <v>#REF!</v>
      </c>
      <c r="Q30" s="95" t="e">
        <f>'Pque N Mundo II'!#REF!</f>
        <v>#REF!</v>
      </c>
      <c r="R30" s="303" t="e">
        <f t="shared" si="76"/>
        <v>#REF!</v>
      </c>
      <c r="S30" s="239" t="e">
        <f t="shared" si="77"/>
        <v>#REF!</v>
      </c>
      <c r="T30" s="316" t="e">
        <f t="shared" si="78"/>
        <v>#REF!</v>
      </c>
    </row>
    <row r="31" spans="1:20" x14ac:dyDescent="0.25">
      <c r="A31" s="77" t="s">
        <v>24</v>
      </c>
      <c r="B31" s="262">
        <v>30</v>
      </c>
      <c r="C31" s="73" t="e">
        <f>'Pque N Mundo II'!#REF!</f>
        <v>#REF!</v>
      </c>
      <c r="D31" s="283" t="e">
        <f t="shared" si="68"/>
        <v>#REF!</v>
      </c>
      <c r="E31" s="95" t="e">
        <f>'Pque N Mundo II'!#REF!</f>
        <v>#REF!</v>
      </c>
      <c r="F31" s="303" t="e">
        <f t="shared" si="69"/>
        <v>#REF!</v>
      </c>
      <c r="G31" s="95" t="e">
        <f>'Pque N Mundo II'!#REF!</f>
        <v>#REF!</v>
      </c>
      <c r="H31" s="303" t="e">
        <f t="shared" si="70"/>
        <v>#REF!</v>
      </c>
      <c r="I31" s="95" t="e">
        <f>'Pque N Mundo II'!#REF!</f>
        <v>#REF!</v>
      </c>
      <c r="J31" s="303" t="e">
        <f t="shared" si="71"/>
        <v>#REF!</v>
      </c>
      <c r="K31" s="239" t="e">
        <f t="shared" si="72"/>
        <v>#REF!</v>
      </c>
      <c r="L31" s="316" t="e">
        <f t="shared" si="73"/>
        <v>#REF!</v>
      </c>
      <c r="M31" s="95" t="e">
        <f>'Pque N Mundo II'!#REF!</f>
        <v>#REF!</v>
      </c>
      <c r="N31" s="303" t="e">
        <f t="shared" si="74"/>
        <v>#REF!</v>
      </c>
      <c r="O31" s="95" t="e">
        <f>'Pque N Mundo II'!#REF!</f>
        <v>#REF!</v>
      </c>
      <c r="P31" s="303" t="e">
        <f t="shared" si="75"/>
        <v>#REF!</v>
      </c>
      <c r="Q31" s="95" t="e">
        <f>'Pque N Mundo II'!#REF!</f>
        <v>#REF!</v>
      </c>
      <c r="R31" s="303" t="e">
        <f t="shared" si="76"/>
        <v>#REF!</v>
      </c>
      <c r="S31" s="239" t="e">
        <f t="shared" si="77"/>
        <v>#REF!</v>
      </c>
      <c r="T31" s="316" t="e">
        <f t="shared" si="78"/>
        <v>#REF!</v>
      </c>
    </row>
    <row r="32" spans="1:20" x14ac:dyDescent="0.25">
      <c r="A32" s="77" t="s">
        <v>25</v>
      </c>
      <c r="B32" s="262">
        <v>30</v>
      </c>
      <c r="C32" s="73" t="e">
        <f>'Pque N Mundo II'!#REF!</f>
        <v>#REF!</v>
      </c>
      <c r="D32" s="283" t="e">
        <f t="shared" si="68"/>
        <v>#REF!</v>
      </c>
      <c r="E32" s="95" t="e">
        <f>'Pque N Mundo II'!#REF!</f>
        <v>#REF!</v>
      </c>
      <c r="F32" s="303" t="e">
        <f>(E32*$B32)-$D32</f>
        <v>#REF!</v>
      </c>
      <c r="G32" s="95" t="e">
        <f>'Pque N Mundo II'!#REF!</f>
        <v>#REF!</v>
      </c>
      <c r="H32" s="303" t="e">
        <f>(G32*$B32)-$D32</f>
        <v>#REF!</v>
      </c>
      <c r="I32" s="95" t="e">
        <f>'Pque N Mundo II'!#REF!</f>
        <v>#REF!</v>
      </c>
      <c r="J32" s="303" t="e">
        <f t="shared" si="71"/>
        <v>#REF!</v>
      </c>
      <c r="K32" s="239" t="e">
        <f t="shared" si="72"/>
        <v>#REF!</v>
      </c>
      <c r="L32" s="316" t="e">
        <f t="shared" si="73"/>
        <v>#REF!</v>
      </c>
      <c r="M32" s="95" t="e">
        <f>'Pque N Mundo II'!#REF!</f>
        <v>#REF!</v>
      </c>
      <c r="N32" s="303" t="e">
        <f t="shared" si="74"/>
        <v>#REF!</v>
      </c>
      <c r="O32" s="95" t="e">
        <f>'Pque N Mundo II'!#REF!</f>
        <v>#REF!</v>
      </c>
      <c r="P32" s="303" t="e">
        <f t="shared" si="75"/>
        <v>#REF!</v>
      </c>
      <c r="Q32" s="95" t="e">
        <f>'Pque N Mundo II'!#REF!</f>
        <v>#REF!</v>
      </c>
      <c r="R32" s="303" t="e">
        <f t="shared" si="76"/>
        <v>#REF!</v>
      </c>
      <c r="S32" s="239" t="e">
        <f t="shared" si="77"/>
        <v>#REF!</v>
      </c>
      <c r="T32" s="316" t="e">
        <f t="shared" si="78"/>
        <v>#REF!</v>
      </c>
    </row>
    <row r="33" spans="1:20" x14ac:dyDescent="0.25">
      <c r="A33" s="77" t="s">
        <v>26</v>
      </c>
      <c r="B33" s="262">
        <v>40</v>
      </c>
      <c r="C33" s="73" t="e">
        <f>'Pque N Mundo II'!#REF!</f>
        <v>#REF!</v>
      </c>
      <c r="D33" s="283" t="e">
        <f t="shared" si="68"/>
        <v>#REF!</v>
      </c>
      <c r="E33" s="95" t="e">
        <f>'Pque N Mundo II'!#REF!</f>
        <v>#REF!</v>
      </c>
      <c r="F33" s="303" t="e">
        <f t="shared" si="69"/>
        <v>#REF!</v>
      </c>
      <c r="G33" s="95" t="e">
        <f>'Pque N Mundo II'!#REF!</f>
        <v>#REF!</v>
      </c>
      <c r="H33" s="303" t="e">
        <f t="shared" si="70"/>
        <v>#REF!</v>
      </c>
      <c r="I33" s="95" t="e">
        <f>'Pque N Mundo II'!#REF!</f>
        <v>#REF!</v>
      </c>
      <c r="J33" s="303" t="e">
        <f t="shared" si="71"/>
        <v>#REF!</v>
      </c>
      <c r="K33" s="239" t="e">
        <f t="shared" si="72"/>
        <v>#REF!</v>
      </c>
      <c r="L33" s="316" t="e">
        <f t="shared" si="73"/>
        <v>#REF!</v>
      </c>
      <c r="M33" s="95" t="e">
        <f>'Pque N Mundo II'!#REF!</f>
        <v>#REF!</v>
      </c>
      <c r="N33" s="303" t="e">
        <f t="shared" si="74"/>
        <v>#REF!</v>
      </c>
      <c r="O33" s="95" t="e">
        <f>'Pque N Mundo II'!#REF!</f>
        <v>#REF!</v>
      </c>
      <c r="P33" s="303" t="e">
        <f t="shared" si="75"/>
        <v>#REF!</v>
      </c>
      <c r="Q33" s="95" t="e">
        <f>'Pque N Mundo II'!#REF!</f>
        <v>#REF!</v>
      </c>
      <c r="R33" s="303" t="e">
        <f t="shared" si="76"/>
        <v>#REF!</v>
      </c>
      <c r="S33" s="239" t="e">
        <f t="shared" si="77"/>
        <v>#REF!</v>
      </c>
      <c r="T33" s="316" t="e">
        <f t="shared" si="78"/>
        <v>#REF!</v>
      </c>
    </row>
    <row r="34" spans="1:20" ht="15.75" thickBot="1" x14ac:dyDescent="0.3">
      <c r="A34" s="55" t="s">
        <v>34</v>
      </c>
      <c r="B34" s="270">
        <v>30</v>
      </c>
      <c r="C34" s="79" t="e">
        <f>'Pque N Mundo II'!#REF!</f>
        <v>#REF!</v>
      </c>
      <c r="D34" s="340" t="e">
        <f t="shared" si="68"/>
        <v>#REF!</v>
      </c>
      <c r="E34" s="487" t="e">
        <f>'Pque N Mundo II'!#REF!</f>
        <v>#REF!</v>
      </c>
      <c r="F34" s="311" t="e">
        <f t="shared" si="69"/>
        <v>#REF!</v>
      </c>
      <c r="G34" s="487" t="e">
        <f>'Pque N Mundo II'!#REF!</f>
        <v>#REF!</v>
      </c>
      <c r="H34" s="311" t="e">
        <f t="shared" si="70"/>
        <v>#REF!</v>
      </c>
      <c r="I34" s="487" t="e">
        <f>'Pque N Mundo II'!#REF!</f>
        <v>#REF!</v>
      </c>
      <c r="J34" s="311" t="e">
        <f t="shared" si="71"/>
        <v>#REF!</v>
      </c>
      <c r="K34" s="247" t="e">
        <f t="shared" si="72"/>
        <v>#REF!</v>
      </c>
      <c r="L34" s="317" t="e">
        <f t="shared" si="73"/>
        <v>#REF!</v>
      </c>
      <c r="M34" s="487" t="e">
        <f>'Pque N Mundo II'!#REF!</f>
        <v>#REF!</v>
      </c>
      <c r="N34" s="311" t="e">
        <f t="shared" si="74"/>
        <v>#REF!</v>
      </c>
      <c r="O34" s="487" t="e">
        <f>'Pque N Mundo II'!#REF!</f>
        <v>#REF!</v>
      </c>
      <c r="P34" s="311" t="e">
        <f t="shared" si="75"/>
        <v>#REF!</v>
      </c>
      <c r="Q34" s="487" t="e">
        <f>'Pque N Mundo II'!#REF!</f>
        <v>#REF!</v>
      </c>
      <c r="R34" s="311" t="e">
        <f t="shared" si="76"/>
        <v>#REF!</v>
      </c>
      <c r="S34" s="247" t="e">
        <f t="shared" si="77"/>
        <v>#REF!</v>
      </c>
      <c r="T34" s="317" t="e">
        <f t="shared" si="78"/>
        <v>#REF!</v>
      </c>
    </row>
    <row r="35" spans="1:20" ht="15.75" thickBot="1" x14ac:dyDescent="0.3">
      <c r="A35" s="333" t="s">
        <v>7</v>
      </c>
      <c r="B35" s="334">
        <f>SUM(B23:B34)</f>
        <v>370</v>
      </c>
      <c r="C35" s="335" t="e">
        <f>SUM(C23:C34)</f>
        <v>#REF!</v>
      </c>
      <c r="D35" s="336" t="e">
        <f t="shared" ref="D35:T35" si="79">SUM(D23:D34)</f>
        <v>#REF!</v>
      </c>
      <c r="E35" s="488" t="e">
        <f t="shared" si="79"/>
        <v>#REF!</v>
      </c>
      <c r="F35" s="338" t="e">
        <f t="shared" si="79"/>
        <v>#REF!</v>
      </c>
      <c r="G35" s="488" t="e">
        <f t="shared" si="79"/>
        <v>#REF!</v>
      </c>
      <c r="H35" s="338" t="e">
        <f t="shared" si="79"/>
        <v>#REF!</v>
      </c>
      <c r="I35" s="488" t="e">
        <f t="shared" si="79"/>
        <v>#REF!</v>
      </c>
      <c r="J35" s="338" t="e">
        <f t="shared" si="79"/>
        <v>#REF!</v>
      </c>
      <c r="K35" s="339" t="e">
        <f t="shared" ref="K35:L35" si="80">SUM(K23:K34)</f>
        <v>#REF!</v>
      </c>
      <c r="L35" s="318" t="e">
        <f t="shared" si="80"/>
        <v>#REF!</v>
      </c>
      <c r="M35" s="488" t="e">
        <f t="shared" si="79"/>
        <v>#REF!</v>
      </c>
      <c r="N35" s="338" t="e">
        <f t="shared" si="79"/>
        <v>#REF!</v>
      </c>
      <c r="O35" s="488" t="e">
        <f t="shared" si="79"/>
        <v>#REF!</v>
      </c>
      <c r="P35" s="338" t="e">
        <f t="shared" si="79"/>
        <v>#REF!</v>
      </c>
      <c r="Q35" s="488" t="e">
        <f t="shared" si="79"/>
        <v>#REF!</v>
      </c>
      <c r="R35" s="338" t="e">
        <f t="shared" si="79"/>
        <v>#REF!</v>
      </c>
      <c r="S35" s="339" t="e">
        <f t="shared" si="79"/>
        <v>#REF!</v>
      </c>
      <c r="T35" s="318" t="e">
        <f t="shared" si="79"/>
        <v>#REF!</v>
      </c>
    </row>
    <row r="37" spans="1:20" ht="15.75" x14ac:dyDescent="0.25">
      <c r="A37" s="993" t="s">
        <v>262</v>
      </c>
      <c r="B37" s="994"/>
      <c r="C37" s="994"/>
      <c r="D37" s="994"/>
      <c r="E37" s="994"/>
      <c r="F37" s="994"/>
      <c r="G37" s="994"/>
      <c r="H37" s="994"/>
      <c r="I37" s="994"/>
      <c r="J37" s="994"/>
      <c r="K37" s="994"/>
      <c r="L37" s="994"/>
      <c r="M37" s="994"/>
      <c r="N37" s="994"/>
      <c r="O37" s="994"/>
      <c r="P37" s="994"/>
      <c r="Q37" s="994"/>
      <c r="R37" s="994"/>
      <c r="S37" s="994"/>
      <c r="T37" s="994"/>
    </row>
    <row r="38" spans="1:20" ht="36.75" thickBot="1" x14ac:dyDescent="0.3">
      <c r="A38" s="13" t="s">
        <v>14</v>
      </c>
      <c r="B38" s="260" t="str">
        <f t="shared" ref="B38:T38" si="81">B5</f>
        <v>Carga Horária</v>
      </c>
      <c r="C38" s="90" t="str">
        <f t="shared" si="81"/>
        <v>Equipe Mínima TA</v>
      </c>
      <c r="D38" s="288" t="str">
        <f t="shared" si="81"/>
        <v>Total Horas</v>
      </c>
      <c r="E38" s="502" t="str">
        <f t="shared" si="81"/>
        <v>MAR</v>
      </c>
      <c r="F38" s="330" t="str">
        <f t="shared" si="81"/>
        <v>Saldo Mar</v>
      </c>
      <c r="G38" s="502" t="str">
        <f t="shared" si="81"/>
        <v>ABR</v>
      </c>
      <c r="H38" s="330" t="str">
        <f t="shared" si="81"/>
        <v>Saldo Abr</v>
      </c>
      <c r="I38" s="502" t="str">
        <f t="shared" si="81"/>
        <v>MAI</v>
      </c>
      <c r="J38" s="330" t="str">
        <f t="shared" si="81"/>
        <v>Saldo Mai</v>
      </c>
      <c r="K38" s="237" t="str">
        <f t="shared" ref="K38:L38" si="82">K5</f>
        <v>3º Trimestre</v>
      </c>
      <c r="L38" s="328" t="str">
        <f t="shared" si="82"/>
        <v>Saldo Trim</v>
      </c>
      <c r="M38" s="502" t="str">
        <f t="shared" si="81"/>
        <v>JUN</v>
      </c>
      <c r="N38" s="330" t="str">
        <f t="shared" si="81"/>
        <v>Saldo Jun</v>
      </c>
      <c r="O38" s="482" t="str">
        <f t="shared" si="81"/>
        <v>JUL</v>
      </c>
      <c r="P38" s="330" t="str">
        <f t="shared" si="81"/>
        <v>Saldo Jul</v>
      </c>
      <c r="Q38" s="482" t="str">
        <f t="shared" si="81"/>
        <v>AGO</v>
      </c>
      <c r="R38" s="330" t="str">
        <f t="shared" si="81"/>
        <v>Saldo Ago</v>
      </c>
      <c r="S38" s="237" t="str">
        <f t="shared" si="81"/>
        <v>4º Trimestre</v>
      </c>
      <c r="T38" s="328" t="str">
        <f t="shared" si="81"/>
        <v>Saldo Trim</v>
      </c>
    </row>
    <row r="39" spans="1:20" ht="15.75" thickTop="1" x14ac:dyDescent="0.25">
      <c r="A39" s="2" t="s">
        <v>35</v>
      </c>
      <c r="B39" s="262">
        <v>30</v>
      </c>
      <c r="C39" s="4" t="e">
        <f>'Pque N Mundo II'!#REF!</f>
        <v>#REF!</v>
      </c>
      <c r="D39" s="283" t="e">
        <f t="shared" ref="D39:D45" si="83">C39*B39</f>
        <v>#REF!</v>
      </c>
      <c r="E39" s="489" t="e">
        <f>'Pque N Mundo II'!#REF!</f>
        <v>#REF!</v>
      </c>
      <c r="F39" s="307" t="e">
        <f t="shared" ref="F39:F45" si="84">(E39*$B39)-$D39</f>
        <v>#REF!</v>
      </c>
      <c r="G39" s="95" t="e">
        <f>'Pque N Mundo II'!#REF!</f>
        <v>#REF!</v>
      </c>
      <c r="H39" s="307" t="e">
        <f t="shared" ref="H39:H45" si="85">(G39*$B39)-$D39</f>
        <v>#REF!</v>
      </c>
      <c r="I39" s="95" t="e">
        <f>'Pque N Mundo II'!#REF!</f>
        <v>#REF!</v>
      </c>
      <c r="J39" s="307" t="e">
        <f t="shared" ref="J39:J45" si="86">(I39*$B39)-$D39</f>
        <v>#REF!</v>
      </c>
      <c r="K39" s="242" t="e">
        <f t="shared" ref="K39:K45" si="87">SUM(E39,G39,I39)</f>
        <v>#REF!</v>
      </c>
      <c r="L39" s="320" t="e">
        <f t="shared" ref="L39:L45" si="88">(K39*$B39)-$D39*3</f>
        <v>#REF!</v>
      </c>
      <c r="M39" s="489" t="e">
        <f>'Pque N Mundo II'!#REF!</f>
        <v>#REF!</v>
      </c>
      <c r="N39" s="307" t="e">
        <f t="shared" ref="N39:N45" si="89">(M39*$B39)-$D39</f>
        <v>#REF!</v>
      </c>
      <c r="O39" s="489" t="e">
        <f>'Pque N Mundo II'!#REF!</f>
        <v>#REF!</v>
      </c>
      <c r="P39" s="307" t="e">
        <f t="shared" ref="P39:P45" si="90">(O39*$B39)-$D39</f>
        <v>#REF!</v>
      </c>
      <c r="Q39" s="489" t="e">
        <f>'Pque N Mundo II'!#REF!</f>
        <v>#REF!</v>
      </c>
      <c r="R39" s="307" t="e">
        <f t="shared" ref="R39:R45" si="91">(Q39*$B39)-$D39</f>
        <v>#REF!</v>
      </c>
      <c r="S39" s="242" t="e">
        <f t="shared" ref="S39:S45" si="92">SUM(M39,O39,Q39)</f>
        <v>#REF!</v>
      </c>
      <c r="T39" s="320" t="e">
        <f t="shared" ref="T39:T45" si="93">(S39*$B39)-$D39*3</f>
        <v>#REF!</v>
      </c>
    </row>
    <row r="40" spans="1:20" x14ac:dyDescent="0.25">
      <c r="A40" s="2" t="s">
        <v>36</v>
      </c>
      <c r="B40" s="262">
        <v>20</v>
      </c>
      <c r="C40" s="4" t="e">
        <f>'Pque N Mundo II'!#REF!</f>
        <v>#REF!</v>
      </c>
      <c r="D40" s="283" t="e">
        <f t="shared" si="83"/>
        <v>#REF!</v>
      </c>
      <c r="E40" s="489" t="e">
        <f>'Pque N Mundo II'!#REF!</f>
        <v>#REF!</v>
      </c>
      <c r="F40" s="307" t="e">
        <f t="shared" si="84"/>
        <v>#REF!</v>
      </c>
      <c r="G40" s="95" t="e">
        <f>'Pque N Mundo II'!#REF!</f>
        <v>#REF!</v>
      </c>
      <c r="H40" s="307" t="e">
        <f t="shared" si="85"/>
        <v>#REF!</v>
      </c>
      <c r="I40" s="95" t="e">
        <f>'Pque N Mundo II'!#REF!</f>
        <v>#REF!</v>
      </c>
      <c r="J40" s="307" t="e">
        <f t="shared" si="86"/>
        <v>#REF!</v>
      </c>
      <c r="K40" s="242" t="e">
        <f t="shared" si="87"/>
        <v>#REF!</v>
      </c>
      <c r="L40" s="320" t="e">
        <f t="shared" si="88"/>
        <v>#REF!</v>
      </c>
      <c r="M40" s="489" t="e">
        <f>'Pque N Mundo II'!#REF!</f>
        <v>#REF!</v>
      </c>
      <c r="N40" s="307" t="e">
        <f t="shared" si="89"/>
        <v>#REF!</v>
      </c>
      <c r="O40" s="489" t="e">
        <f>'Pque N Mundo II'!#REF!</f>
        <v>#REF!</v>
      </c>
      <c r="P40" s="307" t="e">
        <f t="shared" si="90"/>
        <v>#REF!</v>
      </c>
      <c r="Q40" s="489" t="e">
        <f>'Pque N Mundo II'!#REF!</f>
        <v>#REF!</v>
      </c>
      <c r="R40" s="307" t="e">
        <f t="shared" si="91"/>
        <v>#REF!</v>
      </c>
      <c r="S40" s="242" t="e">
        <f t="shared" si="92"/>
        <v>#REF!</v>
      </c>
      <c r="T40" s="320" t="e">
        <f t="shared" si="93"/>
        <v>#REF!</v>
      </c>
    </row>
    <row r="41" spans="1:20" x14ac:dyDescent="0.25">
      <c r="A41" s="2" t="s">
        <v>37</v>
      </c>
      <c r="B41" s="262">
        <v>20</v>
      </c>
      <c r="C41" s="4" t="e">
        <f>'Pque N Mundo II'!#REF!</f>
        <v>#REF!</v>
      </c>
      <c r="D41" s="283" t="e">
        <f t="shared" si="83"/>
        <v>#REF!</v>
      </c>
      <c r="E41" s="489" t="e">
        <f>'Pque N Mundo II'!#REF!</f>
        <v>#REF!</v>
      </c>
      <c r="F41" s="307" t="e">
        <f t="shared" si="84"/>
        <v>#REF!</v>
      </c>
      <c r="G41" s="95" t="e">
        <f>'Pque N Mundo II'!#REF!</f>
        <v>#REF!</v>
      </c>
      <c r="H41" s="307" t="e">
        <f t="shared" si="85"/>
        <v>#REF!</v>
      </c>
      <c r="I41" s="95" t="e">
        <f>'Pque N Mundo II'!#REF!</f>
        <v>#REF!</v>
      </c>
      <c r="J41" s="307" t="e">
        <f t="shared" si="86"/>
        <v>#REF!</v>
      </c>
      <c r="K41" s="242" t="e">
        <f t="shared" si="87"/>
        <v>#REF!</v>
      </c>
      <c r="L41" s="320" t="e">
        <f t="shared" si="88"/>
        <v>#REF!</v>
      </c>
      <c r="M41" s="489" t="e">
        <f>'Pque N Mundo II'!#REF!</f>
        <v>#REF!</v>
      </c>
      <c r="N41" s="307" t="e">
        <f t="shared" si="89"/>
        <v>#REF!</v>
      </c>
      <c r="O41" s="489" t="e">
        <f>'Pque N Mundo II'!#REF!</f>
        <v>#REF!</v>
      </c>
      <c r="P41" s="307" t="e">
        <f t="shared" si="90"/>
        <v>#REF!</v>
      </c>
      <c r="Q41" s="489" t="e">
        <f>'Pque N Mundo II'!#REF!</f>
        <v>#REF!</v>
      </c>
      <c r="R41" s="307" t="e">
        <f t="shared" si="91"/>
        <v>#REF!</v>
      </c>
      <c r="S41" s="242" t="e">
        <f t="shared" si="92"/>
        <v>#REF!</v>
      </c>
      <c r="T41" s="320" t="e">
        <f t="shared" si="93"/>
        <v>#REF!</v>
      </c>
    </row>
    <row r="42" spans="1:20" x14ac:dyDescent="0.25">
      <c r="A42" s="2" t="s">
        <v>39</v>
      </c>
      <c r="B42" s="262">
        <v>40</v>
      </c>
      <c r="C42" s="4" t="e">
        <f>'Pque N Mundo II'!#REF!</f>
        <v>#REF!</v>
      </c>
      <c r="D42" s="283" t="e">
        <f t="shared" si="83"/>
        <v>#REF!</v>
      </c>
      <c r="E42" s="489" t="e">
        <f>'Pque N Mundo II'!#REF!</f>
        <v>#REF!</v>
      </c>
      <c r="F42" s="307" t="e">
        <f t="shared" si="84"/>
        <v>#REF!</v>
      </c>
      <c r="G42" s="95" t="e">
        <f>'Pque N Mundo II'!#REF!</f>
        <v>#REF!</v>
      </c>
      <c r="H42" s="307" t="e">
        <f t="shared" si="85"/>
        <v>#REF!</v>
      </c>
      <c r="I42" s="95" t="e">
        <f>'Pque N Mundo II'!#REF!</f>
        <v>#REF!</v>
      </c>
      <c r="J42" s="307" t="e">
        <f t="shared" si="86"/>
        <v>#REF!</v>
      </c>
      <c r="K42" s="242" t="e">
        <f t="shared" si="87"/>
        <v>#REF!</v>
      </c>
      <c r="L42" s="320" t="e">
        <f t="shared" si="88"/>
        <v>#REF!</v>
      </c>
      <c r="M42" s="489" t="e">
        <f>'Pque N Mundo II'!#REF!</f>
        <v>#REF!</v>
      </c>
      <c r="N42" s="307" t="e">
        <f t="shared" si="89"/>
        <v>#REF!</v>
      </c>
      <c r="O42" s="489" t="e">
        <f>'Pque N Mundo II'!#REF!</f>
        <v>#REF!</v>
      </c>
      <c r="P42" s="307" t="e">
        <f t="shared" si="90"/>
        <v>#REF!</v>
      </c>
      <c r="Q42" s="489" t="e">
        <f>'Pque N Mundo II'!#REF!</f>
        <v>#REF!</v>
      </c>
      <c r="R42" s="307" t="e">
        <f t="shared" si="91"/>
        <v>#REF!</v>
      </c>
      <c r="S42" s="242" t="e">
        <f t="shared" si="92"/>
        <v>#REF!</v>
      </c>
      <c r="T42" s="320" t="e">
        <f t="shared" si="93"/>
        <v>#REF!</v>
      </c>
    </row>
    <row r="43" spans="1:20" x14ac:dyDescent="0.25">
      <c r="A43" s="2" t="s">
        <v>44</v>
      </c>
      <c r="B43" s="262">
        <v>40</v>
      </c>
      <c r="C43" s="4" t="e">
        <f>'Pque N Mundo II'!#REF!</f>
        <v>#REF!</v>
      </c>
      <c r="D43" s="283" t="e">
        <f t="shared" si="83"/>
        <v>#REF!</v>
      </c>
      <c r="E43" s="489" t="e">
        <f>'Pque N Mundo II'!#REF!</f>
        <v>#REF!</v>
      </c>
      <c r="F43" s="307" t="e">
        <f t="shared" si="84"/>
        <v>#REF!</v>
      </c>
      <c r="G43" s="95" t="e">
        <f>'Pque N Mundo II'!#REF!</f>
        <v>#REF!</v>
      </c>
      <c r="H43" s="307" t="e">
        <f t="shared" si="85"/>
        <v>#REF!</v>
      </c>
      <c r="I43" s="95" t="e">
        <f>'Pque N Mundo II'!#REF!</f>
        <v>#REF!</v>
      </c>
      <c r="J43" s="307" t="e">
        <f t="shared" si="86"/>
        <v>#REF!</v>
      </c>
      <c r="K43" s="242" t="e">
        <f t="shared" si="87"/>
        <v>#REF!</v>
      </c>
      <c r="L43" s="320" t="e">
        <f t="shared" si="88"/>
        <v>#REF!</v>
      </c>
      <c r="M43" s="489" t="e">
        <f>'Pque N Mundo II'!#REF!</f>
        <v>#REF!</v>
      </c>
      <c r="N43" s="307" t="e">
        <f t="shared" si="89"/>
        <v>#REF!</v>
      </c>
      <c r="O43" s="489" t="e">
        <f>'Pque N Mundo II'!#REF!</f>
        <v>#REF!</v>
      </c>
      <c r="P43" s="307" t="e">
        <f t="shared" si="90"/>
        <v>#REF!</v>
      </c>
      <c r="Q43" s="489" t="e">
        <f>'Pque N Mundo II'!#REF!</f>
        <v>#REF!</v>
      </c>
      <c r="R43" s="307" t="e">
        <f t="shared" si="91"/>
        <v>#REF!</v>
      </c>
      <c r="S43" s="242" t="e">
        <f t="shared" si="92"/>
        <v>#REF!</v>
      </c>
      <c r="T43" s="320" t="e">
        <f t="shared" si="93"/>
        <v>#REF!</v>
      </c>
    </row>
    <row r="44" spans="1:20" x14ac:dyDescent="0.25">
      <c r="A44" s="2" t="s">
        <v>38</v>
      </c>
      <c r="B44" s="262">
        <v>20</v>
      </c>
      <c r="C44" s="4" t="e">
        <f>'Pque N Mundo II'!#REF!</f>
        <v>#REF!</v>
      </c>
      <c r="D44" s="283" t="e">
        <f t="shared" si="83"/>
        <v>#REF!</v>
      </c>
      <c r="E44" s="489" t="e">
        <f>'Pque N Mundo II'!#REF!</f>
        <v>#REF!</v>
      </c>
      <c r="F44" s="307" t="e">
        <f t="shared" si="84"/>
        <v>#REF!</v>
      </c>
      <c r="G44" s="95" t="e">
        <f>'Pque N Mundo II'!#REF!</f>
        <v>#REF!</v>
      </c>
      <c r="H44" s="307" t="e">
        <f t="shared" si="85"/>
        <v>#REF!</v>
      </c>
      <c r="I44" s="95" t="e">
        <f>'Pque N Mundo II'!#REF!</f>
        <v>#REF!</v>
      </c>
      <c r="J44" s="307" t="e">
        <f t="shared" si="86"/>
        <v>#REF!</v>
      </c>
      <c r="K44" s="242" t="e">
        <f t="shared" si="87"/>
        <v>#REF!</v>
      </c>
      <c r="L44" s="320" t="e">
        <f t="shared" si="88"/>
        <v>#REF!</v>
      </c>
      <c r="M44" s="489" t="e">
        <f>'Pque N Mundo II'!#REF!</f>
        <v>#REF!</v>
      </c>
      <c r="N44" s="307" t="e">
        <f t="shared" si="89"/>
        <v>#REF!</v>
      </c>
      <c r="O44" s="489" t="e">
        <f>'Pque N Mundo II'!#REF!</f>
        <v>#REF!</v>
      </c>
      <c r="P44" s="307" t="e">
        <f t="shared" si="90"/>
        <v>#REF!</v>
      </c>
      <c r="Q44" s="489" t="e">
        <f>'Pque N Mundo II'!#REF!</f>
        <v>#REF!</v>
      </c>
      <c r="R44" s="307" t="e">
        <f t="shared" si="91"/>
        <v>#REF!</v>
      </c>
      <c r="S44" s="242" t="e">
        <f t="shared" si="92"/>
        <v>#REF!</v>
      </c>
      <c r="T44" s="320" t="e">
        <f t="shared" si="93"/>
        <v>#REF!</v>
      </c>
    </row>
    <row r="45" spans="1:20" ht="15.75" thickBot="1" x14ac:dyDescent="0.3">
      <c r="A45" s="15" t="s">
        <v>40</v>
      </c>
      <c r="B45" s="263">
        <v>40</v>
      </c>
      <c r="C45" s="16" t="e">
        <f>'Pque N Mundo II'!#REF!</f>
        <v>#REF!</v>
      </c>
      <c r="D45" s="285" t="e">
        <f t="shared" si="83"/>
        <v>#REF!</v>
      </c>
      <c r="E45" s="490" t="e">
        <f>'Pque N Mundo II'!#REF!</f>
        <v>#REF!</v>
      </c>
      <c r="F45" s="308" t="e">
        <f t="shared" si="84"/>
        <v>#REF!</v>
      </c>
      <c r="G45" s="487" t="e">
        <f>'Pque N Mundo II'!#REF!</f>
        <v>#REF!</v>
      </c>
      <c r="H45" s="311" t="e">
        <f t="shared" si="85"/>
        <v>#REF!</v>
      </c>
      <c r="I45" s="487" t="e">
        <f>'Pque N Mundo II'!#REF!</f>
        <v>#REF!</v>
      </c>
      <c r="J45" s="311" t="e">
        <f t="shared" si="86"/>
        <v>#REF!</v>
      </c>
      <c r="K45" s="243" t="e">
        <f t="shared" si="87"/>
        <v>#REF!</v>
      </c>
      <c r="L45" s="321" t="e">
        <f t="shared" si="88"/>
        <v>#REF!</v>
      </c>
      <c r="M45" s="490" t="e">
        <f>'Pque N Mundo II'!#REF!</f>
        <v>#REF!</v>
      </c>
      <c r="N45" s="308" t="e">
        <f t="shared" si="89"/>
        <v>#REF!</v>
      </c>
      <c r="O45" s="490" t="e">
        <f>'Pque N Mundo II'!#REF!</f>
        <v>#REF!</v>
      </c>
      <c r="P45" s="308" t="e">
        <f t="shared" si="90"/>
        <v>#REF!</v>
      </c>
      <c r="Q45" s="490" t="e">
        <f>'Pque N Mundo II'!#REF!</f>
        <v>#REF!</v>
      </c>
      <c r="R45" s="308" t="e">
        <f t="shared" si="91"/>
        <v>#REF!</v>
      </c>
      <c r="S45" s="243" t="e">
        <f t="shared" si="92"/>
        <v>#REF!</v>
      </c>
      <c r="T45" s="321" t="e">
        <f t="shared" si="93"/>
        <v>#REF!</v>
      </c>
    </row>
    <row r="46" spans="1:20" ht="15.75" thickBot="1" x14ac:dyDescent="0.3">
      <c r="A46" s="5" t="s">
        <v>7</v>
      </c>
      <c r="B46" s="279">
        <f>SUM(B39:B45)</f>
        <v>210</v>
      </c>
      <c r="C46" s="6" t="e">
        <f>SUM(C39:C45)</f>
        <v>#REF!</v>
      </c>
      <c r="D46" s="286" t="e">
        <f t="shared" ref="D46:T46" si="94">SUM(D39:D45)</f>
        <v>#REF!</v>
      </c>
      <c r="E46" s="485" t="e">
        <f t="shared" si="94"/>
        <v>#REF!</v>
      </c>
      <c r="F46" s="305" t="e">
        <f t="shared" si="94"/>
        <v>#REF!</v>
      </c>
      <c r="G46" s="488" t="e">
        <f t="shared" si="94"/>
        <v>#REF!</v>
      </c>
      <c r="H46" s="338" t="e">
        <f t="shared" si="94"/>
        <v>#REF!</v>
      </c>
      <c r="I46" s="488" t="e">
        <f t="shared" si="94"/>
        <v>#REF!</v>
      </c>
      <c r="J46" s="338" t="e">
        <f t="shared" si="94"/>
        <v>#REF!</v>
      </c>
      <c r="K46" s="71" t="e">
        <f t="shared" ref="K46:L46" si="95">SUM(K39:K45)</f>
        <v>#REF!</v>
      </c>
      <c r="L46" s="318" t="e">
        <f t="shared" si="95"/>
        <v>#REF!</v>
      </c>
      <c r="M46" s="485" t="e">
        <f t="shared" si="94"/>
        <v>#REF!</v>
      </c>
      <c r="N46" s="305" t="e">
        <f t="shared" si="94"/>
        <v>#REF!</v>
      </c>
      <c r="O46" s="485" t="e">
        <f t="shared" si="94"/>
        <v>#REF!</v>
      </c>
      <c r="P46" s="305" t="e">
        <f t="shared" si="94"/>
        <v>#REF!</v>
      </c>
      <c r="Q46" s="485" t="e">
        <f t="shared" si="94"/>
        <v>#REF!</v>
      </c>
      <c r="R46" s="305" t="e">
        <f t="shared" si="94"/>
        <v>#REF!</v>
      </c>
      <c r="S46" s="71" t="e">
        <f t="shared" si="94"/>
        <v>#REF!</v>
      </c>
      <c r="T46" s="318" t="e">
        <f t="shared" si="94"/>
        <v>#REF!</v>
      </c>
    </row>
    <row r="48" spans="1:20" ht="15.75" x14ac:dyDescent="0.25">
      <c r="A48" s="993" t="s">
        <v>264</v>
      </c>
      <c r="B48" s="994"/>
      <c r="C48" s="994"/>
      <c r="D48" s="994"/>
      <c r="E48" s="994"/>
      <c r="F48" s="994"/>
      <c r="G48" s="994"/>
      <c r="H48" s="994"/>
      <c r="I48" s="994"/>
      <c r="J48" s="994"/>
      <c r="K48" s="994"/>
      <c r="L48" s="994"/>
      <c r="M48" s="994"/>
      <c r="N48" s="994"/>
      <c r="O48" s="994"/>
      <c r="P48" s="994"/>
      <c r="Q48" s="994"/>
      <c r="R48" s="994"/>
      <c r="S48" s="994"/>
      <c r="T48" s="994"/>
    </row>
    <row r="49" spans="1:20" ht="36.75" thickBot="1" x14ac:dyDescent="0.3">
      <c r="A49" s="74" t="s">
        <v>14</v>
      </c>
      <c r="B49" s="260" t="str">
        <f t="shared" ref="B49:T49" si="96">B5</f>
        <v>Carga Horária</v>
      </c>
      <c r="C49" s="90" t="str">
        <f t="shared" si="96"/>
        <v>Equipe Mínima TA</v>
      </c>
      <c r="D49" s="288" t="str">
        <f t="shared" si="96"/>
        <v>Total Horas</v>
      </c>
      <c r="E49" s="502" t="str">
        <f t="shared" si="96"/>
        <v>MAR</v>
      </c>
      <c r="F49" s="330" t="str">
        <f t="shared" si="96"/>
        <v>Saldo Mar</v>
      </c>
      <c r="G49" s="502" t="str">
        <f t="shared" si="96"/>
        <v>ABR</v>
      </c>
      <c r="H49" s="330" t="str">
        <f t="shared" si="96"/>
        <v>Saldo Abr</v>
      </c>
      <c r="I49" s="502" t="str">
        <f t="shared" si="96"/>
        <v>MAI</v>
      </c>
      <c r="J49" s="330" t="str">
        <f t="shared" si="96"/>
        <v>Saldo Mai</v>
      </c>
      <c r="K49" s="237" t="str">
        <f t="shared" ref="K49:L49" si="97">K5</f>
        <v>3º Trimestre</v>
      </c>
      <c r="L49" s="328" t="str">
        <f t="shared" si="97"/>
        <v>Saldo Trim</v>
      </c>
      <c r="M49" s="502" t="str">
        <f t="shared" si="96"/>
        <v>JUN</v>
      </c>
      <c r="N49" s="330" t="str">
        <f t="shared" si="96"/>
        <v>Saldo Jun</v>
      </c>
      <c r="O49" s="482" t="str">
        <f t="shared" si="96"/>
        <v>JUL</v>
      </c>
      <c r="P49" s="330" t="str">
        <f t="shared" si="96"/>
        <v>Saldo Jul</v>
      </c>
      <c r="Q49" s="482" t="str">
        <f t="shared" si="96"/>
        <v>AGO</v>
      </c>
      <c r="R49" s="330" t="str">
        <f t="shared" si="96"/>
        <v>Saldo Ago</v>
      </c>
      <c r="S49" s="237" t="str">
        <f t="shared" si="96"/>
        <v>4º Trimestre</v>
      </c>
      <c r="T49" s="328" t="str">
        <f t="shared" si="96"/>
        <v>Saldo Trim</v>
      </c>
    </row>
    <row r="50" spans="1:20" ht="15.75" thickTop="1" x14ac:dyDescent="0.25">
      <c r="A50" s="77" t="s">
        <v>33</v>
      </c>
      <c r="B50" s="261">
        <v>20</v>
      </c>
      <c r="C50" s="76" t="e">
        <f>'AMA_UBS J Brasil'!#REF!</f>
        <v>#REF!</v>
      </c>
      <c r="D50" s="289" t="e">
        <f t="shared" ref="D50:D59" si="98">C50*B50</f>
        <v>#REF!</v>
      </c>
      <c r="E50" s="483" t="e">
        <f>'AMA_UBS J Brasil'!#REF!</f>
        <v>#REF!</v>
      </c>
      <c r="F50" s="302" t="e">
        <f t="shared" ref="F50:F59" si="99">(E50*$B50)-$D50</f>
        <v>#REF!</v>
      </c>
      <c r="G50" s="483" t="e">
        <f>'AMA_UBS J Brasil'!#REF!</f>
        <v>#REF!</v>
      </c>
      <c r="H50" s="302" t="e">
        <f t="shared" ref="H50:H59" si="100">(G50*$B50)-$D50</f>
        <v>#REF!</v>
      </c>
      <c r="I50" s="483" t="e">
        <f>'AMA_UBS J Brasil'!#REF!</f>
        <v>#REF!</v>
      </c>
      <c r="J50" s="302" t="e">
        <f t="shared" ref="J50:J59" si="101">(I50*$B50)-$D50</f>
        <v>#REF!</v>
      </c>
      <c r="K50" s="227" t="e">
        <f t="shared" ref="K50:K59" si="102">SUM(E50,G50,I50)</f>
        <v>#REF!</v>
      </c>
      <c r="L50" s="315" t="e">
        <f t="shared" ref="L50:L56" si="103">(K50*$B50)-$D50*3</f>
        <v>#REF!</v>
      </c>
      <c r="M50" s="483" t="e">
        <f>'AMA_UBS J Brasil'!#REF!</f>
        <v>#REF!</v>
      </c>
      <c r="N50" s="302" t="e">
        <f t="shared" ref="N50:N59" si="104">(M50*$B50)-$D50</f>
        <v>#REF!</v>
      </c>
      <c r="O50" s="483" t="e">
        <f>'AMA_UBS J Brasil'!#REF!</f>
        <v>#REF!</v>
      </c>
      <c r="P50" s="302" t="e">
        <f t="shared" ref="P50:P59" si="105">(O50*$B50)-$D50</f>
        <v>#REF!</v>
      </c>
      <c r="Q50" s="483" t="e">
        <f>'AMA_UBS J Brasil'!#REF!</f>
        <v>#REF!</v>
      </c>
      <c r="R50" s="302" t="e">
        <f t="shared" ref="R50:R59" si="106">(Q50*$B50)-$D50</f>
        <v>#REF!</v>
      </c>
      <c r="S50" s="227" t="e">
        <f t="shared" ref="S50:S59" si="107">SUM(M50,O50,Q50)</f>
        <v>#REF!</v>
      </c>
      <c r="T50" s="315" t="e">
        <f t="shared" ref="T50:T59" si="108">(S50*$B50)-$D50*3</f>
        <v>#REF!</v>
      </c>
    </row>
    <row r="51" spans="1:20" x14ac:dyDescent="0.25">
      <c r="A51" s="77" t="s">
        <v>20</v>
      </c>
      <c r="B51" s="262">
        <v>20</v>
      </c>
      <c r="C51" s="78" t="e">
        <f>'AMA_UBS J Brasil'!#REF!</f>
        <v>#REF!</v>
      </c>
      <c r="D51" s="290" t="e">
        <f t="shared" si="98"/>
        <v>#REF!</v>
      </c>
      <c r="E51" s="95" t="e">
        <f>'AMA_UBS J Brasil'!#REF!</f>
        <v>#REF!</v>
      </c>
      <c r="F51" s="303" t="e">
        <f t="shared" si="99"/>
        <v>#REF!</v>
      </c>
      <c r="G51" s="95" t="e">
        <f>'AMA_UBS J Brasil'!#REF!</f>
        <v>#REF!</v>
      </c>
      <c r="H51" s="303" t="e">
        <f t="shared" si="100"/>
        <v>#REF!</v>
      </c>
      <c r="I51" s="95" t="e">
        <f>'AMA_UBS J Brasil'!#REF!</f>
        <v>#REF!</v>
      </c>
      <c r="J51" s="303" t="e">
        <f t="shared" si="101"/>
        <v>#REF!</v>
      </c>
      <c r="K51" s="239" t="e">
        <f t="shared" si="102"/>
        <v>#REF!</v>
      </c>
      <c r="L51" s="316" t="e">
        <f t="shared" si="103"/>
        <v>#REF!</v>
      </c>
      <c r="M51" s="95" t="e">
        <f>'AMA_UBS J Brasil'!#REF!</f>
        <v>#REF!</v>
      </c>
      <c r="N51" s="303" t="e">
        <f t="shared" si="104"/>
        <v>#REF!</v>
      </c>
      <c r="O51" s="95" t="e">
        <f>'AMA_UBS J Brasil'!#REF!</f>
        <v>#REF!</v>
      </c>
      <c r="P51" s="303" t="e">
        <f t="shared" si="105"/>
        <v>#REF!</v>
      </c>
      <c r="Q51" s="95" t="e">
        <f>'AMA_UBS J Brasil'!#REF!</f>
        <v>#REF!</v>
      </c>
      <c r="R51" s="303" t="e">
        <f t="shared" si="106"/>
        <v>#REF!</v>
      </c>
      <c r="S51" s="239" t="e">
        <f t="shared" si="107"/>
        <v>#REF!</v>
      </c>
      <c r="T51" s="316" t="e">
        <f t="shared" si="108"/>
        <v>#REF!</v>
      </c>
    </row>
    <row r="52" spans="1:20" x14ac:dyDescent="0.25">
      <c r="A52" s="77" t="s">
        <v>43</v>
      </c>
      <c r="B52" s="262">
        <v>20</v>
      </c>
      <c r="C52" s="78" t="e">
        <f>'AMA_UBS J Brasil'!#REF!</f>
        <v>#REF!</v>
      </c>
      <c r="D52" s="290" t="e">
        <f t="shared" si="98"/>
        <v>#REF!</v>
      </c>
      <c r="E52" s="95" t="e">
        <f>'AMA_UBS J Brasil'!#REF!</f>
        <v>#REF!</v>
      </c>
      <c r="F52" s="303" t="e">
        <f t="shared" si="99"/>
        <v>#REF!</v>
      </c>
      <c r="G52" s="95" t="e">
        <f>'AMA_UBS J Brasil'!#REF!</f>
        <v>#REF!</v>
      </c>
      <c r="H52" s="303" t="e">
        <f t="shared" si="100"/>
        <v>#REF!</v>
      </c>
      <c r="I52" s="95" t="e">
        <f>'AMA_UBS J Brasil'!#REF!</f>
        <v>#REF!</v>
      </c>
      <c r="J52" s="303" t="e">
        <f>(I52*$B52)-$D52</f>
        <v>#REF!</v>
      </c>
      <c r="K52" s="239" t="e">
        <f t="shared" si="102"/>
        <v>#REF!</v>
      </c>
      <c r="L52" s="316" t="e">
        <f t="shared" si="103"/>
        <v>#REF!</v>
      </c>
      <c r="M52" s="95" t="e">
        <f>'AMA_UBS J Brasil'!#REF!</f>
        <v>#REF!</v>
      </c>
      <c r="N52" s="303" t="e">
        <f>(M52*$B52)-$D52</f>
        <v>#REF!</v>
      </c>
      <c r="O52" s="95" t="e">
        <f>'AMA_UBS J Brasil'!#REF!</f>
        <v>#REF!</v>
      </c>
      <c r="P52" s="303" t="e">
        <f>(O52*$B52)-$D52</f>
        <v>#REF!</v>
      </c>
      <c r="Q52" s="95" t="e">
        <f>'AMA_UBS J Brasil'!#REF!</f>
        <v>#REF!</v>
      </c>
      <c r="R52" s="303" t="e">
        <f t="shared" si="106"/>
        <v>#REF!</v>
      </c>
      <c r="S52" s="239" t="e">
        <f t="shared" si="107"/>
        <v>#REF!</v>
      </c>
      <c r="T52" s="316" t="e">
        <f t="shared" si="108"/>
        <v>#REF!</v>
      </c>
    </row>
    <row r="53" spans="1:20" x14ac:dyDescent="0.25">
      <c r="A53" s="77" t="s">
        <v>22</v>
      </c>
      <c r="B53" s="262">
        <v>20</v>
      </c>
      <c r="C53" s="78" t="e">
        <f>'AMA_UBS J Brasil'!#REF!</f>
        <v>#REF!</v>
      </c>
      <c r="D53" s="290" t="e">
        <f t="shared" si="98"/>
        <v>#REF!</v>
      </c>
      <c r="E53" s="95" t="e">
        <f>'AMA_UBS J Brasil'!#REF!</f>
        <v>#REF!</v>
      </c>
      <c r="F53" s="303" t="e">
        <f t="shared" si="99"/>
        <v>#REF!</v>
      </c>
      <c r="G53" s="95" t="e">
        <f>'AMA_UBS J Brasil'!#REF!</f>
        <v>#REF!</v>
      </c>
      <c r="H53" s="303" t="e">
        <f t="shared" si="100"/>
        <v>#REF!</v>
      </c>
      <c r="I53" s="95" t="e">
        <f>'AMA_UBS J Brasil'!#REF!</f>
        <v>#REF!</v>
      </c>
      <c r="J53" s="303" t="e">
        <f t="shared" si="101"/>
        <v>#REF!</v>
      </c>
      <c r="K53" s="239" t="e">
        <f t="shared" si="102"/>
        <v>#REF!</v>
      </c>
      <c r="L53" s="316" t="e">
        <f t="shared" si="103"/>
        <v>#REF!</v>
      </c>
      <c r="M53" s="95" t="e">
        <f>'AMA_UBS J Brasil'!#REF!</f>
        <v>#REF!</v>
      </c>
      <c r="N53" s="303" t="e">
        <f t="shared" si="104"/>
        <v>#REF!</v>
      </c>
      <c r="O53" s="95" t="e">
        <f>'AMA_UBS J Brasil'!#REF!</f>
        <v>#REF!</v>
      </c>
      <c r="P53" s="303" t="e">
        <f t="shared" si="105"/>
        <v>#REF!</v>
      </c>
      <c r="Q53" s="95" t="e">
        <f>'AMA_UBS J Brasil'!#REF!</f>
        <v>#REF!</v>
      </c>
      <c r="R53" s="303" t="e">
        <f t="shared" si="106"/>
        <v>#REF!</v>
      </c>
      <c r="S53" s="239" t="e">
        <f t="shared" si="107"/>
        <v>#REF!</v>
      </c>
      <c r="T53" s="316" t="e">
        <f t="shared" si="108"/>
        <v>#REF!</v>
      </c>
    </row>
    <row r="54" spans="1:20" x14ac:dyDescent="0.25">
      <c r="A54" s="77" t="s">
        <v>23</v>
      </c>
      <c r="B54" s="262">
        <v>20</v>
      </c>
      <c r="C54" s="78" t="e">
        <f>'AMA_UBS J Brasil'!#REF!</f>
        <v>#REF!</v>
      </c>
      <c r="D54" s="290" t="e">
        <f t="shared" si="98"/>
        <v>#REF!</v>
      </c>
      <c r="E54" s="95" t="e">
        <f>'AMA_UBS J Brasil'!#REF!</f>
        <v>#REF!</v>
      </c>
      <c r="F54" s="303" t="e">
        <f t="shared" si="99"/>
        <v>#REF!</v>
      </c>
      <c r="G54" s="95" t="e">
        <f>'AMA_UBS J Brasil'!#REF!</f>
        <v>#REF!</v>
      </c>
      <c r="H54" s="303" t="e">
        <f t="shared" si="100"/>
        <v>#REF!</v>
      </c>
      <c r="I54" s="95" t="e">
        <f>'AMA_UBS J Brasil'!#REF!</f>
        <v>#REF!</v>
      </c>
      <c r="J54" s="303" t="e">
        <f t="shared" si="101"/>
        <v>#REF!</v>
      </c>
      <c r="K54" s="239" t="e">
        <f t="shared" si="102"/>
        <v>#REF!</v>
      </c>
      <c r="L54" s="316" t="e">
        <f t="shared" si="103"/>
        <v>#REF!</v>
      </c>
      <c r="M54" s="95" t="e">
        <f>'AMA_UBS J Brasil'!#REF!</f>
        <v>#REF!</v>
      </c>
      <c r="N54" s="303" t="e">
        <f t="shared" si="104"/>
        <v>#REF!</v>
      </c>
      <c r="O54" s="95" t="e">
        <f>'AMA_UBS J Brasil'!#REF!</f>
        <v>#REF!</v>
      </c>
      <c r="P54" s="303" t="e">
        <f t="shared" si="105"/>
        <v>#REF!</v>
      </c>
      <c r="Q54" s="95" t="e">
        <f>'AMA_UBS J Brasil'!#REF!</f>
        <v>#REF!</v>
      </c>
      <c r="R54" s="303" t="e">
        <f t="shared" si="106"/>
        <v>#REF!</v>
      </c>
      <c r="S54" s="239" t="e">
        <f t="shared" si="107"/>
        <v>#REF!</v>
      </c>
      <c r="T54" s="316" t="e">
        <f t="shared" si="108"/>
        <v>#REF!</v>
      </c>
    </row>
    <row r="55" spans="1:20" x14ac:dyDescent="0.25">
      <c r="A55" s="77" t="s">
        <v>24</v>
      </c>
      <c r="B55" s="262">
        <v>30</v>
      </c>
      <c r="C55" s="78" t="e">
        <f>'AMA_UBS J Brasil'!#REF!</f>
        <v>#REF!</v>
      </c>
      <c r="D55" s="290" t="e">
        <f t="shared" si="98"/>
        <v>#REF!</v>
      </c>
      <c r="E55" s="95" t="e">
        <f>'AMA_UBS J Brasil'!#REF!</f>
        <v>#REF!</v>
      </c>
      <c r="F55" s="303" t="e">
        <f t="shared" si="99"/>
        <v>#REF!</v>
      </c>
      <c r="G55" s="95" t="e">
        <f>'AMA_UBS J Brasil'!#REF!</f>
        <v>#REF!</v>
      </c>
      <c r="H55" s="303" t="e">
        <f t="shared" si="100"/>
        <v>#REF!</v>
      </c>
      <c r="I55" s="95" t="e">
        <f>'AMA_UBS J Brasil'!#REF!</f>
        <v>#REF!</v>
      </c>
      <c r="J55" s="303" t="e">
        <f t="shared" si="101"/>
        <v>#REF!</v>
      </c>
      <c r="K55" s="239" t="e">
        <f t="shared" si="102"/>
        <v>#REF!</v>
      </c>
      <c r="L55" s="316" t="e">
        <f t="shared" si="103"/>
        <v>#REF!</v>
      </c>
      <c r="M55" s="95" t="e">
        <f>'AMA_UBS J Brasil'!#REF!</f>
        <v>#REF!</v>
      </c>
      <c r="N55" s="303" t="e">
        <f t="shared" si="104"/>
        <v>#REF!</v>
      </c>
      <c r="O55" s="95" t="e">
        <f>'AMA_UBS J Brasil'!#REF!</f>
        <v>#REF!</v>
      </c>
      <c r="P55" s="303" t="e">
        <f t="shared" si="105"/>
        <v>#REF!</v>
      </c>
      <c r="Q55" s="95" t="e">
        <f>'AMA_UBS J Brasil'!#REF!</f>
        <v>#REF!</v>
      </c>
      <c r="R55" s="303" t="e">
        <f t="shared" si="106"/>
        <v>#REF!</v>
      </c>
      <c r="S55" s="239" t="e">
        <f t="shared" si="107"/>
        <v>#REF!</v>
      </c>
      <c r="T55" s="316" t="e">
        <f t="shared" si="108"/>
        <v>#REF!</v>
      </c>
    </row>
    <row r="56" spans="1:20" x14ac:dyDescent="0.25">
      <c r="A56" s="77" t="s">
        <v>25</v>
      </c>
      <c r="B56" s="262">
        <v>30</v>
      </c>
      <c r="C56" s="78" t="e">
        <f>'AMA_UBS J Brasil'!#REF!</f>
        <v>#REF!</v>
      </c>
      <c r="D56" s="290" t="e">
        <f t="shared" si="98"/>
        <v>#REF!</v>
      </c>
      <c r="E56" s="95" t="e">
        <f>'AMA_UBS J Brasil'!#REF!</f>
        <v>#REF!</v>
      </c>
      <c r="F56" s="303" t="e">
        <f t="shared" si="99"/>
        <v>#REF!</v>
      </c>
      <c r="G56" s="95" t="e">
        <f>'AMA_UBS J Brasil'!#REF!</f>
        <v>#REF!</v>
      </c>
      <c r="H56" s="303" t="e">
        <f t="shared" si="100"/>
        <v>#REF!</v>
      </c>
      <c r="I56" s="95" t="e">
        <f>'AMA_UBS J Brasil'!#REF!</f>
        <v>#REF!</v>
      </c>
      <c r="J56" s="303" t="e">
        <f t="shared" si="101"/>
        <v>#REF!</v>
      </c>
      <c r="K56" s="239" t="e">
        <f t="shared" si="102"/>
        <v>#REF!</v>
      </c>
      <c r="L56" s="316" t="e">
        <f t="shared" si="103"/>
        <v>#REF!</v>
      </c>
      <c r="M56" s="95" t="e">
        <f>'AMA_UBS J Brasil'!#REF!</f>
        <v>#REF!</v>
      </c>
      <c r="N56" s="303" t="e">
        <f t="shared" si="104"/>
        <v>#REF!</v>
      </c>
      <c r="O56" s="95" t="e">
        <f>'AMA_UBS J Brasil'!#REF!</f>
        <v>#REF!</v>
      </c>
      <c r="P56" s="303" t="e">
        <f t="shared" si="105"/>
        <v>#REF!</v>
      </c>
      <c r="Q56" s="95" t="e">
        <f>'AMA_UBS J Brasil'!#REF!</f>
        <v>#REF!</v>
      </c>
      <c r="R56" s="303" t="e">
        <f t="shared" si="106"/>
        <v>#REF!</v>
      </c>
      <c r="S56" s="239" t="e">
        <f t="shared" si="107"/>
        <v>#REF!</v>
      </c>
      <c r="T56" s="316" t="e">
        <f t="shared" si="108"/>
        <v>#REF!</v>
      </c>
    </row>
    <row r="57" spans="1:20" x14ac:dyDescent="0.25">
      <c r="A57" s="61" t="s">
        <v>167</v>
      </c>
      <c r="B57" s="262">
        <v>36</v>
      </c>
      <c r="C57" s="78">
        <v>8</v>
      </c>
      <c r="D57" s="290">
        <f>C57*B57</f>
        <v>288</v>
      </c>
      <c r="E57" s="95" t="e">
        <f>'AMA_UBS J Brasil'!#REF!</f>
        <v>#REF!</v>
      </c>
      <c r="F57" s="303" t="e">
        <f>(E57*$B57)-$D57</f>
        <v>#REF!</v>
      </c>
      <c r="G57" s="95" t="e">
        <f>'AMA_UBS J Brasil'!#REF!</f>
        <v>#REF!</v>
      </c>
      <c r="H57" s="303" t="e">
        <f>(G57*$B57)-$D57</f>
        <v>#REF!</v>
      </c>
      <c r="I57" s="95" t="e">
        <f>'AMA_UBS J Brasil'!#REF!</f>
        <v>#REF!</v>
      </c>
      <c r="J57" s="303" t="e">
        <f>(I57*$B57)-$D57</f>
        <v>#REF!</v>
      </c>
      <c r="K57" s="239" t="e">
        <f t="shared" si="102"/>
        <v>#REF!</v>
      </c>
      <c r="L57" s="316" t="e">
        <f>(K57*$B57)-$D57*3</f>
        <v>#REF!</v>
      </c>
      <c r="M57" s="95" t="e">
        <f>'AMA_UBS J Brasil'!#REF!</f>
        <v>#REF!</v>
      </c>
      <c r="N57" s="303" t="e">
        <f>(M57*$B57)-$D57</f>
        <v>#REF!</v>
      </c>
      <c r="O57" s="95" t="e">
        <f>'AMA_UBS J Brasil'!#REF!</f>
        <v>#REF!</v>
      </c>
      <c r="P57" s="303" t="e">
        <f>(O57*$B57)-$D57</f>
        <v>#REF!</v>
      </c>
      <c r="Q57" s="95" t="e">
        <f>'AMA_UBS J Brasil'!#REF!</f>
        <v>#REF!</v>
      </c>
      <c r="R57" s="303" t="e">
        <f>(Q57*$B57)-$D57</f>
        <v>#REF!</v>
      </c>
      <c r="S57" s="239" t="e">
        <f t="shared" ref="S57" si="109">SUM(M57,O57,Q57)</f>
        <v>#REF!</v>
      </c>
      <c r="T57" s="316" t="e">
        <f>(S57*$B57)-$D57*3</f>
        <v>#REF!</v>
      </c>
    </row>
    <row r="58" spans="1:20" hidden="1" x14ac:dyDescent="0.25">
      <c r="A58" s="66" t="s">
        <v>45</v>
      </c>
      <c r="B58" s="262">
        <v>40</v>
      </c>
      <c r="C58" s="78"/>
      <c r="D58" s="290">
        <f t="shared" si="98"/>
        <v>0</v>
      </c>
      <c r="E58" s="95" t="e">
        <f>'AMA_UBS J Brasil'!#REF!</f>
        <v>#REF!</v>
      </c>
      <c r="F58" s="303" t="e">
        <f t="shared" si="99"/>
        <v>#REF!</v>
      </c>
      <c r="G58" s="95" t="e">
        <f>'AMA_UBS J Brasil'!#REF!</f>
        <v>#REF!</v>
      </c>
      <c r="H58" s="303" t="e">
        <f t="shared" si="100"/>
        <v>#REF!</v>
      </c>
      <c r="I58" s="95" t="e">
        <f>'AMA_UBS J Brasil'!#REF!</f>
        <v>#REF!</v>
      </c>
      <c r="J58" s="303" t="e">
        <f t="shared" si="101"/>
        <v>#REF!</v>
      </c>
      <c r="K58" s="239" t="e">
        <f t="shared" si="102"/>
        <v>#REF!</v>
      </c>
      <c r="L58" s="316" t="e">
        <f t="shared" ref="L58:L59" si="110">(K58*$B58)-$D58*3</f>
        <v>#REF!</v>
      </c>
      <c r="M58" s="95" t="e">
        <f>'AMA_UBS J Brasil'!#REF!</f>
        <v>#REF!</v>
      </c>
      <c r="N58" s="303" t="e">
        <f t="shared" si="104"/>
        <v>#REF!</v>
      </c>
      <c r="O58" s="95" t="e">
        <f>'AMA_UBS J Brasil'!#REF!</f>
        <v>#REF!</v>
      </c>
      <c r="P58" s="303" t="e">
        <f t="shared" si="105"/>
        <v>#REF!</v>
      </c>
      <c r="Q58" s="95" t="e">
        <f>'AMA_UBS J Brasil'!#REF!</f>
        <v>#REF!</v>
      </c>
      <c r="R58" s="303" t="e">
        <f t="shared" si="106"/>
        <v>#REF!</v>
      </c>
      <c r="S58" s="239" t="e">
        <f t="shared" si="107"/>
        <v>#REF!</v>
      </c>
      <c r="T58" s="316" t="e">
        <f t="shared" si="108"/>
        <v>#REF!</v>
      </c>
    </row>
    <row r="59" spans="1:20" ht="15.75" thickBot="1" x14ac:dyDescent="0.3">
      <c r="A59" s="55" t="s">
        <v>34</v>
      </c>
      <c r="B59" s="270">
        <v>30</v>
      </c>
      <c r="C59" s="79" t="e">
        <f>'AMA_UBS J Brasil'!#REF!</f>
        <v>#REF!</v>
      </c>
      <c r="D59" s="340" t="e">
        <f t="shared" si="98"/>
        <v>#REF!</v>
      </c>
      <c r="E59" s="487" t="e">
        <f>'AMA_UBS J Brasil'!#REF!</f>
        <v>#REF!</v>
      </c>
      <c r="F59" s="311" t="e">
        <f t="shared" si="99"/>
        <v>#REF!</v>
      </c>
      <c r="G59" s="487" t="e">
        <f>'AMA_UBS J Brasil'!#REF!</f>
        <v>#REF!</v>
      </c>
      <c r="H59" s="311" t="e">
        <f t="shared" si="100"/>
        <v>#REF!</v>
      </c>
      <c r="I59" s="487" t="e">
        <f>'AMA_UBS J Brasil'!#REF!</f>
        <v>#REF!</v>
      </c>
      <c r="J59" s="311" t="e">
        <f t="shared" si="101"/>
        <v>#REF!</v>
      </c>
      <c r="K59" s="247" t="e">
        <f t="shared" si="102"/>
        <v>#REF!</v>
      </c>
      <c r="L59" s="324" t="e">
        <f t="shared" si="110"/>
        <v>#REF!</v>
      </c>
      <c r="M59" s="487" t="e">
        <f>'AMA_UBS J Brasil'!#REF!</f>
        <v>#REF!</v>
      </c>
      <c r="N59" s="311" t="e">
        <f t="shared" si="104"/>
        <v>#REF!</v>
      </c>
      <c r="O59" s="487" t="e">
        <f>'AMA_UBS J Brasil'!#REF!</f>
        <v>#REF!</v>
      </c>
      <c r="P59" s="311" t="e">
        <f t="shared" si="105"/>
        <v>#REF!</v>
      </c>
      <c r="Q59" s="487" t="e">
        <f>'AMA_UBS J Brasil'!#REF!</f>
        <v>#REF!</v>
      </c>
      <c r="R59" s="311" t="e">
        <f t="shared" si="106"/>
        <v>#REF!</v>
      </c>
      <c r="S59" s="247" t="e">
        <f t="shared" si="107"/>
        <v>#REF!</v>
      </c>
      <c r="T59" s="324" t="e">
        <f t="shared" si="108"/>
        <v>#REF!</v>
      </c>
    </row>
    <row r="60" spans="1:20" ht="15.75" thickBot="1" x14ac:dyDescent="0.3">
      <c r="A60" s="341" t="s">
        <v>7</v>
      </c>
      <c r="B60" s="342">
        <f t="shared" ref="B60:T60" si="111">SUM(B50:B59)</f>
        <v>266</v>
      </c>
      <c r="C60" s="363" t="e">
        <f t="shared" si="111"/>
        <v>#REF!</v>
      </c>
      <c r="D60" s="364" t="e">
        <f t="shared" si="111"/>
        <v>#REF!</v>
      </c>
      <c r="E60" s="491" t="e">
        <f t="shared" si="111"/>
        <v>#REF!</v>
      </c>
      <c r="F60" s="344" t="e">
        <f t="shared" si="111"/>
        <v>#REF!</v>
      </c>
      <c r="G60" s="491" t="e">
        <f t="shared" si="111"/>
        <v>#REF!</v>
      </c>
      <c r="H60" s="344" t="e">
        <f t="shared" si="111"/>
        <v>#REF!</v>
      </c>
      <c r="I60" s="491" t="e">
        <f t="shared" si="111"/>
        <v>#REF!</v>
      </c>
      <c r="J60" s="344" t="e">
        <f t="shared" si="111"/>
        <v>#REF!</v>
      </c>
      <c r="K60" s="345" t="e">
        <f t="shared" ref="K60:L60" si="112">SUM(K50:K59)</f>
        <v>#REF!</v>
      </c>
      <c r="L60" s="346" t="e">
        <f t="shared" si="112"/>
        <v>#REF!</v>
      </c>
      <c r="M60" s="491" t="e">
        <f t="shared" si="111"/>
        <v>#REF!</v>
      </c>
      <c r="N60" s="344" t="e">
        <f t="shared" si="111"/>
        <v>#REF!</v>
      </c>
      <c r="O60" s="491" t="e">
        <f t="shared" si="111"/>
        <v>#REF!</v>
      </c>
      <c r="P60" s="344" t="e">
        <f t="shared" si="111"/>
        <v>#REF!</v>
      </c>
      <c r="Q60" s="491" t="e">
        <f t="shared" si="111"/>
        <v>#REF!</v>
      </c>
      <c r="R60" s="344" t="e">
        <f t="shared" si="111"/>
        <v>#REF!</v>
      </c>
      <c r="S60" s="345" t="e">
        <f t="shared" si="111"/>
        <v>#REF!</v>
      </c>
      <c r="T60" s="346" t="e">
        <f t="shared" si="111"/>
        <v>#REF!</v>
      </c>
    </row>
    <row r="62" spans="1:20" ht="15.75" x14ac:dyDescent="0.25">
      <c r="A62" s="993" t="s">
        <v>266</v>
      </c>
      <c r="B62" s="994"/>
      <c r="C62" s="994"/>
      <c r="D62" s="994"/>
      <c r="E62" s="994"/>
      <c r="F62" s="994"/>
      <c r="G62" s="994"/>
      <c r="H62" s="994"/>
      <c r="I62" s="994"/>
      <c r="J62" s="994"/>
      <c r="K62" s="994"/>
      <c r="L62" s="994"/>
      <c r="M62" s="994"/>
      <c r="N62" s="994"/>
      <c r="O62" s="994"/>
      <c r="P62" s="994"/>
      <c r="Q62" s="994"/>
      <c r="R62" s="994"/>
      <c r="S62" s="994"/>
      <c r="T62" s="994"/>
    </row>
    <row r="63" spans="1:20" ht="36.75" thickBot="1" x14ac:dyDescent="0.3">
      <c r="A63" s="74" t="s">
        <v>14</v>
      </c>
      <c r="B63" s="260" t="str">
        <f t="shared" ref="B63:T63" si="113">B5</f>
        <v>Carga Horária</v>
      </c>
      <c r="C63" s="90" t="str">
        <f t="shared" si="113"/>
        <v>Equipe Mínima TA</v>
      </c>
      <c r="D63" s="288" t="str">
        <f t="shared" si="113"/>
        <v>Total Horas</v>
      </c>
      <c r="E63" s="502" t="str">
        <f t="shared" si="113"/>
        <v>MAR</v>
      </c>
      <c r="F63" s="330" t="str">
        <f t="shared" si="113"/>
        <v>Saldo Mar</v>
      </c>
      <c r="G63" s="502" t="str">
        <f t="shared" si="113"/>
        <v>ABR</v>
      </c>
      <c r="H63" s="330" t="str">
        <f t="shared" si="113"/>
        <v>Saldo Abr</v>
      </c>
      <c r="I63" s="502" t="str">
        <f t="shared" si="113"/>
        <v>MAI</v>
      </c>
      <c r="J63" s="330" t="str">
        <f t="shared" si="113"/>
        <v>Saldo Mai</v>
      </c>
      <c r="K63" s="237" t="str">
        <f t="shared" ref="K63:L63" si="114">K5</f>
        <v>3º Trimestre</v>
      </c>
      <c r="L63" s="328" t="str">
        <f t="shared" si="114"/>
        <v>Saldo Trim</v>
      </c>
      <c r="M63" s="502" t="str">
        <f t="shared" si="113"/>
        <v>JUN</v>
      </c>
      <c r="N63" s="330" t="str">
        <f t="shared" si="113"/>
        <v>Saldo Jun</v>
      </c>
      <c r="O63" s="482" t="str">
        <f t="shared" si="113"/>
        <v>JUL</v>
      </c>
      <c r="P63" s="330" t="str">
        <f t="shared" si="113"/>
        <v>Saldo Jul</v>
      </c>
      <c r="Q63" s="482" t="str">
        <f t="shared" si="113"/>
        <v>AGO</v>
      </c>
      <c r="R63" s="330" t="str">
        <f t="shared" si="113"/>
        <v>Saldo Ago</v>
      </c>
      <c r="S63" s="237" t="str">
        <f t="shared" si="113"/>
        <v>4º Trimestre</v>
      </c>
      <c r="T63" s="328" t="str">
        <f t="shared" si="113"/>
        <v>Saldo Trim</v>
      </c>
    </row>
    <row r="64" spans="1:20" ht="15.75" thickTop="1" x14ac:dyDescent="0.25">
      <c r="A64" s="77" t="s">
        <v>20</v>
      </c>
      <c r="B64" s="262">
        <v>20</v>
      </c>
      <c r="C64" s="78" t="e">
        <f>'UBS V Guilherme'!#REF!</f>
        <v>#REF!</v>
      </c>
      <c r="D64" s="290" t="e">
        <f t="shared" ref="D64:D73" si="115">C64*B64</f>
        <v>#REF!</v>
      </c>
      <c r="E64" s="95" t="e">
        <f>'UBS V Guilherme'!#REF!</f>
        <v>#REF!</v>
      </c>
      <c r="F64" s="303" t="e">
        <f t="shared" ref="F64:F73" si="116">(E64*$B64)-$D64</f>
        <v>#REF!</v>
      </c>
      <c r="G64" s="95" t="e">
        <f>'UBS V Guilherme'!#REF!</f>
        <v>#REF!</v>
      </c>
      <c r="H64" s="303" t="e">
        <f t="shared" ref="H64:H73" si="117">(G64*$B64)-$D64</f>
        <v>#REF!</v>
      </c>
      <c r="I64" s="95" t="e">
        <f>'UBS V Guilherme'!#REF!</f>
        <v>#REF!</v>
      </c>
      <c r="J64" s="303" t="e">
        <f t="shared" ref="J64:J73" si="118">(I64*$B64)-$D64</f>
        <v>#REF!</v>
      </c>
      <c r="K64" s="239" t="e">
        <f t="shared" ref="K64:K73" si="119">SUM(E64,G64,I64)</f>
        <v>#REF!</v>
      </c>
      <c r="L64" s="316" t="e">
        <f t="shared" ref="L64:L73" si="120">(K64*$B64)-$D64*3</f>
        <v>#REF!</v>
      </c>
      <c r="M64" s="95" t="e">
        <f>'UBS V Guilherme'!#REF!</f>
        <v>#REF!</v>
      </c>
      <c r="N64" s="303" t="e">
        <f t="shared" ref="N64:N73" si="121">(M64*$B64)-$D64</f>
        <v>#REF!</v>
      </c>
      <c r="O64" s="95" t="e">
        <f>'UBS V Guilherme'!#REF!</f>
        <v>#REF!</v>
      </c>
      <c r="P64" s="303" t="e">
        <f t="shared" ref="P64:P73" si="122">(O64*$B64)-$D64</f>
        <v>#REF!</v>
      </c>
      <c r="Q64" s="95" t="e">
        <f>'UBS V Guilherme'!#REF!</f>
        <v>#REF!</v>
      </c>
      <c r="R64" s="303" t="e">
        <f t="shared" ref="R64:R73" si="123">(Q64*$B64)-$D64</f>
        <v>#REF!</v>
      </c>
      <c r="S64" s="239" t="e">
        <f t="shared" ref="S64:S73" si="124">SUM(M64,O64,Q64)</f>
        <v>#REF!</v>
      </c>
      <c r="T64" s="316" t="e">
        <f t="shared" ref="T64:T73" si="125">(S64*$B64)-$D64*3</f>
        <v>#REF!</v>
      </c>
    </row>
    <row r="65" spans="1:20" x14ac:dyDescent="0.25">
      <c r="A65" s="77" t="s">
        <v>43</v>
      </c>
      <c r="B65" s="262">
        <v>20</v>
      </c>
      <c r="C65" s="78" t="e">
        <f>'UBS V Guilherme'!#REF!</f>
        <v>#REF!</v>
      </c>
      <c r="D65" s="290" t="e">
        <f t="shared" si="115"/>
        <v>#REF!</v>
      </c>
      <c r="E65" s="95" t="e">
        <f>'UBS V Guilherme'!#REF!</f>
        <v>#REF!</v>
      </c>
      <c r="F65" s="303" t="e">
        <f t="shared" si="116"/>
        <v>#REF!</v>
      </c>
      <c r="G65" s="95" t="e">
        <f>'UBS V Guilherme'!#REF!</f>
        <v>#REF!</v>
      </c>
      <c r="H65" s="303" t="e">
        <f t="shared" si="117"/>
        <v>#REF!</v>
      </c>
      <c r="I65" s="95" t="e">
        <f>'UBS V Guilherme'!#REF!</f>
        <v>#REF!</v>
      </c>
      <c r="J65" s="303" t="e">
        <f t="shared" si="118"/>
        <v>#REF!</v>
      </c>
      <c r="K65" s="239" t="e">
        <f t="shared" si="119"/>
        <v>#REF!</v>
      </c>
      <c r="L65" s="316" t="e">
        <f t="shared" si="120"/>
        <v>#REF!</v>
      </c>
      <c r="M65" s="95" t="e">
        <f>'UBS V Guilherme'!#REF!</f>
        <v>#REF!</v>
      </c>
      <c r="N65" s="303" t="e">
        <f t="shared" si="121"/>
        <v>#REF!</v>
      </c>
      <c r="O65" s="95" t="e">
        <f>'UBS V Guilherme'!#REF!</f>
        <v>#REF!</v>
      </c>
      <c r="P65" s="303" t="e">
        <f t="shared" si="122"/>
        <v>#REF!</v>
      </c>
      <c r="Q65" s="95" t="e">
        <f>'UBS V Guilherme'!#REF!</f>
        <v>#REF!</v>
      </c>
      <c r="R65" s="303" t="e">
        <f t="shared" si="123"/>
        <v>#REF!</v>
      </c>
      <c r="S65" s="239" t="e">
        <f t="shared" si="124"/>
        <v>#REF!</v>
      </c>
      <c r="T65" s="316" t="e">
        <f t="shared" si="125"/>
        <v>#REF!</v>
      </c>
    </row>
    <row r="66" spans="1:20" x14ac:dyDescent="0.25">
      <c r="A66" s="77" t="s">
        <v>22</v>
      </c>
      <c r="B66" s="262">
        <v>20</v>
      </c>
      <c r="C66" s="78" t="e">
        <f>'UBS V Guilherme'!#REF!</f>
        <v>#REF!</v>
      </c>
      <c r="D66" s="290" t="e">
        <f t="shared" si="115"/>
        <v>#REF!</v>
      </c>
      <c r="E66" s="95" t="e">
        <f>'UBS V Guilherme'!#REF!</f>
        <v>#REF!</v>
      </c>
      <c r="F66" s="303" t="e">
        <f t="shared" si="116"/>
        <v>#REF!</v>
      </c>
      <c r="G66" s="95" t="e">
        <f>'UBS V Guilherme'!#REF!</f>
        <v>#REF!</v>
      </c>
      <c r="H66" s="303" t="e">
        <f t="shared" si="117"/>
        <v>#REF!</v>
      </c>
      <c r="I66" s="95" t="e">
        <f>'UBS V Guilherme'!#REF!</f>
        <v>#REF!</v>
      </c>
      <c r="J66" s="303" t="e">
        <f t="shared" si="118"/>
        <v>#REF!</v>
      </c>
      <c r="K66" s="239" t="e">
        <f t="shared" si="119"/>
        <v>#REF!</v>
      </c>
      <c r="L66" s="316" t="e">
        <f t="shared" si="120"/>
        <v>#REF!</v>
      </c>
      <c r="M66" s="95" t="e">
        <f>'UBS V Guilherme'!#REF!</f>
        <v>#REF!</v>
      </c>
      <c r="N66" s="303" t="e">
        <f t="shared" si="121"/>
        <v>#REF!</v>
      </c>
      <c r="O66" s="95" t="e">
        <f>'UBS V Guilherme'!#REF!</f>
        <v>#REF!</v>
      </c>
      <c r="P66" s="303" t="e">
        <f t="shared" si="122"/>
        <v>#REF!</v>
      </c>
      <c r="Q66" s="95" t="e">
        <f>'UBS V Guilherme'!#REF!</f>
        <v>#REF!</v>
      </c>
      <c r="R66" s="303" t="e">
        <f t="shared" si="123"/>
        <v>#REF!</v>
      </c>
      <c r="S66" s="239" t="e">
        <f t="shared" si="124"/>
        <v>#REF!</v>
      </c>
      <c r="T66" s="316" t="e">
        <f t="shared" si="125"/>
        <v>#REF!</v>
      </c>
    </row>
    <row r="67" spans="1:20" x14ac:dyDescent="0.25">
      <c r="A67" s="77" t="s">
        <v>23</v>
      </c>
      <c r="B67" s="262">
        <v>20</v>
      </c>
      <c r="C67" s="78" t="e">
        <f>'UBS V Guilherme'!#REF!</f>
        <v>#REF!</v>
      </c>
      <c r="D67" s="290" t="e">
        <f t="shared" si="115"/>
        <v>#REF!</v>
      </c>
      <c r="E67" s="95" t="e">
        <f>'UBS V Guilherme'!#REF!</f>
        <v>#REF!</v>
      </c>
      <c r="F67" s="303" t="e">
        <f t="shared" si="116"/>
        <v>#REF!</v>
      </c>
      <c r="G67" s="95" t="e">
        <f>'UBS V Guilherme'!#REF!</f>
        <v>#REF!</v>
      </c>
      <c r="H67" s="303" t="e">
        <f t="shared" si="117"/>
        <v>#REF!</v>
      </c>
      <c r="I67" s="95" t="e">
        <f>'UBS V Guilherme'!#REF!</f>
        <v>#REF!</v>
      </c>
      <c r="J67" s="303" t="e">
        <f t="shared" si="118"/>
        <v>#REF!</v>
      </c>
      <c r="K67" s="239" t="e">
        <f t="shared" si="119"/>
        <v>#REF!</v>
      </c>
      <c r="L67" s="316" t="e">
        <f t="shared" si="120"/>
        <v>#REF!</v>
      </c>
      <c r="M67" s="95" t="e">
        <f>'UBS V Guilherme'!#REF!</f>
        <v>#REF!</v>
      </c>
      <c r="N67" s="303" t="e">
        <f t="shared" si="121"/>
        <v>#REF!</v>
      </c>
      <c r="O67" s="95" t="e">
        <f>'UBS V Guilherme'!#REF!</f>
        <v>#REF!</v>
      </c>
      <c r="P67" s="303" t="e">
        <f t="shared" si="122"/>
        <v>#REF!</v>
      </c>
      <c r="Q67" s="95" t="e">
        <f>'UBS V Guilherme'!#REF!</f>
        <v>#REF!</v>
      </c>
      <c r="R67" s="303" t="e">
        <f t="shared" si="123"/>
        <v>#REF!</v>
      </c>
      <c r="S67" s="239" t="e">
        <f t="shared" si="124"/>
        <v>#REF!</v>
      </c>
      <c r="T67" s="316" t="e">
        <f t="shared" si="125"/>
        <v>#REF!</v>
      </c>
    </row>
    <row r="68" spans="1:20" hidden="1" x14ac:dyDescent="0.25">
      <c r="A68" s="66" t="s">
        <v>169</v>
      </c>
      <c r="B68" s="265">
        <v>40</v>
      </c>
      <c r="C68" s="64" t="e">
        <f>'UBS V Guilherme'!#REF!</f>
        <v>#REF!</v>
      </c>
      <c r="D68" s="284" t="e">
        <f t="shared" si="115"/>
        <v>#REF!</v>
      </c>
      <c r="E68" s="95" t="e">
        <f>'UBS V Guilherme'!#REF!</f>
        <v>#REF!</v>
      </c>
      <c r="F68" s="303" t="e">
        <f t="shared" si="116"/>
        <v>#REF!</v>
      </c>
      <c r="G68" s="95" t="e">
        <f>'UBS V Guilherme'!#REF!</f>
        <v>#REF!</v>
      </c>
      <c r="H68" s="303" t="e">
        <f t="shared" si="117"/>
        <v>#REF!</v>
      </c>
      <c r="I68" s="95" t="e">
        <f>'UBS V Guilherme'!#REF!</f>
        <v>#REF!</v>
      </c>
      <c r="J68" s="303" t="e">
        <f t="shared" si="118"/>
        <v>#REF!</v>
      </c>
      <c r="K68" s="239" t="e">
        <f t="shared" si="119"/>
        <v>#REF!</v>
      </c>
      <c r="L68" s="316" t="e">
        <f t="shared" si="120"/>
        <v>#REF!</v>
      </c>
      <c r="M68" s="95" t="e">
        <f>'UBS V Guilherme'!#REF!</f>
        <v>#REF!</v>
      </c>
      <c r="N68" s="303" t="e">
        <f t="shared" si="121"/>
        <v>#REF!</v>
      </c>
      <c r="O68" s="95" t="e">
        <f>'UBS V Guilherme'!#REF!</f>
        <v>#REF!</v>
      </c>
      <c r="P68" s="303" t="e">
        <f t="shared" si="122"/>
        <v>#REF!</v>
      </c>
      <c r="Q68" s="95" t="e">
        <f>'UBS V Guilherme'!#REF!</f>
        <v>#REF!</v>
      </c>
      <c r="R68" s="303" t="e">
        <f t="shared" si="123"/>
        <v>#REF!</v>
      </c>
      <c r="S68" s="239" t="e">
        <f t="shared" si="124"/>
        <v>#REF!</v>
      </c>
      <c r="T68" s="316" t="e">
        <f t="shared" si="125"/>
        <v>#REF!</v>
      </c>
    </row>
    <row r="69" spans="1:20" x14ac:dyDescent="0.25">
      <c r="A69" s="77" t="s">
        <v>24</v>
      </c>
      <c r="B69" s="262">
        <v>30</v>
      </c>
      <c r="C69" s="78" t="e">
        <f>'UBS V Guilherme'!#REF!</f>
        <v>#REF!</v>
      </c>
      <c r="D69" s="290" t="e">
        <f t="shared" si="115"/>
        <v>#REF!</v>
      </c>
      <c r="E69" s="95" t="e">
        <f>'UBS V Guilherme'!#REF!</f>
        <v>#REF!</v>
      </c>
      <c r="F69" s="303" t="e">
        <f t="shared" si="116"/>
        <v>#REF!</v>
      </c>
      <c r="G69" s="95" t="e">
        <f>'UBS V Guilherme'!#REF!</f>
        <v>#REF!</v>
      </c>
      <c r="H69" s="303" t="e">
        <f t="shared" si="117"/>
        <v>#REF!</v>
      </c>
      <c r="I69" s="95" t="e">
        <f>'UBS V Guilherme'!#REF!</f>
        <v>#REF!</v>
      </c>
      <c r="J69" s="303" t="e">
        <f t="shared" si="118"/>
        <v>#REF!</v>
      </c>
      <c r="K69" s="239" t="e">
        <f t="shared" si="119"/>
        <v>#REF!</v>
      </c>
      <c r="L69" s="316" t="e">
        <f t="shared" si="120"/>
        <v>#REF!</v>
      </c>
      <c r="M69" s="95" t="e">
        <f>'UBS V Guilherme'!#REF!</f>
        <v>#REF!</v>
      </c>
      <c r="N69" s="303" t="e">
        <f t="shared" si="121"/>
        <v>#REF!</v>
      </c>
      <c r="O69" s="95" t="e">
        <f>'UBS V Guilherme'!#REF!</f>
        <v>#REF!</v>
      </c>
      <c r="P69" s="303" t="e">
        <f t="shared" si="122"/>
        <v>#REF!</v>
      </c>
      <c r="Q69" s="95" t="e">
        <f>'UBS V Guilherme'!#REF!</f>
        <v>#REF!</v>
      </c>
      <c r="R69" s="303" t="e">
        <f t="shared" si="123"/>
        <v>#REF!</v>
      </c>
      <c r="S69" s="239" t="e">
        <f t="shared" si="124"/>
        <v>#REF!</v>
      </c>
      <c r="T69" s="316" t="e">
        <f t="shared" si="125"/>
        <v>#REF!</v>
      </c>
    </row>
    <row r="70" spans="1:20" x14ac:dyDescent="0.25">
      <c r="A70" s="77" t="s">
        <v>25</v>
      </c>
      <c r="B70" s="262">
        <v>30</v>
      </c>
      <c r="C70" s="78" t="e">
        <f>'UBS V Guilherme'!#REF!</f>
        <v>#REF!</v>
      </c>
      <c r="D70" s="290" t="e">
        <f t="shared" si="115"/>
        <v>#REF!</v>
      </c>
      <c r="E70" s="95" t="e">
        <f>'UBS V Guilherme'!#REF!</f>
        <v>#REF!</v>
      </c>
      <c r="F70" s="303" t="e">
        <f t="shared" si="116"/>
        <v>#REF!</v>
      </c>
      <c r="G70" s="95" t="e">
        <f>'UBS V Guilherme'!#REF!</f>
        <v>#REF!</v>
      </c>
      <c r="H70" s="303" t="e">
        <f t="shared" si="117"/>
        <v>#REF!</v>
      </c>
      <c r="I70" s="95" t="e">
        <f>'UBS V Guilherme'!#REF!</f>
        <v>#REF!</v>
      </c>
      <c r="J70" s="303" t="e">
        <f t="shared" si="118"/>
        <v>#REF!</v>
      </c>
      <c r="K70" s="239" t="e">
        <f t="shared" si="119"/>
        <v>#REF!</v>
      </c>
      <c r="L70" s="316" t="e">
        <f t="shared" si="120"/>
        <v>#REF!</v>
      </c>
      <c r="M70" s="95" t="e">
        <f>'UBS V Guilherme'!#REF!</f>
        <v>#REF!</v>
      </c>
      <c r="N70" s="303" t="e">
        <f t="shared" si="121"/>
        <v>#REF!</v>
      </c>
      <c r="O70" s="95" t="e">
        <f>'UBS V Guilherme'!#REF!</f>
        <v>#REF!</v>
      </c>
      <c r="P70" s="303" t="e">
        <f t="shared" si="122"/>
        <v>#REF!</v>
      </c>
      <c r="Q70" s="95" t="e">
        <f>'UBS V Guilherme'!#REF!</f>
        <v>#REF!</v>
      </c>
      <c r="R70" s="303" t="e">
        <f t="shared" si="123"/>
        <v>#REF!</v>
      </c>
      <c r="S70" s="239" t="e">
        <f t="shared" si="124"/>
        <v>#REF!</v>
      </c>
      <c r="T70" s="316" t="e">
        <f t="shared" si="125"/>
        <v>#REF!</v>
      </c>
    </row>
    <row r="71" spans="1:20" x14ac:dyDescent="0.25">
      <c r="A71" s="61" t="s">
        <v>167</v>
      </c>
      <c r="B71" s="270">
        <v>36</v>
      </c>
      <c r="C71" s="332">
        <v>3</v>
      </c>
      <c r="D71" s="290">
        <f t="shared" si="115"/>
        <v>108</v>
      </c>
      <c r="E71" s="95" t="e">
        <f>'UBS V Guilherme'!#REF!</f>
        <v>#REF!</v>
      </c>
      <c r="F71" s="303" t="e">
        <f t="shared" si="116"/>
        <v>#REF!</v>
      </c>
      <c r="G71" s="95" t="e">
        <f>'UBS V Guilherme'!#REF!</f>
        <v>#REF!</v>
      </c>
      <c r="H71" s="303" t="e">
        <f t="shared" si="117"/>
        <v>#REF!</v>
      </c>
      <c r="I71" s="95" t="e">
        <f>'UBS V Guilherme'!#REF!</f>
        <v>#REF!</v>
      </c>
      <c r="J71" s="303" t="e">
        <f t="shared" si="118"/>
        <v>#REF!</v>
      </c>
      <c r="K71" s="239" t="e">
        <f t="shared" si="119"/>
        <v>#REF!</v>
      </c>
      <c r="L71" s="316" t="e">
        <f t="shared" si="120"/>
        <v>#REF!</v>
      </c>
      <c r="M71" s="95" t="e">
        <f>'UBS V Guilherme'!#REF!</f>
        <v>#REF!</v>
      </c>
      <c r="N71" s="303" t="e">
        <f t="shared" si="121"/>
        <v>#REF!</v>
      </c>
      <c r="O71" s="95" t="e">
        <f>'UBS V Guilherme'!#REF!</f>
        <v>#REF!</v>
      </c>
      <c r="P71" s="303" t="e">
        <f t="shared" si="122"/>
        <v>#REF!</v>
      </c>
      <c r="Q71" s="95" t="e">
        <f>'UBS V Guilherme'!#REF!</f>
        <v>#REF!</v>
      </c>
      <c r="R71" s="303" t="e">
        <f t="shared" ref="R71:R72" si="126">(Q71*$B71)-$D71</f>
        <v>#REF!</v>
      </c>
      <c r="S71" s="239" t="e">
        <f t="shared" ref="S71:S72" si="127">SUM(M71,O71,Q71)</f>
        <v>#REF!</v>
      </c>
      <c r="T71" s="316" t="e">
        <f t="shared" ref="T71:T72" si="128">(S71*$B71)-$D71*3</f>
        <v>#REF!</v>
      </c>
    </row>
    <row r="72" spans="1:20" x14ac:dyDescent="0.25">
      <c r="A72" s="66" t="s">
        <v>45</v>
      </c>
      <c r="B72" s="270">
        <v>40</v>
      </c>
      <c r="C72" s="332">
        <v>1</v>
      </c>
      <c r="D72" s="290">
        <f t="shared" si="115"/>
        <v>40</v>
      </c>
      <c r="E72" s="95" t="e">
        <f>'UBS V Guilherme'!#REF!</f>
        <v>#REF!</v>
      </c>
      <c r="F72" s="303" t="e">
        <f t="shared" si="116"/>
        <v>#REF!</v>
      </c>
      <c r="G72" s="95" t="e">
        <f>'UBS V Guilherme'!#REF!</f>
        <v>#REF!</v>
      </c>
      <c r="H72" s="303" t="e">
        <f t="shared" si="117"/>
        <v>#REF!</v>
      </c>
      <c r="I72" s="95" t="e">
        <f>'UBS V Guilherme'!#REF!</f>
        <v>#REF!</v>
      </c>
      <c r="J72" s="303" t="e">
        <f t="shared" si="118"/>
        <v>#REF!</v>
      </c>
      <c r="K72" s="239" t="e">
        <f t="shared" si="119"/>
        <v>#REF!</v>
      </c>
      <c r="L72" s="316" t="e">
        <f t="shared" si="120"/>
        <v>#REF!</v>
      </c>
      <c r="M72" s="95" t="e">
        <f>'UBS V Guilherme'!#REF!</f>
        <v>#REF!</v>
      </c>
      <c r="N72" s="303" t="e">
        <f t="shared" si="121"/>
        <v>#REF!</v>
      </c>
      <c r="O72" s="95" t="e">
        <f>'UBS V Guilherme'!#REF!</f>
        <v>#REF!</v>
      </c>
      <c r="P72" s="303" t="e">
        <f t="shared" si="122"/>
        <v>#REF!</v>
      </c>
      <c r="Q72" s="95" t="e">
        <f>'UBS V Guilherme'!#REF!</f>
        <v>#REF!</v>
      </c>
      <c r="R72" s="303" t="e">
        <f t="shared" si="126"/>
        <v>#REF!</v>
      </c>
      <c r="S72" s="239" t="e">
        <f t="shared" si="127"/>
        <v>#REF!</v>
      </c>
      <c r="T72" s="316" t="e">
        <f t="shared" si="128"/>
        <v>#REF!</v>
      </c>
    </row>
    <row r="73" spans="1:20" ht="15.75" thickBot="1" x14ac:dyDescent="0.3">
      <c r="A73" s="55" t="s">
        <v>34</v>
      </c>
      <c r="B73" s="270">
        <v>30</v>
      </c>
      <c r="C73" s="79" t="e">
        <f>'UBS V Guilherme'!#REF!</f>
        <v>#REF!</v>
      </c>
      <c r="D73" s="340" t="e">
        <f t="shared" si="115"/>
        <v>#REF!</v>
      </c>
      <c r="E73" s="487" t="e">
        <f>'UBS V Guilherme'!#REF!</f>
        <v>#REF!</v>
      </c>
      <c r="F73" s="311" t="e">
        <f t="shared" si="116"/>
        <v>#REF!</v>
      </c>
      <c r="G73" s="487" t="e">
        <f>'UBS V Guilherme'!#REF!</f>
        <v>#REF!</v>
      </c>
      <c r="H73" s="311" t="e">
        <f t="shared" si="117"/>
        <v>#REF!</v>
      </c>
      <c r="I73" s="487" t="e">
        <f>'UBS V Guilherme'!#REF!</f>
        <v>#REF!</v>
      </c>
      <c r="J73" s="311" t="e">
        <f t="shared" si="118"/>
        <v>#REF!</v>
      </c>
      <c r="K73" s="247" t="e">
        <f t="shared" si="119"/>
        <v>#REF!</v>
      </c>
      <c r="L73" s="324" t="e">
        <f t="shared" si="120"/>
        <v>#REF!</v>
      </c>
      <c r="M73" s="487" t="e">
        <f>'UBS V Guilherme'!#REF!</f>
        <v>#REF!</v>
      </c>
      <c r="N73" s="311" t="e">
        <f t="shared" si="121"/>
        <v>#REF!</v>
      </c>
      <c r="O73" s="487" t="e">
        <f>'UBS V Guilherme'!#REF!</f>
        <v>#REF!</v>
      </c>
      <c r="P73" s="311" t="e">
        <f t="shared" si="122"/>
        <v>#REF!</v>
      </c>
      <c r="Q73" s="487" t="e">
        <f>'UBS V Guilherme'!#REF!</f>
        <v>#REF!</v>
      </c>
      <c r="R73" s="311" t="e">
        <f t="shared" si="123"/>
        <v>#REF!</v>
      </c>
      <c r="S73" s="247" t="e">
        <f t="shared" si="124"/>
        <v>#REF!</v>
      </c>
      <c r="T73" s="324" t="e">
        <f t="shared" si="125"/>
        <v>#REF!</v>
      </c>
    </row>
    <row r="74" spans="1:20" ht="15.75" thickBot="1" x14ac:dyDescent="0.3">
      <c r="A74" s="347" t="s">
        <v>7</v>
      </c>
      <c r="B74" s="348">
        <f>SUM(B64:B73)</f>
        <v>286</v>
      </c>
      <c r="C74" s="349" t="e">
        <f>SUM(C64:C73)</f>
        <v>#REF!</v>
      </c>
      <c r="D74" s="350" t="e">
        <f t="shared" ref="D74:T74" si="129">SUM(D64:D73)</f>
        <v>#REF!</v>
      </c>
      <c r="E74" s="492" t="e">
        <f t="shared" si="129"/>
        <v>#REF!</v>
      </c>
      <c r="F74" s="352" t="e">
        <f t="shared" si="129"/>
        <v>#REF!</v>
      </c>
      <c r="G74" s="492" t="e">
        <f t="shared" si="129"/>
        <v>#REF!</v>
      </c>
      <c r="H74" s="352" t="e">
        <f t="shared" si="129"/>
        <v>#REF!</v>
      </c>
      <c r="I74" s="492" t="e">
        <f t="shared" si="129"/>
        <v>#REF!</v>
      </c>
      <c r="J74" s="352" t="e">
        <f t="shared" si="129"/>
        <v>#REF!</v>
      </c>
      <c r="K74" s="353" t="e">
        <f t="shared" ref="K74:L74" si="130">SUM(K64:K73)</f>
        <v>#REF!</v>
      </c>
      <c r="L74" s="354" t="e">
        <f t="shared" si="130"/>
        <v>#REF!</v>
      </c>
      <c r="M74" s="492" t="e">
        <f t="shared" si="129"/>
        <v>#REF!</v>
      </c>
      <c r="N74" s="352" t="e">
        <f t="shared" si="129"/>
        <v>#REF!</v>
      </c>
      <c r="O74" s="492" t="e">
        <f t="shared" si="129"/>
        <v>#REF!</v>
      </c>
      <c r="P74" s="352" t="e">
        <f t="shared" si="129"/>
        <v>#REF!</v>
      </c>
      <c r="Q74" s="492" t="e">
        <f t="shared" si="129"/>
        <v>#REF!</v>
      </c>
      <c r="R74" s="352" t="e">
        <f t="shared" si="129"/>
        <v>#REF!</v>
      </c>
      <c r="S74" s="353" t="e">
        <f t="shared" si="129"/>
        <v>#REF!</v>
      </c>
      <c r="T74" s="354" t="e">
        <f t="shared" si="129"/>
        <v>#REF!</v>
      </c>
    </row>
    <row r="76" spans="1:20" ht="15.75" x14ac:dyDescent="0.25">
      <c r="A76" s="993" t="s">
        <v>268</v>
      </c>
      <c r="B76" s="994"/>
      <c r="C76" s="994"/>
      <c r="D76" s="994"/>
      <c r="E76" s="994"/>
      <c r="F76" s="994"/>
      <c r="G76" s="994"/>
      <c r="H76" s="994"/>
      <c r="I76" s="994"/>
      <c r="J76" s="994"/>
      <c r="K76" s="994"/>
      <c r="L76" s="994"/>
      <c r="M76" s="994"/>
      <c r="N76" s="994"/>
      <c r="O76" s="994"/>
      <c r="P76" s="994"/>
      <c r="Q76" s="994"/>
      <c r="R76" s="994"/>
      <c r="S76" s="994"/>
      <c r="T76" s="994"/>
    </row>
    <row r="77" spans="1:20" ht="36.75" thickBot="1" x14ac:dyDescent="0.3">
      <c r="A77" s="74" t="s">
        <v>14</v>
      </c>
      <c r="B77" s="260" t="str">
        <f t="shared" ref="B77:T77" si="131">B5</f>
        <v>Carga Horária</v>
      </c>
      <c r="C77" s="90" t="str">
        <f t="shared" si="131"/>
        <v>Equipe Mínima TA</v>
      </c>
      <c r="D77" s="288" t="str">
        <f t="shared" si="131"/>
        <v>Total Horas</v>
      </c>
      <c r="E77" s="502" t="str">
        <f t="shared" si="131"/>
        <v>MAR</v>
      </c>
      <c r="F77" s="330" t="str">
        <f t="shared" si="131"/>
        <v>Saldo Mar</v>
      </c>
      <c r="G77" s="502" t="str">
        <f t="shared" si="131"/>
        <v>ABR</v>
      </c>
      <c r="H77" s="330" t="str">
        <f t="shared" si="131"/>
        <v>Saldo Abr</v>
      </c>
      <c r="I77" s="502" t="str">
        <f t="shared" si="131"/>
        <v>MAI</v>
      </c>
      <c r="J77" s="330" t="str">
        <f t="shared" si="131"/>
        <v>Saldo Mai</v>
      </c>
      <c r="K77" s="237" t="str">
        <f t="shared" ref="K77:L77" si="132">K5</f>
        <v>3º Trimestre</v>
      </c>
      <c r="L77" s="328" t="str">
        <f t="shared" si="132"/>
        <v>Saldo Trim</v>
      </c>
      <c r="M77" s="502" t="str">
        <f t="shared" si="131"/>
        <v>JUN</v>
      </c>
      <c r="N77" s="330" t="str">
        <f t="shared" si="131"/>
        <v>Saldo Jun</v>
      </c>
      <c r="O77" s="482" t="str">
        <f t="shared" si="131"/>
        <v>JUL</v>
      </c>
      <c r="P77" s="330" t="str">
        <f t="shared" si="131"/>
        <v>Saldo Jul</v>
      </c>
      <c r="Q77" s="482" t="str">
        <f t="shared" si="131"/>
        <v>AGO</v>
      </c>
      <c r="R77" s="330" t="str">
        <f t="shared" si="131"/>
        <v>Saldo Ago</v>
      </c>
      <c r="S77" s="237" t="str">
        <f t="shared" si="131"/>
        <v>4º Trimestre</v>
      </c>
      <c r="T77" s="328" t="str">
        <f t="shared" si="131"/>
        <v>Saldo Trim</v>
      </c>
    </row>
    <row r="78" spans="1:20" ht="15.75" thickTop="1" x14ac:dyDescent="0.25">
      <c r="A78" s="26" t="s">
        <v>91</v>
      </c>
      <c r="B78" s="266">
        <v>20</v>
      </c>
      <c r="C78" s="76" t="e">
        <f>'CEO II VG'!#REF!</f>
        <v>#REF!</v>
      </c>
      <c r="D78" s="289" t="e">
        <f t="shared" ref="D78:D84" si="133">C78*B78</f>
        <v>#REF!</v>
      </c>
      <c r="E78" s="483" t="e">
        <f>'CEO II VG'!#REF!</f>
        <v>#REF!</v>
      </c>
      <c r="F78" s="302" t="e">
        <f t="shared" ref="F78:F85" si="134">(E78*$B78)-$D78</f>
        <v>#REF!</v>
      </c>
      <c r="G78" s="483" t="e">
        <f>'CEO II VG'!#REF!</f>
        <v>#REF!</v>
      </c>
      <c r="H78" s="302" t="e">
        <f t="shared" ref="H78:H85" si="135">(G78*$B78)-$D78</f>
        <v>#REF!</v>
      </c>
      <c r="I78" s="483" t="e">
        <f>'CEO II VG'!#REF!</f>
        <v>#REF!</v>
      </c>
      <c r="J78" s="302" t="e">
        <f t="shared" ref="J78:J85" si="136">(I78*$B78)-$D78</f>
        <v>#REF!</v>
      </c>
      <c r="K78" s="227" t="e">
        <f t="shared" ref="K78:K85" si="137">SUM(E78,G78,I78)</f>
        <v>#REF!</v>
      </c>
      <c r="L78" s="315" t="e">
        <f t="shared" ref="L78:L85" si="138">(K78*$B78)-$D78*3</f>
        <v>#REF!</v>
      </c>
      <c r="M78" s="483" t="e">
        <f>'CEO II VG'!#REF!</f>
        <v>#REF!</v>
      </c>
      <c r="N78" s="302" t="e">
        <f t="shared" ref="N78:N85" si="139">(M78*$B78)-$D78</f>
        <v>#REF!</v>
      </c>
      <c r="O78" s="483" t="e">
        <f>'CEO II VG'!#REF!</f>
        <v>#REF!</v>
      </c>
      <c r="P78" s="302" t="e">
        <f t="shared" ref="P78:P85" si="140">(O78*$B78)-$D78</f>
        <v>#REF!</v>
      </c>
      <c r="Q78" s="483" t="e">
        <f>'CEO II VG'!#REF!</f>
        <v>#REF!</v>
      </c>
      <c r="R78" s="302" t="e">
        <f t="shared" ref="R78:R85" si="141">(Q78*$B78)-$D78</f>
        <v>#REF!</v>
      </c>
      <c r="S78" s="227" t="e">
        <f t="shared" ref="S78:S85" si="142">SUM(M78,O78,Q78)</f>
        <v>#REF!</v>
      </c>
      <c r="T78" s="315" t="e">
        <f t="shared" ref="T78:T85" si="143">(S78*$B78)-$D78*3</f>
        <v>#REF!</v>
      </c>
    </row>
    <row r="79" spans="1:20" ht="24" x14ac:dyDescent="0.25">
      <c r="A79" s="105" t="s">
        <v>163</v>
      </c>
      <c r="B79" s="267">
        <v>20</v>
      </c>
      <c r="C79" s="78" t="e">
        <f>'CEO II VG'!#REF!</f>
        <v>#REF!</v>
      </c>
      <c r="D79" s="290" t="e">
        <f t="shared" si="133"/>
        <v>#REF!</v>
      </c>
      <c r="E79" s="95" t="e">
        <f>'CEO II VG'!#REF!</f>
        <v>#REF!</v>
      </c>
      <c r="F79" s="303" t="e">
        <f t="shared" si="134"/>
        <v>#REF!</v>
      </c>
      <c r="G79" s="95" t="e">
        <f>'CEO II VG'!#REF!</f>
        <v>#REF!</v>
      </c>
      <c r="H79" s="303" t="e">
        <f t="shared" si="135"/>
        <v>#REF!</v>
      </c>
      <c r="I79" s="95" t="e">
        <f>'CEO II VG'!#REF!</f>
        <v>#REF!</v>
      </c>
      <c r="J79" s="303" t="e">
        <f t="shared" si="136"/>
        <v>#REF!</v>
      </c>
      <c r="K79" s="239" t="e">
        <f t="shared" si="137"/>
        <v>#REF!</v>
      </c>
      <c r="L79" s="316" t="e">
        <f t="shared" si="138"/>
        <v>#REF!</v>
      </c>
      <c r="M79" s="95" t="e">
        <f>'CEO II VG'!#REF!</f>
        <v>#REF!</v>
      </c>
      <c r="N79" s="303" t="e">
        <f t="shared" si="139"/>
        <v>#REF!</v>
      </c>
      <c r="O79" s="95" t="e">
        <f>'CEO II VG'!#REF!</f>
        <v>#REF!</v>
      </c>
      <c r="P79" s="303" t="e">
        <f t="shared" si="140"/>
        <v>#REF!</v>
      </c>
      <c r="Q79" s="95" t="e">
        <f>'CEO II VG'!#REF!</f>
        <v>#REF!</v>
      </c>
      <c r="R79" s="303" t="e">
        <f t="shared" si="141"/>
        <v>#REF!</v>
      </c>
      <c r="S79" s="239" t="e">
        <f t="shared" si="142"/>
        <v>#REF!</v>
      </c>
      <c r="T79" s="316" t="e">
        <f t="shared" si="143"/>
        <v>#REF!</v>
      </c>
    </row>
    <row r="80" spans="1:20" ht="24" x14ac:dyDescent="0.25">
      <c r="A80" s="105" t="s">
        <v>92</v>
      </c>
      <c r="B80" s="267">
        <v>20</v>
      </c>
      <c r="C80" s="78" t="e">
        <f>'CEO II VG'!#REF!</f>
        <v>#REF!</v>
      </c>
      <c r="D80" s="290" t="e">
        <f t="shared" si="133"/>
        <v>#REF!</v>
      </c>
      <c r="E80" s="95" t="e">
        <f>'CEO II VG'!#REF!</f>
        <v>#REF!</v>
      </c>
      <c r="F80" s="303" t="e">
        <f t="shared" si="134"/>
        <v>#REF!</v>
      </c>
      <c r="G80" s="95" t="e">
        <f>'CEO II VG'!#REF!</f>
        <v>#REF!</v>
      </c>
      <c r="H80" s="303" t="e">
        <f t="shared" si="135"/>
        <v>#REF!</v>
      </c>
      <c r="I80" s="95" t="e">
        <f>'CEO II VG'!#REF!</f>
        <v>#REF!</v>
      </c>
      <c r="J80" s="303" t="e">
        <f t="shared" si="136"/>
        <v>#REF!</v>
      </c>
      <c r="K80" s="239" t="e">
        <f t="shared" si="137"/>
        <v>#REF!</v>
      </c>
      <c r="L80" s="316" t="e">
        <f t="shared" si="138"/>
        <v>#REF!</v>
      </c>
      <c r="M80" s="95" t="e">
        <f>'CEO II VG'!#REF!</f>
        <v>#REF!</v>
      </c>
      <c r="N80" s="303" t="e">
        <f t="shared" si="139"/>
        <v>#REF!</v>
      </c>
      <c r="O80" s="95" t="e">
        <f>'CEO II VG'!#REF!</f>
        <v>#REF!</v>
      </c>
      <c r="P80" s="303" t="e">
        <f t="shared" si="140"/>
        <v>#REF!</v>
      </c>
      <c r="Q80" s="95" t="e">
        <f>'CEO II VG'!#REF!</f>
        <v>#REF!</v>
      </c>
      <c r="R80" s="303" t="e">
        <f t="shared" si="141"/>
        <v>#REF!</v>
      </c>
      <c r="S80" s="239" t="e">
        <f t="shared" si="142"/>
        <v>#REF!</v>
      </c>
      <c r="T80" s="316" t="e">
        <f t="shared" si="143"/>
        <v>#REF!</v>
      </c>
    </row>
    <row r="81" spans="1:20" x14ac:dyDescent="0.25">
      <c r="A81" s="105" t="s">
        <v>93</v>
      </c>
      <c r="B81" s="267">
        <v>20</v>
      </c>
      <c r="C81" s="78" t="e">
        <f>'CEO II VG'!#REF!</f>
        <v>#REF!</v>
      </c>
      <c r="D81" s="290" t="e">
        <f t="shared" si="133"/>
        <v>#REF!</v>
      </c>
      <c r="E81" s="95" t="e">
        <f>'CEO II VG'!#REF!</f>
        <v>#REF!</v>
      </c>
      <c r="F81" s="303" t="e">
        <f t="shared" si="134"/>
        <v>#REF!</v>
      </c>
      <c r="G81" s="95" t="e">
        <f>'CEO II VG'!#REF!</f>
        <v>#REF!</v>
      </c>
      <c r="H81" s="303" t="e">
        <f t="shared" si="135"/>
        <v>#REF!</v>
      </c>
      <c r="I81" s="95" t="e">
        <f>'CEO II VG'!#REF!</f>
        <v>#REF!</v>
      </c>
      <c r="J81" s="303" t="e">
        <f t="shared" si="136"/>
        <v>#REF!</v>
      </c>
      <c r="K81" s="239" t="e">
        <f t="shared" si="137"/>
        <v>#REF!</v>
      </c>
      <c r="L81" s="316" t="e">
        <f t="shared" si="138"/>
        <v>#REF!</v>
      </c>
      <c r="M81" s="95" t="e">
        <f>'CEO II VG'!#REF!</f>
        <v>#REF!</v>
      </c>
      <c r="N81" s="303" t="e">
        <f t="shared" si="139"/>
        <v>#REF!</v>
      </c>
      <c r="O81" s="95" t="e">
        <f>'CEO II VG'!#REF!</f>
        <v>#REF!</v>
      </c>
      <c r="P81" s="303" t="e">
        <f t="shared" si="140"/>
        <v>#REF!</v>
      </c>
      <c r="Q81" s="95" t="e">
        <f>'CEO II VG'!#REF!</f>
        <v>#REF!</v>
      </c>
      <c r="R81" s="303" t="e">
        <f t="shared" si="141"/>
        <v>#REF!</v>
      </c>
      <c r="S81" s="239" t="e">
        <f t="shared" si="142"/>
        <v>#REF!</v>
      </c>
      <c r="T81" s="316" t="e">
        <f t="shared" si="143"/>
        <v>#REF!</v>
      </c>
    </row>
    <row r="82" spans="1:20" x14ac:dyDescent="0.25">
      <c r="A82" s="105" t="s">
        <v>60</v>
      </c>
      <c r="B82" s="267">
        <v>20</v>
      </c>
      <c r="C82" s="78" t="e">
        <f>'CEO II VG'!#REF!</f>
        <v>#REF!</v>
      </c>
      <c r="D82" s="290" t="e">
        <f t="shared" si="133"/>
        <v>#REF!</v>
      </c>
      <c r="E82" s="95" t="e">
        <f>'CEO II VG'!#REF!</f>
        <v>#REF!</v>
      </c>
      <c r="F82" s="303" t="e">
        <f t="shared" si="134"/>
        <v>#REF!</v>
      </c>
      <c r="G82" s="95" t="e">
        <f>'CEO II VG'!#REF!</f>
        <v>#REF!</v>
      </c>
      <c r="H82" s="303" t="e">
        <f t="shared" si="135"/>
        <v>#REF!</v>
      </c>
      <c r="I82" s="95" t="e">
        <f>'CEO II VG'!#REF!</f>
        <v>#REF!</v>
      </c>
      <c r="J82" s="303" t="e">
        <f t="shared" si="136"/>
        <v>#REF!</v>
      </c>
      <c r="K82" s="239" t="e">
        <f t="shared" si="137"/>
        <v>#REF!</v>
      </c>
      <c r="L82" s="316" t="e">
        <f t="shared" si="138"/>
        <v>#REF!</v>
      </c>
      <c r="M82" s="95" t="e">
        <f>'CEO II VG'!#REF!</f>
        <v>#REF!</v>
      </c>
      <c r="N82" s="303" t="e">
        <f t="shared" si="139"/>
        <v>#REF!</v>
      </c>
      <c r="O82" s="95" t="e">
        <f>'CEO II VG'!#REF!</f>
        <v>#REF!</v>
      </c>
      <c r="P82" s="303" t="e">
        <f t="shared" si="140"/>
        <v>#REF!</v>
      </c>
      <c r="Q82" s="95" t="e">
        <f>'CEO II VG'!#REF!</f>
        <v>#REF!</v>
      </c>
      <c r="R82" s="303" t="e">
        <f t="shared" si="141"/>
        <v>#REF!</v>
      </c>
      <c r="S82" s="239" t="e">
        <f t="shared" si="142"/>
        <v>#REF!</v>
      </c>
      <c r="T82" s="316" t="e">
        <f t="shared" si="143"/>
        <v>#REF!</v>
      </c>
    </row>
    <row r="83" spans="1:20" ht="24" x14ac:dyDescent="0.25">
      <c r="A83" s="105" t="s">
        <v>94</v>
      </c>
      <c r="B83" s="267">
        <v>20</v>
      </c>
      <c r="C83" s="78" t="e">
        <f>'CEO II VG'!#REF!</f>
        <v>#REF!</v>
      </c>
      <c r="D83" s="290" t="e">
        <f t="shared" si="133"/>
        <v>#REF!</v>
      </c>
      <c r="E83" s="95" t="e">
        <f>'CEO II VG'!#REF!</f>
        <v>#REF!</v>
      </c>
      <c r="F83" s="303" t="e">
        <f t="shared" si="134"/>
        <v>#REF!</v>
      </c>
      <c r="G83" s="95" t="e">
        <f>'CEO II VG'!#REF!</f>
        <v>#REF!</v>
      </c>
      <c r="H83" s="303" t="e">
        <f t="shared" si="135"/>
        <v>#REF!</v>
      </c>
      <c r="I83" s="95" t="e">
        <f>'CEO II VG'!#REF!</f>
        <v>#REF!</v>
      </c>
      <c r="J83" s="303" t="e">
        <f t="shared" si="136"/>
        <v>#REF!</v>
      </c>
      <c r="K83" s="239" t="e">
        <f t="shared" si="137"/>
        <v>#REF!</v>
      </c>
      <c r="L83" s="316" t="e">
        <f t="shared" si="138"/>
        <v>#REF!</v>
      </c>
      <c r="M83" s="95" t="e">
        <f>'CEO II VG'!#REF!</f>
        <v>#REF!</v>
      </c>
      <c r="N83" s="303" t="e">
        <f t="shared" si="139"/>
        <v>#REF!</v>
      </c>
      <c r="O83" s="95" t="e">
        <f>'CEO II VG'!#REF!</f>
        <v>#REF!</v>
      </c>
      <c r="P83" s="303" t="e">
        <f t="shared" si="140"/>
        <v>#REF!</v>
      </c>
      <c r="Q83" s="95" t="e">
        <f>'CEO II VG'!#REF!</f>
        <v>#REF!</v>
      </c>
      <c r="R83" s="303" t="e">
        <f t="shared" si="141"/>
        <v>#REF!</v>
      </c>
      <c r="S83" s="239" t="e">
        <f t="shared" si="142"/>
        <v>#REF!</v>
      </c>
      <c r="T83" s="316" t="e">
        <f t="shared" si="143"/>
        <v>#REF!</v>
      </c>
    </row>
    <row r="84" spans="1:20" ht="36" x14ac:dyDescent="0.25">
      <c r="A84" s="105" t="s">
        <v>95</v>
      </c>
      <c r="B84" s="267">
        <v>20</v>
      </c>
      <c r="C84" s="78" t="e">
        <f>'CEO II VG'!#REF!</f>
        <v>#REF!</v>
      </c>
      <c r="D84" s="290" t="e">
        <f t="shared" si="133"/>
        <v>#REF!</v>
      </c>
      <c r="E84" s="95" t="e">
        <f>'CEO II VG'!#REF!</f>
        <v>#REF!</v>
      </c>
      <c r="F84" s="303" t="e">
        <f t="shared" si="134"/>
        <v>#REF!</v>
      </c>
      <c r="G84" s="95" t="e">
        <f>'CEO II VG'!#REF!</f>
        <v>#REF!</v>
      </c>
      <c r="H84" s="303" t="e">
        <f t="shared" si="135"/>
        <v>#REF!</v>
      </c>
      <c r="I84" s="95" t="e">
        <f>'CEO II VG'!#REF!</f>
        <v>#REF!</v>
      </c>
      <c r="J84" s="303" t="e">
        <f t="shared" si="136"/>
        <v>#REF!</v>
      </c>
      <c r="K84" s="239" t="e">
        <f t="shared" si="137"/>
        <v>#REF!</v>
      </c>
      <c r="L84" s="316" t="e">
        <f t="shared" si="138"/>
        <v>#REF!</v>
      </c>
      <c r="M84" s="95" t="e">
        <f>'CEO II VG'!#REF!</f>
        <v>#REF!</v>
      </c>
      <c r="N84" s="303" t="e">
        <f t="shared" si="139"/>
        <v>#REF!</v>
      </c>
      <c r="O84" s="95" t="e">
        <f>'CEO II VG'!#REF!</f>
        <v>#REF!</v>
      </c>
      <c r="P84" s="303" t="e">
        <f t="shared" si="140"/>
        <v>#REF!</v>
      </c>
      <c r="Q84" s="95" t="e">
        <f>'CEO II VG'!#REF!</f>
        <v>#REF!</v>
      </c>
      <c r="R84" s="303" t="e">
        <f t="shared" si="141"/>
        <v>#REF!</v>
      </c>
      <c r="S84" s="239" t="e">
        <f t="shared" si="142"/>
        <v>#REF!</v>
      </c>
      <c r="T84" s="316" t="e">
        <f t="shared" si="143"/>
        <v>#REF!</v>
      </c>
    </row>
    <row r="85" spans="1:20" ht="24.75" thickBot="1" x14ac:dyDescent="0.3">
      <c r="A85" s="106" t="s">
        <v>59</v>
      </c>
      <c r="B85" s="260"/>
      <c r="C85" s="145" t="e">
        <f>'CEO II VG'!#REF!</f>
        <v>#REF!</v>
      </c>
      <c r="D85" s="292"/>
      <c r="E85" s="484" t="e">
        <f>'CEO II VG'!#REF!</f>
        <v>#REF!</v>
      </c>
      <c r="F85" s="304" t="e">
        <f t="shared" si="134"/>
        <v>#REF!</v>
      </c>
      <c r="G85" s="484" t="e">
        <f>'CEO II VG'!#REF!</f>
        <v>#REF!</v>
      </c>
      <c r="H85" s="304" t="e">
        <f t="shared" si="135"/>
        <v>#REF!</v>
      </c>
      <c r="I85" s="484" t="e">
        <f>'CEO II VG'!#REF!</f>
        <v>#REF!</v>
      </c>
      <c r="J85" s="304" t="e">
        <f t="shared" si="136"/>
        <v>#REF!</v>
      </c>
      <c r="K85" s="240" t="e">
        <f t="shared" si="137"/>
        <v>#REF!</v>
      </c>
      <c r="L85" s="317" t="e">
        <f t="shared" si="138"/>
        <v>#REF!</v>
      </c>
      <c r="M85" s="484" t="e">
        <f>'CEO II VG'!#REF!</f>
        <v>#REF!</v>
      </c>
      <c r="N85" s="304" t="e">
        <f t="shared" si="139"/>
        <v>#REF!</v>
      </c>
      <c r="O85" s="484" t="e">
        <f>'CEO II VG'!#REF!</f>
        <v>#REF!</v>
      </c>
      <c r="P85" s="304" t="e">
        <f t="shared" si="140"/>
        <v>#REF!</v>
      </c>
      <c r="Q85" s="484" t="e">
        <f>'CEO II VG'!#REF!</f>
        <v>#REF!</v>
      </c>
      <c r="R85" s="304" t="e">
        <f t="shared" si="141"/>
        <v>#REF!</v>
      </c>
      <c r="S85" s="240" t="e">
        <f t="shared" si="142"/>
        <v>#REF!</v>
      </c>
      <c r="T85" s="317" t="e">
        <f t="shared" si="143"/>
        <v>#REF!</v>
      </c>
    </row>
    <row r="86" spans="1:20" ht="15.75" thickBot="1" x14ac:dyDescent="0.3">
      <c r="A86" s="5" t="s">
        <v>7</v>
      </c>
      <c r="B86" s="279">
        <f>SUM(B78:B85)</f>
        <v>140</v>
      </c>
      <c r="C86" s="6" t="e">
        <f>SUM(C78:C85)</f>
        <v>#REF!</v>
      </c>
      <c r="D86" s="286" t="e">
        <f t="shared" ref="D86:T86" si="144">SUM(D78:D85)</f>
        <v>#REF!</v>
      </c>
      <c r="E86" s="485" t="e">
        <f t="shared" si="144"/>
        <v>#REF!</v>
      </c>
      <c r="F86" s="305" t="e">
        <f t="shared" si="144"/>
        <v>#REF!</v>
      </c>
      <c r="G86" s="485" t="e">
        <f t="shared" si="144"/>
        <v>#REF!</v>
      </c>
      <c r="H86" s="305" t="e">
        <f t="shared" si="144"/>
        <v>#REF!</v>
      </c>
      <c r="I86" s="485" t="e">
        <f t="shared" si="144"/>
        <v>#REF!</v>
      </c>
      <c r="J86" s="305" t="e">
        <f t="shared" si="144"/>
        <v>#REF!</v>
      </c>
      <c r="K86" s="71" t="e">
        <f t="shared" ref="K86:L86" si="145">SUM(K78:K85)</f>
        <v>#REF!</v>
      </c>
      <c r="L86" s="318" t="e">
        <f t="shared" si="145"/>
        <v>#REF!</v>
      </c>
      <c r="M86" s="485" t="e">
        <f t="shared" si="144"/>
        <v>#REF!</v>
      </c>
      <c r="N86" s="305" t="e">
        <f t="shared" si="144"/>
        <v>#REF!</v>
      </c>
      <c r="O86" s="485" t="e">
        <f t="shared" si="144"/>
        <v>#REF!</v>
      </c>
      <c r="P86" s="305" t="e">
        <f t="shared" si="144"/>
        <v>#REF!</v>
      </c>
      <c r="Q86" s="485" t="e">
        <f t="shared" si="144"/>
        <v>#REF!</v>
      </c>
      <c r="R86" s="305" t="e">
        <f t="shared" si="144"/>
        <v>#REF!</v>
      </c>
      <c r="S86" s="71" t="e">
        <f t="shared" si="144"/>
        <v>#REF!</v>
      </c>
      <c r="T86" s="318" t="e">
        <f t="shared" si="144"/>
        <v>#REF!</v>
      </c>
    </row>
    <row r="88" spans="1:20" ht="15.75" x14ac:dyDescent="0.25">
      <c r="A88" s="993" t="s">
        <v>270</v>
      </c>
      <c r="B88" s="994"/>
      <c r="C88" s="994"/>
      <c r="D88" s="994"/>
      <c r="E88" s="994"/>
      <c r="F88" s="994"/>
      <c r="G88" s="994"/>
      <c r="H88" s="994"/>
      <c r="I88" s="994"/>
      <c r="J88" s="994"/>
      <c r="K88" s="994"/>
      <c r="L88" s="994"/>
      <c r="M88" s="994"/>
      <c r="N88" s="994"/>
      <c r="O88" s="994"/>
      <c r="P88" s="994"/>
      <c r="Q88" s="994"/>
      <c r="R88" s="994"/>
      <c r="S88" s="994"/>
      <c r="T88" s="994"/>
    </row>
    <row r="89" spans="1:20" ht="36.75" thickBot="1" x14ac:dyDescent="0.3">
      <c r="A89" s="74" t="s">
        <v>14</v>
      </c>
      <c r="B89" s="260" t="str">
        <f t="shared" ref="B89:T89" si="146">B5</f>
        <v>Carga Horária</v>
      </c>
      <c r="C89" s="90" t="str">
        <f t="shared" si="146"/>
        <v>Equipe Mínima TA</v>
      </c>
      <c r="D89" s="288" t="str">
        <f t="shared" si="146"/>
        <v>Total Horas</v>
      </c>
      <c r="E89" s="502" t="str">
        <f t="shared" si="146"/>
        <v>MAR</v>
      </c>
      <c r="F89" s="330" t="str">
        <f t="shared" si="146"/>
        <v>Saldo Mar</v>
      </c>
      <c r="G89" s="502" t="str">
        <f t="shared" si="146"/>
        <v>ABR</v>
      </c>
      <c r="H89" s="330" t="str">
        <f t="shared" si="146"/>
        <v>Saldo Abr</v>
      </c>
      <c r="I89" s="502" t="str">
        <f t="shared" si="146"/>
        <v>MAI</v>
      </c>
      <c r="J89" s="330" t="str">
        <f t="shared" si="146"/>
        <v>Saldo Mai</v>
      </c>
      <c r="K89" s="237" t="str">
        <f t="shared" ref="K89:L89" si="147">K5</f>
        <v>3º Trimestre</v>
      </c>
      <c r="L89" s="328" t="str">
        <f t="shared" si="147"/>
        <v>Saldo Trim</v>
      </c>
      <c r="M89" s="502" t="str">
        <f t="shared" si="146"/>
        <v>JUN</v>
      </c>
      <c r="N89" s="330" t="str">
        <f t="shared" si="146"/>
        <v>Saldo Jun</v>
      </c>
      <c r="O89" s="482" t="str">
        <f t="shared" si="146"/>
        <v>JUL</v>
      </c>
      <c r="P89" s="330" t="str">
        <f t="shared" si="146"/>
        <v>Saldo Jul</v>
      </c>
      <c r="Q89" s="482" t="str">
        <f t="shared" si="146"/>
        <v>AGO</v>
      </c>
      <c r="R89" s="330" t="str">
        <f t="shared" si="146"/>
        <v>Saldo Ago</v>
      </c>
      <c r="S89" s="237" t="str">
        <f t="shared" si="146"/>
        <v>4º Trimestre</v>
      </c>
      <c r="T89" s="328" t="str">
        <f t="shared" si="146"/>
        <v>Saldo Trim</v>
      </c>
    </row>
    <row r="90" spans="1:20" ht="15.75" thickTop="1" x14ac:dyDescent="0.25">
      <c r="A90" s="77" t="s">
        <v>33</v>
      </c>
      <c r="B90" s="261">
        <v>20</v>
      </c>
      <c r="C90" s="76" t="e">
        <f>'AMA_UBS V Medeiros'!#REF!</f>
        <v>#REF!</v>
      </c>
      <c r="D90" s="289" t="e">
        <f t="shared" ref="D90:D100" si="148">C90*B90</f>
        <v>#REF!</v>
      </c>
      <c r="E90" s="483" t="e">
        <f>'AMA_UBS V Medeiros'!#REF!</f>
        <v>#REF!</v>
      </c>
      <c r="F90" s="302" t="e">
        <f t="shared" ref="F90:F100" si="149">(E90*$B90)-$D90</f>
        <v>#REF!</v>
      </c>
      <c r="G90" s="483" t="e">
        <f>'AMA_UBS V Medeiros'!#REF!</f>
        <v>#REF!</v>
      </c>
      <c r="H90" s="302" t="e">
        <f t="shared" ref="H90:H100" si="150">(G90*$B90)-$D90</f>
        <v>#REF!</v>
      </c>
      <c r="I90" s="483" t="e">
        <f>'AMA_UBS V Medeiros'!#REF!</f>
        <v>#REF!</v>
      </c>
      <c r="J90" s="302" t="e">
        <f t="shared" ref="J90:J100" si="151">(I90*$B90)-$D90</f>
        <v>#REF!</v>
      </c>
      <c r="K90" s="227" t="e">
        <f t="shared" ref="K90:K100" si="152">SUM(E90,G90,I90)</f>
        <v>#REF!</v>
      </c>
      <c r="L90" s="315" t="e">
        <f t="shared" ref="L90:L100" si="153">(K90*$B90)-$D90*3</f>
        <v>#REF!</v>
      </c>
      <c r="M90" s="483" t="e">
        <f>'AMA_UBS V Medeiros'!#REF!</f>
        <v>#REF!</v>
      </c>
      <c r="N90" s="302" t="e">
        <f t="shared" ref="N90:N100" si="154">(M90*$B90)-$D90</f>
        <v>#REF!</v>
      </c>
      <c r="O90" s="483" t="e">
        <f>'AMA_UBS V Medeiros'!#REF!</f>
        <v>#REF!</v>
      </c>
      <c r="P90" s="302" t="e">
        <f t="shared" ref="P90:P100" si="155">(O90*$B90)-$D90</f>
        <v>#REF!</v>
      </c>
      <c r="Q90" s="483" t="e">
        <f>'AMA_UBS V Medeiros'!#REF!</f>
        <v>#REF!</v>
      </c>
      <c r="R90" s="302" t="e">
        <f t="shared" ref="R90:R100" si="156">(Q90*$B90)-$D90</f>
        <v>#REF!</v>
      </c>
      <c r="S90" s="227" t="e">
        <f t="shared" ref="S90:S100" si="157">SUM(M90,O90,Q90)</f>
        <v>#REF!</v>
      </c>
      <c r="T90" s="315" t="e">
        <f t="shared" ref="T90:T100" si="158">(S90*$B90)-$D90*3</f>
        <v>#REF!</v>
      </c>
    </row>
    <row r="91" spans="1:20" x14ac:dyDescent="0.25">
      <c r="A91" s="77" t="s">
        <v>20</v>
      </c>
      <c r="B91" s="262">
        <v>20</v>
      </c>
      <c r="C91" s="78" t="e">
        <f>'AMA_UBS V Medeiros'!#REF!</f>
        <v>#REF!</v>
      </c>
      <c r="D91" s="290" t="e">
        <f t="shared" si="148"/>
        <v>#REF!</v>
      </c>
      <c r="E91" s="95" t="e">
        <f>'AMA_UBS V Medeiros'!#REF!</f>
        <v>#REF!</v>
      </c>
      <c r="F91" s="303" t="e">
        <f t="shared" si="149"/>
        <v>#REF!</v>
      </c>
      <c r="G91" s="95" t="e">
        <f>'AMA_UBS V Medeiros'!#REF!</f>
        <v>#REF!</v>
      </c>
      <c r="H91" s="303" t="e">
        <f t="shared" si="150"/>
        <v>#REF!</v>
      </c>
      <c r="I91" s="95" t="e">
        <f>'AMA_UBS V Medeiros'!#REF!</f>
        <v>#REF!</v>
      </c>
      <c r="J91" s="303" t="e">
        <f t="shared" si="151"/>
        <v>#REF!</v>
      </c>
      <c r="K91" s="239" t="e">
        <f t="shared" si="152"/>
        <v>#REF!</v>
      </c>
      <c r="L91" s="316" t="e">
        <f t="shared" si="153"/>
        <v>#REF!</v>
      </c>
      <c r="M91" s="95" t="e">
        <f>'AMA_UBS V Medeiros'!#REF!</f>
        <v>#REF!</v>
      </c>
      <c r="N91" s="303" t="e">
        <f t="shared" si="154"/>
        <v>#REF!</v>
      </c>
      <c r="O91" s="95" t="e">
        <f>'AMA_UBS V Medeiros'!#REF!</f>
        <v>#REF!</v>
      </c>
      <c r="P91" s="303" t="e">
        <f t="shared" si="155"/>
        <v>#REF!</v>
      </c>
      <c r="Q91" s="95" t="e">
        <f>'AMA_UBS V Medeiros'!#REF!</f>
        <v>#REF!</v>
      </c>
      <c r="R91" s="303" t="e">
        <f t="shared" si="156"/>
        <v>#REF!</v>
      </c>
      <c r="S91" s="239" t="e">
        <f t="shared" si="157"/>
        <v>#REF!</v>
      </c>
      <c r="T91" s="316" t="e">
        <f t="shared" si="158"/>
        <v>#REF!</v>
      </c>
    </row>
    <row r="92" spans="1:20" x14ac:dyDescent="0.25">
      <c r="A92" s="77" t="s">
        <v>21</v>
      </c>
      <c r="B92" s="262">
        <v>20</v>
      </c>
      <c r="C92" s="78" t="e">
        <f>'AMA_UBS V Medeiros'!#REF!</f>
        <v>#REF!</v>
      </c>
      <c r="D92" s="290" t="e">
        <f t="shared" si="148"/>
        <v>#REF!</v>
      </c>
      <c r="E92" s="95" t="e">
        <f>'AMA_UBS V Medeiros'!#REF!</f>
        <v>#REF!</v>
      </c>
      <c r="F92" s="303" t="e">
        <f t="shared" si="149"/>
        <v>#REF!</v>
      </c>
      <c r="G92" s="95" t="e">
        <f>'AMA_UBS V Medeiros'!#REF!</f>
        <v>#REF!</v>
      </c>
      <c r="H92" s="303" t="e">
        <f t="shared" si="150"/>
        <v>#REF!</v>
      </c>
      <c r="I92" s="95" t="e">
        <f>'AMA_UBS V Medeiros'!#REF!</f>
        <v>#REF!</v>
      </c>
      <c r="J92" s="303" t="e">
        <f t="shared" si="151"/>
        <v>#REF!</v>
      </c>
      <c r="K92" s="239" t="e">
        <f t="shared" si="152"/>
        <v>#REF!</v>
      </c>
      <c r="L92" s="316" t="e">
        <f t="shared" si="153"/>
        <v>#REF!</v>
      </c>
      <c r="M92" s="95" t="e">
        <f>'AMA_UBS V Medeiros'!#REF!</f>
        <v>#REF!</v>
      </c>
      <c r="N92" s="303" t="e">
        <f t="shared" si="154"/>
        <v>#REF!</v>
      </c>
      <c r="O92" s="95" t="e">
        <f>'AMA_UBS V Medeiros'!#REF!</f>
        <v>#REF!</v>
      </c>
      <c r="P92" s="303" t="e">
        <f t="shared" si="155"/>
        <v>#REF!</v>
      </c>
      <c r="Q92" s="95" t="e">
        <f>'AMA_UBS V Medeiros'!#REF!</f>
        <v>#REF!</v>
      </c>
      <c r="R92" s="303" t="e">
        <f t="shared" si="156"/>
        <v>#REF!</v>
      </c>
      <c r="S92" s="239" t="e">
        <f t="shared" si="157"/>
        <v>#REF!</v>
      </c>
      <c r="T92" s="316" t="e">
        <f t="shared" si="158"/>
        <v>#REF!</v>
      </c>
    </row>
    <row r="93" spans="1:20" x14ac:dyDescent="0.25">
      <c r="A93" s="77" t="s">
        <v>22</v>
      </c>
      <c r="B93" s="262">
        <v>20</v>
      </c>
      <c r="C93" s="73" t="e">
        <f>'AMA_UBS V Medeiros'!#REF!</f>
        <v>#REF!</v>
      </c>
      <c r="D93" s="283" t="e">
        <f t="shared" si="148"/>
        <v>#REF!</v>
      </c>
      <c r="E93" s="95" t="e">
        <f>'AMA_UBS V Medeiros'!#REF!</f>
        <v>#REF!</v>
      </c>
      <c r="F93" s="303" t="e">
        <f t="shared" si="149"/>
        <v>#REF!</v>
      </c>
      <c r="G93" s="95" t="e">
        <f>'AMA_UBS V Medeiros'!#REF!</f>
        <v>#REF!</v>
      </c>
      <c r="H93" s="303" t="e">
        <f t="shared" si="150"/>
        <v>#REF!</v>
      </c>
      <c r="I93" s="95" t="e">
        <f>'AMA_UBS V Medeiros'!#REF!</f>
        <v>#REF!</v>
      </c>
      <c r="J93" s="303" t="e">
        <f t="shared" si="151"/>
        <v>#REF!</v>
      </c>
      <c r="K93" s="239" t="e">
        <f t="shared" si="152"/>
        <v>#REF!</v>
      </c>
      <c r="L93" s="316" t="e">
        <f t="shared" si="153"/>
        <v>#REF!</v>
      </c>
      <c r="M93" s="95" t="e">
        <f>'AMA_UBS V Medeiros'!#REF!</f>
        <v>#REF!</v>
      </c>
      <c r="N93" s="303" t="e">
        <f t="shared" si="154"/>
        <v>#REF!</v>
      </c>
      <c r="O93" s="95" t="e">
        <f>'AMA_UBS V Medeiros'!#REF!</f>
        <v>#REF!</v>
      </c>
      <c r="P93" s="303" t="e">
        <f t="shared" si="155"/>
        <v>#REF!</v>
      </c>
      <c r="Q93" s="95" t="e">
        <f>'AMA_UBS V Medeiros'!#REF!</f>
        <v>#REF!</v>
      </c>
      <c r="R93" s="303" t="e">
        <f t="shared" si="156"/>
        <v>#REF!</v>
      </c>
      <c r="S93" s="239" t="e">
        <f t="shared" si="157"/>
        <v>#REF!</v>
      </c>
      <c r="T93" s="316" t="e">
        <f t="shared" si="158"/>
        <v>#REF!</v>
      </c>
    </row>
    <row r="94" spans="1:20" x14ac:dyDescent="0.25">
      <c r="A94" s="77" t="s">
        <v>23</v>
      </c>
      <c r="B94" s="262">
        <v>20</v>
      </c>
      <c r="C94" s="78" t="e">
        <f>'AMA_UBS V Medeiros'!#REF!</f>
        <v>#REF!</v>
      </c>
      <c r="D94" s="290" t="e">
        <f t="shared" si="148"/>
        <v>#REF!</v>
      </c>
      <c r="E94" s="95" t="e">
        <f>'AMA_UBS V Medeiros'!#REF!</f>
        <v>#REF!</v>
      </c>
      <c r="F94" s="303" t="e">
        <f t="shared" si="149"/>
        <v>#REF!</v>
      </c>
      <c r="G94" s="95" t="e">
        <f>'AMA_UBS V Medeiros'!#REF!</f>
        <v>#REF!</v>
      </c>
      <c r="H94" s="303" t="e">
        <f t="shared" si="150"/>
        <v>#REF!</v>
      </c>
      <c r="I94" s="95" t="e">
        <f>'AMA_UBS V Medeiros'!#REF!</f>
        <v>#REF!</v>
      </c>
      <c r="J94" s="303" t="e">
        <f t="shared" si="151"/>
        <v>#REF!</v>
      </c>
      <c r="K94" s="239" t="e">
        <f t="shared" si="152"/>
        <v>#REF!</v>
      </c>
      <c r="L94" s="316" t="e">
        <f t="shared" si="153"/>
        <v>#REF!</v>
      </c>
      <c r="M94" s="95" t="e">
        <f>'AMA_UBS V Medeiros'!#REF!</f>
        <v>#REF!</v>
      </c>
      <c r="N94" s="303" t="e">
        <f t="shared" si="154"/>
        <v>#REF!</v>
      </c>
      <c r="O94" s="95" t="e">
        <f>'AMA_UBS V Medeiros'!#REF!</f>
        <v>#REF!</v>
      </c>
      <c r="P94" s="303" t="e">
        <f t="shared" si="155"/>
        <v>#REF!</v>
      </c>
      <c r="Q94" s="95" t="e">
        <f>'AMA_UBS V Medeiros'!#REF!</f>
        <v>#REF!</v>
      </c>
      <c r="R94" s="303" t="e">
        <f t="shared" si="156"/>
        <v>#REF!</v>
      </c>
      <c r="S94" s="239" t="e">
        <f t="shared" si="157"/>
        <v>#REF!</v>
      </c>
      <c r="T94" s="316" t="e">
        <f t="shared" si="158"/>
        <v>#REF!</v>
      </c>
    </row>
    <row r="95" spans="1:20" x14ac:dyDescent="0.25">
      <c r="A95" s="77" t="s">
        <v>24</v>
      </c>
      <c r="B95" s="262">
        <v>30</v>
      </c>
      <c r="C95" s="73" t="e">
        <f>'AMA_UBS V Medeiros'!#REF!</f>
        <v>#REF!</v>
      </c>
      <c r="D95" s="283" t="e">
        <f t="shared" si="148"/>
        <v>#REF!</v>
      </c>
      <c r="E95" s="95" t="e">
        <f>'AMA_UBS V Medeiros'!#REF!</f>
        <v>#REF!</v>
      </c>
      <c r="F95" s="303" t="e">
        <f t="shared" si="149"/>
        <v>#REF!</v>
      </c>
      <c r="G95" s="95" t="e">
        <f>'AMA_UBS V Medeiros'!#REF!</f>
        <v>#REF!</v>
      </c>
      <c r="H95" s="303" t="e">
        <f t="shared" si="150"/>
        <v>#REF!</v>
      </c>
      <c r="I95" s="95" t="e">
        <f>'AMA_UBS V Medeiros'!#REF!</f>
        <v>#REF!</v>
      </c>
      <c r="J95" s="303" t="e">
        <f t="shared" si="151"/>
        <v>#REF!</v>
      </c>
      <c r="K95" s="239" t="e">
        <f t="shared" si="152"/>
        <v>#REF!</v>
      </c>
      <c r="L95" s="316" t="e">
        <f t="shared" si="153"/>
        <v>#REF!</v>
      </c>
      <c r="M95" s="95" t="e">
        <f>'AMA_UBS V Medeiros'!#REF!</f>
        <v>#REF!</v>
      </c>
      <c r="N95" s="303" t="e">
        <f t="shared" si="154"/>
        <v>#REF!</v>
      </c>
      <c r="O95" s="95" t="e">
        <f>'AMA_UBS V Medeiros'!#REF!</f>
        <v>#REF!</v>
      </c>
      <c r="P95" s="303" t="e">
        <f t="shared" si="155"/>
        <v>#REF!</v>
      </c>
      <c r="Q95" s="95" t="e">
        <f>'AMA_UBS V Medeiros'!#REF!</f>
        <v>#REF!</v>
      </c>
      <c r="R95" s="303" t="e">
        <f t="shared" si="156"/>
        <v>#REF!</v>
      </c>
      <c r="S95" s="239" t="e">
        <f t="shared" si="157"/>
        <v>#REF!</v>
      </c>
      <c r="T95" s="316" t="e">
        <f t="shared" si="158"/>
        <v>#REF!</v>
      </c>
    </row>
    <row r="96" spans="1:20" x14ac:dyDescent="0.25">
      <c r="A96" s="66" t="s">
        <v>45</v>
      </c>
      <c r="B96" s="265">
        <v>40</v>
      </c>
      <c r="C96" s="64" t="e">
        <f>'AMA_UBS V Medeiros'!#REF!</f>
        <v>#REF!</v>
      </c>
      <c r="D96" s="291" t="e">
        <f t="shared" si="148"/>
        <v>#REF!</v>
      </c>
      <c r="E96" s="483" t="e">
        <f>'AMA_UBS V Medeiros'!#REF!</f>
        <v>#REF!</v>
      </c>
      <c r="F96" s="302" t="e">
        <f t="shared" si="149"/>
        <v>#REF!</v>
      </c>
      <c r="G96" s="483" t="e">
        <f>'AMA_UBS V Medeiros'!#REF!</f>
        <v>#REF!</v>
      </c>
      <c r="H96" s="302" t="e">
        <f t="shared" si="150"/>
        <v>#REF!</v>
      </c>
      <c r="I96" s="483" t="e">
        <f>'AMA_UBS V Medeiros'!#REF!</f>
        <v>#REF!</v>
      </c>
      <c r="J96" s="302" t="e">
        <f t="shared" si="151"/>
        <v>#REF!</v>
      </c>
      <c r="K96" s="227" t="e">
        <f t="shared" si="152"/>
        <v>#REF!</v>
      </c>
      <c r="L96" s="315" t="e">
        <f t="shared" si="153"/>
        <v>#REF!</v>
      </c>
      <c r="M96" s="483" t="e">
        <f>'AMA_UBS V Medeiros'!#REF!</f>
        <v>#REF!</v>
      </c>
      <c r="N96" s="302" t="e">
        <f t="shared" si="154"/>
        <v>#REF!</v>
      </c>
      <c r="O96" s="483" t="e">
        <f>'AMA_UBS V Medeiros'!#REF!</f>
        <v>#REF!</v>
      </c>
      <c r="P96" s="302" t="e">
        <f t="shared" si="155"/>
        <v>#REF!</v>
      </c>
      <c r="Q96" s="483" t="e">
        <f>'AMA_UBS V Medeiros'!#REF!</f>
        <v>#REF!</v>
      </c>
      <c r="R96" s="302" t="e">
        <f t="shared" si="156"/>
        <v>#REF!</v>
      </c>
      <c r="S96" s="227" t="e">
        <f t="shared" si="157"/>
        <v>#REF!</v>
      </c>
      <c r="T96" s="315" t="e">
        <f t="shared" si="158"/>
        <v>#REF!</v>
      </c>
    </row>
    <row r="97" spans="1:20" x14ac:dyDescent="0.25">
      <c r="A97" s="66" t="s">
        <v>167</v>
      </c>
      <c r="B97" s="265">
        <v>36</v>
      </c>
      <c r="C97" s="64" t="e">
        <f>'AMA_UBS V Medeiros'!#REF!</f>
        <v>#REF!</v>
      </c>
      <c r="D97" s="291" t="e">
        <f t="shared" si="148"/>
        <v>#REF!</v>
      </c>
      <c r="E97" s="483" t="e">
        <f>'AMA_UBS V Medeiros'!#REF!</f>
        <v>#REF!</v>
      </c>
      <c r="F97" s="302" t="e">
        <f t="shared" si="149"/>
        <v>#REF!</v>
      </c>
      <c r="G97" s="483" t="e">
        <f>'AMA_UBS V Medeiros'!#REF!</f>
        <v>#REF!</v>
      </c>
      <c r="H97" s="302" t="e">
        <f t="shared" si="150"/>
        <v>#REF!</v>
      </c>
      <c r="I97" s="483" t="e">
        <f>'AMA_UBS V Medeiros'!#REF!</f>
        <v>#REF!</v>
      </c>
      <c r="J97" s="302" t="e">
        <f t="shared" si="151"/>
        <v>#REF!</v>
      </c>
      <c r="K97" s="227" t="e">
        <f t="shared" si="152"/>
        <v>#REF!</v>
      </c>
      <c r="L97" s="315" t="e">
        <f t="shared" si="153"/>
        <v>#REF!</v>
      </c>
      <c r="M97" s="483" t="e">
        <f>'AMA_UBS V Medeiros'!#REF!</f>
        <v>#REF!</v>
      </c>
      <c r="N97" s="302" t="e">
        <f t="shared" si="154"/>
        <v>#REF!</v>
      </c>
      <c r="O97" s="483" t="e">
        <f>'AMA_UBS V Medeiros'!#REF!</f>
        <v>#REF!</v>
      </c>
      <c r="P97" s="302" t="e">
        <f t="shared" si="155"/>
        <v>#REF!</v>
      </c>
      <c r="Q97" s="483" t="e">
        <f>'AMA_UBS V Medeiros'!#REF!</f>
        <v>#REF!</v>
      </c>
      <c r="R97" s="302" t="e">
        <f t="shared" si="156"/>
        <v>#REF!</v>
      </c>
      <c r="S97" s="227" t="e">
        <f t="shared" si="157"/>
        <v>#REF!</v>
      </c>
      <c r="T97" s="315" t="e">
        <f t="shared" si="158"/>
        <v>#REF!</v>
      </c>
    </row>
    <row r="98" spans="1:20" x14ac:dyDescent="0.25">
      <c r="A98" s="77" t="s">
        <v>25</v>
      </c>
      <c r="B98" s="262">
        <v>30</v>
      </c>
      <c r="C98" s="73" t="e">
        <f>'AMA_UBS V Medeiros'!#REF!</f>
        <v>#REF!</v>
      </c>
      <c r="D98" s="283" t="e">
        <f t="shared" si="148"/>
        <v>#REF!</v>
      </c>
      <c r="E98" s="95" t="e">
        <f>'AMA_UBS V Medeiros'!#REF!</f>
        <v>#REF!</v>
      </c>
      <c r="F98" s="303" t="e">
        <f t="shared" si="149"/>
        <v>#REF!</v>
      </c>
      <c r="G98" s="95" t="e">
        <f>'AMA_UBS V Medeiros'!#REF!</f>
        <v>#REF!</v>
      </c>
      <c r="H98" s="303" t="e">
        <f t="shared" si="150"/>
        <v>#REF!</v>
      </c>
      <c r="I98" s="95" t="e">
        <f>'AMA_UBS V Medeiros'!#REF!</f>
        <v>#REF!</v>
      </c>
      <c r="J98" s="303" t="e">
        <f t="shared" si="151"/>
        <v>#REF!</v>
      </c>
      <c r="K98" s="239" t="e">
        <f t="shared" si="152"/>
        <v>#REF!</v>
      </c>
      <c r="L98" s="316" t="e">
        <f t="shared" si="153"/>
        <v>#REF!</v>
      </c>
      <c r="M98" s="95" t="e">
        <f>'AMA_UBS V Medeiros'!#REF!</f>
        <v>#REF!</v>
      </c>
      <c r="N98" s="303" t="e">
        <f t="shared" si="154"/>
        <v>#REF!</v>
      </c>
      <c r="O98" s="95" t="e">
        <f>'AMA_UBS V Medeiros'!#REF!</f>
        <v>#REF!</v>
      </c>
      <c r="P98" s="303" t="e">
        <f t="shared" si="155"/>
        <v>#REF!</v>
      </c>
      <c r="Q98" s="95" t="e">
        <f>'AMA_UBS V Medeiros'!#REF!</f>
        <v>#REF!</v>
      </c>
      <c r="R98" s="303" t="e">
        <f t="shared" si="156"/>
        <v>#REF!</v>
      </c>
      <c r="S98" s="239" t="e">
        <f t="shared" si="157"/>
        <v>#REF!</v>
      </c>
      <c r="T98" s="316" t="e">
        <f t="shared" si="158"/>
        <v>#REF!</v>
      </c>
    </row>
    <row r="99" spans="1:20" x14ac:dyDescent="0.25">
      <c r="A99" s="77" t="s">
        <v>26</v>
      </c>
      <c r="B99" s="262">
        <v>40</v>
      </c>
      <c r="C99" s="73" t="e">
        <f>'AMA_UBS V Medeiros'!#REF!</f>
        <v>#REF!</v>
      </c>
      <c r="D99" s="283" t="e">
        <f t="shared" si="148"/>
        <v>#REF!</v>
      </c>
      <c r="E99" s="95" t="e">
        <f>'AMA_UBS V Medeiros'!#REF!</f>
        <v>#REF!</v>
      </c>
      <c r="F99" s="303" t="e">
        <f t="shared" si="149"/>
        <v>#REF!</v>
      </c>
      <c r="G99" s="95" t="e">
        <f>'AMA_UBS V Medeiros'!#REF!</f>
        <v>#REF!</v>
      </c>
      <c r="H99" s="303" t="e">
        <f t="shared" si="150"/>
        <v>#REF!</v>
      </c>
      <c r="I99" s="95" t="e">
        <f>'AMA_UBS V Medeiros'!#REF!</f>
        <v>#REF!</v>
      </c>
      <c r="J99" s="303" t="e">
        <f t="shared" si="151"/>
        <v>#REF!</v>
      </c>
      <c r="K99" s="239" t="e">
        <f t="shared" si="152"/>
        <v>#REF!</v>
      </c>
      <c r="L99" s="316" t="e">
        <f t="shared" si="153"/>
        <v>#REF!</v>
      </c>
      <c r="M99" s="95" t="e">
        <f>'AMA_UBS V Medeiros'!#REF!</f>
        <v>#REF!</v>
      </c>
      <c r="N99" s="303" t="e">
        <f t="shared" si="154"/>
        <v>#REF!</v>
      </c>
      <c r="O99" s="95" t="e">
        <f>'AMA_UBS V Medeiros'!#REF!</f>
        <v>#REF!</v>
      </c>
      <c r="P99" s="303" t="e">
        <f t="shared" si="155"/>
        <v>#REF!</v>
      </c>
      <c r="Q99" s="95" t="e">
        <f>'AMA_UBS V Medeiros'!#REF!</f>
        <v>#REF!</v>
      </c>
      <c r="R99" s="303" t="e">
        <f t="shared" si="156"/>
        <v>#REF!</v>
      </c>
      <c r="S99" s="239" t="e">
        <f t="shared" si="157"/>
        <v>#REF!</v>
      </c>
      <c r="T99" s="316" t="e">
        <f t="shared" si="158"/>
        <v>#REF!</v>
      </c>
    </row>
    <row r="100" spans="1:20" ht="15.75" thickBot="1" x14ac:dyDescent="0.3">
      <c r="A100" s="55" t="s">
        <v>34</v>
      </c>
      <c r="B100" s="270">
        <v>30</v>
      </c>
      <c r="C100" s="56" t="e">
        <f>'AMA_UBS V Medeiros'!#REF!</f>
        <v>#REF!</v>
      </c>
      <c r="D100" s="296" t="e">
        <f t="shared" si="148"/>
        <v>#REF!</v>
      </c>
      <c r="E100" s="487" t="e">
        <f>'AMA_UBS V Medeiros'!#REF!</f>
        <v>#REF!</v>
      </c>
      <c r="F100" s="311" t="e">
        <f t="shared" si="149"/>
        <v>#REF!</v>
      </c>
      <c r="G100" s="487" t="e">
        <f>'AMA_UBS V Medeiros'!#REF!</f>
        <v>#REF!</v>
      </c>
      <c r="H100" s="311" t="e">
        <f t="shared" si="150"/>
        <v>#REF!</v>
      </c>
      <c r="I100" s="487" t="e">
        <f>'AMA_UBS V Medeiros'!#REF!</f>
        <v>#REF!</v>
      </c>
      <c r="J100" s="311" t="e">
        <f t="shared" si="151"/>
        <v>#REF!</v>
      </c>
      <c r="K100" s="247" t="e">
        <f t="shared" si="152"/>
        <v>#REF!</v>
      </c>
      <c r="L100" s="324" t="e">
        <f t="shared" si="153"/>
        <v>#REF!</v>
      </c>
      <c r="M100" s="487" t="e">
        <f>'AMA_UBS V Medeiros'!#REF!</f>
        <v>#REF!</v>
      </c>
      <c r="N100" s="311" t="e">
        <f t="shared" si="154"/>
        <v>#REF!</v>
      </c>
      <c r="O100" s="487" t="e">
        <f>'AMA_UBS V Medeiros'!#REF!</f>
        <v>#REF!</v>
      </c>
      <c r="P100" s="311" t="e">
        <f t="shared" si="155"/>
        <v>#REF!</v>
      </c>
      <c r="Q100" s="487" t="e">
        <f>'AMA_UBS V Medeiros'!#REF!</f>
        <v>#REF!</v>
      </c>
      <c r="R100" s="311" t="e">
        <f t="shared" si="156"/>
        <v>#REF!</v>
      </c>
      <c r="S100" s="247" t="e">
        <f t="shared" si="157"/>
        <v>#REF!</v>
      </c>
      <c r="T100" s="324" t="e">
        <f t="shared" si="158"/>
        <v>#REF!</v>
      </c>
    </row>
    <row r="101" spans="1:20" ht="15.75" thickBot="1" x14ac:dyDescent="0.3">
      <c r="A101" s="355" t="s">
        <v>7</v>
      </c>
      <c r="B101" s="348">
        <f t="shared" ref="B101:T101" si="159">SUM(B90:B100)</f>
        <v>306</v>
      </c>
      <c r="C101" s="349" t="e">
        <f t="shared" si="159"/>
        <v>#REF!</v>
      </c>
      <c r="D101" s="350" t="e">
        <f t="shared" si="159"/>
        <v>#REF!</v>
      </c>
      <c r="E101" s="492" t="e">
        <f t="shared" si="159"/>
        <v>#REF!</v>
      </c>
      <c r="F101" s="352" t="e">
        <f t="shared" si="159"/>
        <v>#REF!</v>
      </c>
      <c r="G101" s="492" t="e">
        <f t="shared" si="159"/>
        <v>#REF!</v>
      </c>
      <c r="H101" s="352" t="e">
        <f t="shared" si="159"/>
        <v>#REF!</v>
      </c>
      <c r="I101" s="492" t="e">
        <f t="shared" si="159"/>
        <v>#REF!</v>
      </c>
      <c r="J101" s="352" t="e">
        <f t="shared" si="159"/>
        <v>#REF!</v>
      </c>
      <c r="K101" s="353" t="e">
        <f t="shared" ref="K101:L101" si="160">SUM(K90:K100)</f>
        <v>#REF!</v>
      </c>
      <c r="L101" s="354" t="e">
        <f t="shared" si="160"/>
        <v>#REF!</v>
      </c>
      <c r="M101" s="492" t="e">
        <f t="shared" si="159"/>
        <v>#REF!</v>
      </c>
      <c r="N101" s="352" t="e">
        <f t="shared" si="159"/>
        <v>#REF!</v>
      </c>
      <c r="O101" s="492" t="e">
        <f t="shared" si="159"/>
        <v>#REF!</v>
      </c>
      <c r="P101" s="352" t="e">
        <f t="shared" si="159"/>
        <v>#REF!</v>
      </c>
      <c r="Q101" s="492" t="e">
        <f t="shared" si="159"/>
        <v>#REF!</v>
      </c>
      <c r="R101" s="352" t="e">
        <f t="shared" si="159"/>
        <v>#REF!</v>
      </c>
      <c r="S101" s="353" t="e">
        <f t="shared" si="159"/>
        <v>#REF!</v>
      </c>
      <c r="T101" s="354" t="e">
        <f t="shared" si="159"/>
        <v>#REF!</v>
      </c>
    </row>
    <row r="103" spans="1:20" ht="15.75" x14ac:dyDescent="0.25">
      <c r="A103" s="993" t="s">
        <v>272</v>
      </c>
      <c r="B103" s="994"/>
      <c r="C103" s="994"/>
      <c r="D103" s="994"/>
      <c r="E103" s="994"/>
      <c r="F103" s="994"/>
      <c r="G103" s="994"/>
      <c r="H103" s="994"/>
      <c r="I103" s="994"/>
      <c r="J103" s="994"/>
      <c r="K103" s="994"/>
      <c r="L103" s="994"/>
      <c r="M103" s="994"/>
      <c r="N103" s="994"/>
      <c r="O103" s="994"/>
      <c r="P103" s="994"/>
      <c r="Q103" s="994"/>
      <c r="R103" s="994"/>
      <c r="S103" s="994"/>
      <c r="T103" s="994"/>
    </row>
    <row r="104" spans="1:20" ht="36.75" thickBot="1" x14ac:dyDescent="0.3">
      <c r="A104" s="74" t="s">
        <v>14</v>
      </c>
      <c r="B104" s="260" t="str">
        <f t="shared" ref="B104:T104" si="161">B5</f>
        <v>Carga Horária</v>
      </c>
      <c r="C104" s="90" t="str">
        <f t="shared" si="161"/>
        <v>Equipe Mínima TA</v>
      </c>
      <c r="D104" s="288" t="str">
        <f t="shared" si="161"/>
        <v>Total Horas</v>
      </c>
      <c r="E104" s="502" t="str">
        <f t="shared" si="161"/>
        <v>MAR</v>
      </c>
      <c r="F104" s="330" t="str">
        <f t="shared" si="161"/>
        <v>Saldo Mar</v>
      </c>
      <c r="G104" s="502" t="str">
        <f t="shared" si="161"/>
        <v>ABR</v>
      </c>
      <c r="H104" s="330" t="str">
        <f t="shared" si="161"/>
        <v>Saldo Abr</v>
      </c>
      <c r="I104" s="502" t="str">
        <f t="shared" si="161"/>
        <v>MAI</v>
      </c>
      <c r="J104" s="330" t="str">
        <f t="shared" si="161"/>
        <v>Saldo Mai</v>
      </c>
      <c r="K104" s="237" t="str">
        <f t="shared" ref="K104:L104" si="162">K5</f>
        <v>3º Trimestre</v>
      </c>
      <c r="L104" s="328" t="str">
        <f t="shared" si="162"/>
        <v>Saldo Trim</v>
      </c>
      <c r="M104" s="502" t="str">
        <f t="shared" si="161"/>
        <v>JUN</v>
      </c>
      <c r="N104" s="330" t="str">
        <f t="shared" si="161"/>
        <v>Saldo Jun</v>
      </c>
      <c r="O104" s="482" t="str">
        <f t="shared" si="161"/>
        <v>JUL</v>
      </c>
      <c r="P104" s="330" t="str">
        <f t="shared" si="161"/>
        <v>Saldo Jul</v>
      </c>
      <c r="Q104" s="482" t="str">
        <f t="shared" si="161"/>
        <v>AGO</v>
      </c>
      <c r="R104" s="330" t="str">
        <f t="shared" si="161"/>
        <v>Saldo Ago</v>
      </c>
      <c r="S104" s="237" t="str">
        <f t="shared" si="161"/>
        <v>4º Trimestre</v>
      </c>
      <c r="T104" s="328" t="str">
        <f t="shared" si="161"/>
        <v>Saldo Trim</v>
      </c>
    </row>
    <row r="105" spans="1:20" ht="15.75" thickTop="1" x14ac:dyDescent="0.25">
      <c r="A105" s="77" t="s">
        <v>33</v>
      </c>
      <c r="B105" s="261">
        <v>20</v>
      </c>
      <c r="C105" s="9">
        <f>'UBS Izolina Mazzei'!B53</f>
        <v>9</v>
      </c>
      <c r="D105" s="282">
        <f t="shared" ref="D105:D115" si="163">C105*B105</f>
        <v>180</v>
      </c>
      <c r="E105" s="483">
        <f>'UBS Izolina Mazzei'!C53</f>
        <v>9</v>
      </c>
      <c r="F105" s="302">
        <f t="shared" ref="F105:F115" si="164">(E105*$B105)-$D105</f>
        <v>0</v>
      </c>
      <c r="G105" s="483" t="e">
        <f>'UBS Izolina Mazzei'!#REF!</f>
        <v>#REF!</v>
      </c>
      <c r="H105" s="302" t="e">
        <f t="shared" ref="H105:H115" si="165">(G105*$B105)-$D105</f>
        <v>#REF!</v>
      </c>
      <c r="I105" s="483" t="e">
        <f>'UBS Izolina Mazzei'!#REF!</f>
        <v>#REF!</v>
      </c>
      <c r="J105" s="302" t="e">
        <f t="shared" ref="J105:J115" si="166">(I105*$B105)-$D105</f>
        <v>#REF!</v>
      </c>
      <c r="K105" s="227" t="e">
        <f t="shared" ref="K105:K115" si="167">SUM(E105,G105,I105)</f>
        <v>#REF!</v>
      </c>
      <c r="L105" s="315" t="e">
        <f t="shared" ref="L105:L115" si="168">(K105*$B105)-$D105*3</f>
        <v>#REF!</v>
      </c>
      <c r="M105" s="483" t="e">
        <f>'UBS Izolina Mazzei'!#REF!</f>
        <v>#REF!</v>
      </c>
      <c r="N105" s="302" t="e">
        <f t="shared" ref="N105:N115" si="169">(M105*$B105)-$D105</f>
        <v>#REF!</v>
      </c>
      <c r="O105" s="483" t="e">
        <f>'UBS Izolina Mazzei'!#REF!</f>
        <v>#REF!</v>
      </c>
      <c r="P105" s="302" t="e">
        <f t="shared" ref="P105:P115" si="170">(O105*$B105)-$D105</f>
        <v>#REF!</v>
      </c>
      <c r="Q105" s="483" t="e">
        <f>'UBS Izolina Mazzei'!#REF!</f>
        <v>#REF!</v>
      </c>
      <c r="R105" s="302" t="e">
        <f t="shared" ref="R105:R115" si="171">(Q105*$B105)-$D105</f>
        <v>#REF!</v>
      </c>
      <c r="S105" s="227" t="e">
        <f t="shared" ref="S105:S115" si="172">SUM(M105,O105,Q105)</f>
        <v>#REF!</v>
      </c>
      <c r="T105" s="315" t="e">
        <f t="shared" ref="T105:T115" si="173">(S105*$B105)-$D105*3</f>
        <v>#REF!</v>
      </c>
    </row>
    <row r="106" spans="1:20" x14ac:dyDescent="0.25">
      <c r="A106" s="77" t="s">
        <v>20</v>
      </c>
      <c r="B106" s="262">
        <v>20</v>
      </c>
      <c r="C106" s="73">
        <f>'UBS Izolina Mazzei'!B55</f>
        <v>3</v>
      </c>
      <c r="D106" s="283">
        <f t="shared" si="163"/>
        <v>60</v>
      </c>
      <c r="E106" s="95">
        <f>'UBS Izolina Mazzei'!C55</f>
        <v>3</v>
      </c>
      <c r="F106" s="303">
        <f t="shared" si="164"/>
        <v>0</v>
      </c>
      <c r="G106" s="95" t="e">
        <f>'UBS Izolina Mazzei'!#REF!</f>
        <v>#REF!</v>
      </c>
      <c r="H106" s="303" t="e">
        <f t="shared" si="165"/>
        <v>#REF!</v>
      </c>
      <c r="I106" s="95" t="e">
        <f>'UBS Izolina Mazzei'!#REF!</f>
        <v>#REF!</v>
      </c>
      <c r="J106" s="303" t="e">
        <f t="shared" si="166"/>
        <v>#REF!</v>
      </c>
      <c r="K106" s="239" t="e">
        <f t="shared" si="167"/>
        <v>#REF!</v>
      </c>
      <c r="L106" s="316" t="e">
        <f t="shared" si="168"/>
        <v>#REF!</v>
      </c>
      <c r="M106" s="95" t="e">
        <f>'UBS Izolina Mazzei'!#REF!</f>
        <v>#REF!</v>
      </c>
      <c r="N106" s="303" t="e">
        <f t="shared" si="169"/>
        <v>#REF!</v>
      </c>
      <c r="O106" s="95" t="e">
        <f>'UBS Izolina Mazzei'!#REF!</f>
        <v>#REF!</v>
      </c>
      <c r="P106" s="303" t="e">
        <f t="shared" si="170"/>
        <v>#REF!</v>
      </c>
      <c r="Q106" s="95" t="e">
        <f>'UBS Izolina Mazzei'!#REF!</f>
        <v>#REF!</v>
      </c>
      <c r="R106" s="303" t="e">
        <f t="shared" si="171"/>
        <v>#REF!</v>
      </c>
      <c r="S106" s="239" t="e">
        <f t="shared" si="172"/>
        <v>#REF!</v>
      </c>
      <c r="T106" s="316" t="e">
        <f t="shared" si="173"/>
        <v>#REF!</v>
      </c>
    </row>
    <row r="107" spans="1:20" x14ac:dyDescent="0.25">
      <c r="A107" s="77" t="s">
        <v>43</v>
      </c>
      <c r="B107" s="262">
        <v>20</v>
      </c>
      <c r="C107" s="73">
        <f>'UBS Izolina Mazzei'!B56</f>
        <v>2</v>
      </c>
      <c r="D107" s="283">
        <f t="shared" si="163"/>
        <v>40</v>
      </c>
      <c r="E107" s="95">
        <f>'UBS Izolina Mazzei'!C56</f>
        <v>2</v>
      </c>
      <c r="F107" s="303">
        <f t="shared" si="164"/>
        <v>0</v>
      </c>
      <c r="G107" s="95" t="e">
        <f>'UBS Izolina Mazzei'!#REF!</f>
        <v>#REF!</v>
      </c>
      <c r="H107" s="303" t="e">
        <f t="shared" si="165"/>
        <v>#REF!</v>
      </c>
      <c r="I107" s="95" t="e">
        <f>'UBS Izolina Mazzei'!#REF!</f>
        <v>#REF!</v>
      </c>
      <c r="J107" s="303" t="e">
        <f t="shared" si="166"/>
        <v>#REF!</v>
      </c>
      <c r="K107" s="239" t="e">
        <f t="shared" si="167"/>
        <v>#REF!</v>
      </c>
      <c r="L107" s="316" t="e">
        <f t="shared" si="168"/>
        <v>#REF!</v>
      </c>
      <c r="M107" s="95" t="e">
        <f>'UBS Izolina Mazzei'!#REF!</f>
        <v>#REF!</v>
      </c>
      <c r="N107" s="303" t="e">
        <f t="shared" si="169"/>
        <v>#REF!</v>
      </c>
      <c r="O107" s="95" t="e">
        <f>'UBS Izolina Mazzei'!#REF!</f>
        <v>#REF!</v>
      </c>
      <c r="P107" s="303" t="e">
        <f t="shared" si="170"/>
        <v>#REF!</v>
      </c>
      <c r="Q107" s="95" t="e">
        <f>'UBS Izolina Mazzei'!#REF!</f>
        <v>#REF!</v>
      </c>
      <c r="R107" s="303" t="e">
        <f t="shared" si="171"/>
        <v>#REF!</v>
      </c>
      <c r="S107" s="239" t="e">
        <f t="shared" si="172"/>
        <v>#REF!</v>
      </c>
      <c r="T107" s="316" t="e">
        <f t="shared" si="173"/>
        <v>#REF!</v>
      </c>
    </row>
    <row r="108" spans="1:20" x14ac:dyDescent="0.25">
      <c r="A108" s="77" t="s">
        <v>180</v>
      </c>
      <c r="B108" s="262">
        <v>20</v>
      </c>
      <c r="C108" s="73">
        <f>'UBS Izolina Mazzei'!B57</f>
        <v>1</v>
      </c>
      <c r="D108" s="283">
        <f t="shared" si="163"/>
        <v>20</v>
      </c>
      <c r="E108" s="95">
        <f>'UBS Izolina Mazzei'!C57</f>
        <v>1</v>
      </c>
      <c r="F108" s="303">
        <f t="shared" si="164"/>
        <v>0</v>
      </c>
      <c r="G108" s="95" t="e">
        <f>'UBS Izolina Mazzei'!#REF!</f>
        <v>#REF!</v>
      </c>
      <c r="H108" s="303" t="e">
        <f t="shared" si="165"/>
        <v>#REF!</v>
      </c>
      <c r="I108" s="95" t="e">
        <f>'UBS Izolina Mazzei'!#REF!</f>
        <v>#REF!</v>
      </c>
      <c r="J108" s="303" t="e">
        <f t="shared" si="166"/>
        <v>#REF!</v>
      </c>
      <c r="K108" s="239" t="e">
        <f t="shared" si="167"/>
        <v>#REF!</v>
      </c>
      <c r="L108" s="316" t="e">
        <f t="shared" si="168"/>
        <v>#REF!</v>
      </c>
      <c r="M108" s="95" t="e">
        <f>'UBS Izolina Mazzei'!#REF!</f>
        <v>#REF!</v>
      </c>
      <c r="N108" s="303" t="e">
        <f t="shared" si="169"/>
        <v>#REF!</v>
      </c>
      <c r="O108" s="95" t="e">
        <f>'UBS Izolina Mazzei'!#REF!</f>
        <v>#REF!</v>
      </c>
      <c r="P108" s="303" t="e">
        <f t="shared" si="170"/>
        <v>#REF!</v>
      </c>
      <c r="Q108" s="95" t="e">
        <f>'UBS Izolina Mazzei'!#REF!</f>
        <v>#REF!</v>
      </c>
      <c r="R108" s="303" t="e">
        <f t="shared" si="171"/>
        <v>#REF!</v>
      </c>
      <c r="S108" s="239" t="e">
        <f t="shared" si="172"/>
        <v>#REF!</v>
      </c>
      <c r="T108" s="316" t="e">
        <f t="shared" si="173"/>
        <v>#REF!</v>
      </c>
    </row>
    <row r="109" spans="1:20" x14ac:dyDescent="0.25">
      <c r="A109" s="77" t="s">
        <v>23</v>
      </c>
      <c r="B109" s="262">
        <v>20</v>
      </c>
      <c r="C109" s="73">
        <f>'UBS Izolina Mazzei'!B58</f>
        <v>2</v>
      </c>
      <c r="D109" s="283">
        <f t="shared" si="163"/>
        <v>40</v>
      </c>
      <c r="E109" s="95">
        <f>'UBS Izolina Mazzei'!C58</f>
        <v>2</v>
      </c>
      <c r="F109" s="303">
        <f t="shared" si="164"/>
        <v>0</v>
      </c>
      <c r="G109" s="95" t="e">
        <f>'UBS Izolina Mazzei'!#REF!</f>
        <v>#REF!</v>
      </c>
      <c r="H109" s="303" t="e">
        <f t="shared" si="165"/>
        <v>#REF!</v>
      </c>
      <c r="I109" s="95" t="e">
        <f>'UBS Izolina Mazzei'!#REF!</f>
        <v>#REF!</v>
      </c>
      <c r="J109" s="303" t="e">
        <f t="shared" si="166"/>
        <v>#REF!</v>
      </c>
      <c r="K109" s="239" t="e">
        <f t="shared" si="167"/>
        <v>#REF!</v>
      </c>
      <c r="L109" s="316" t="e">
        <f t="shared" si="168"/>
        <v>#REF!</v>
      </c>
      <c r="M109" s="95" t="e">
        <f>'UBS Izolina Mazzei'!#REF!</f>
        <v>#REF!</v>
      </c>
      <c r="N109" s="303" t="e">
        <f t="shared" si="169"/>
        <v>#REF!</v>
      </c>
      <c r="O109" s="95" t="e">
        <f>'UBS Izolina Mazzei'!#REF!</f>
        <v>#REF!</v>
      </c>
      <c r="P109" s="303" t="e">
        <f t="shared" si="170"/>
        <v>#REF!</v>
      </c>
      <c r="Q109" s="95" t="e">
        <f>'UBS Izolina Mazzei'!#REF!</f>
        <v>#REF!</v>
      </c>
      <c r="R109" s="303" t="e">
        <f t="shared" si="171"/>
        <v>#REF!</v>
      </c>
      <c r="S109" s="239" t="e">
        <f t="shared" si="172"/>
        <v>#REF!</v>
      </c>
      <c r="T109" s="316" t="e">
        <f t="shared" si="173"/>
        <v>#REF!</v>
      </c>
    </row>
    <row r="110" spans="1:20" x14ac:dyDescent="0.25">
      <c r="A110" s="77" t="s">
        <v>24</v>
      </c>
      <c r="B110" s="262">
        <v>30</v>
      </c>
      <c r="C110" s="73">
        <f>'UBS Izolina Mazzei'!B62</f>
        <v>2</v>
      </c>
      <c r="D110" s="283">
        <f t="shared" si="163"/>
        <v>60</v>
      </c>
      <c r="E110" s="95">
        <f>'UBS Izolina Mazzei'!C62</f>
        <v>2</v>
      </c>
      <c r="F110" s="303">
        <f t="shared" si="164"/>
        <v>0</v>
      </c>
      <c r="G110" s="95" t="e">
        <f>'UBS Izolina Mazzei'!#REF!</f>
        <v>#REF!</v>
      </c>
      <c r="H110" s="303" t="e">
        <f t="shared" si="165"/>
        <v>#REF!</v>
      </c>
      <c r="I110" s="95" t="e">
        <f>'UBS Izolina Mazzei'!#REF!</f>
        <v>#REF!</v>
      </c>
      <c r="J110" s="303" t="e">
        <f t="shared" si="166"/>
        <v>#REF!</v>
      </c>
      <c r="K110" s="239" t="e">
        <f t="shared" si="167"/>
        <v>#REF!</v>
      </c>
      <c r="L110" s="316" t="e">
        <f t="shared" si="168"/>
        <v>#REF!</v>
      </c>
      <c r="M110" s="95" t="e">
        <f>'UBS Izolina Mazzei'!#REF!</f>
        <v>#REF!</v>
      </c>
      <c r="N110" s="303" t="e">
        <f t="shared" si="169"/>
        <v>#REF!</v>
      </c>
      <c r="O110" s="95" t="e">
        <f>'UBS Izolina Mazzei'!#REF!</f>
        <v>#REF!</v>
      </c>
      <c r="P110" s="303" t="e">
        <f t="shared" si="170"/>
        <v>#REF!</v>
      </c>
      <c r="Q110" s="95" t="e">
        <f>'UBS Izolina Mazzei'!#REF!</f>
        <v>#REF!</v>
      </c>
      <c r="R110" s="303" t="e">
        <f t="shared" si="171"/>
        <v>#REF!</v>
      </c>
      <c r="S110" s="239" t="e">
        <f t="shared" si="172"/>
        <v>#REF!</v>
      </c>
      <c r="T110" s="316" t="e">
        <f t="shared" si="173"/>
        <v>#REF!</v>
      </c>
    </row>
    <row r="111" spans="1:20" x14ac:dyDescent="0.25">
      <c r="A111" s="77" t="s">
        <v>25</v>
      </c>
      <c r="B111" s="262">
        <v>30</v>
      </c>
      <c r="C111" s="78">
        <f>'UBS Izolina Mazzei'!B63</f>
        <v>4</v>
      </c>
      <c r="D111" s="290">
        <f t="shared" si="163"/>
        <v>120</v>
      </c>
      <c r="E111" s="95">
        <f>'UBS Izolina Mazzei'!C63</f>
        <v>4</v>
      </c>
      <c r="F111" s="303">
        <f t="shared" si="164"/>
        <v>0</v>
      </c>
      <c r="G111" s="95" t="e">
        <f>'UBS Izolina Mazzei'!#REF!</f>
        <v>#REF!</v>
      </c>
      <c r="H111" s="303" t="e">
        <f t="shared" si="165"/>
        <v>#REF!</v>
      </c>
      <c r="I111" s="95" t="e">
        <f>'UBS Izolina Mazzei'!#REF!</f>
        <v>#REF!</v>
      </c>
      <c r="J111" s="303" t="e">
        <f t="shared" si="166"/>
        <v>#REF!</v>
      </c>
      <c r="K111" s="239" t="e">
        <f t="shared" si="167"/>
        <v>#REF!</v>
      </c>
      <c r="L111" s="316" t="e">
        <f t="shared" si="168"/>
        <v>#REF!</v>
      </c>
      <c r="M111" s="95" t="e">
        <f>'UBS Izolina Mazzei'!#REF!</f>
        <v>#REF!</v>
      </c>
      <c r="N111" s="303" t="e">
        <f t="shared" si="169"/>
        <v>#REF!</v>
      </c>
      <c r="O111" s="95" t="e">
        <f>'UBS Izolina Mazzei'!#REF!</f>
        <v>#REF!</v>
      </c>
      <c r="P111" s="303" t="e">
        <f t="shared" si="170"/>
        <v>#REF!</v>
      </c>
      <c r="Q111" s="95" t="e">
        <f>'UBS Izolina Mazzei'!#REF!</f>
        <v>#REF!</v>
      </c>
      <c r="R111" s="303" t="e">
        <f t="shared" si="171"/>
        <v>#REF!</v>
      </c>
      <c r="S111" s="239" t="e">
        <f t="shared" si="172"/>
        <v>#REF!</v>
      </c>
      <c r="T111" s="316" t="e">
        <f t="shared" si="173"/>
        <v>#REF!</v>
      </c>
    </row>
    <row r="112" spans="1:20" x14ac:dyDescent="0.25">
      <c r="A112" s="66" t="s">
        <v>45</v>
      </c>
      <c r="B112" s="265">
        <v>40</v>
      </c>
      <c r="C112" s="64">
        <f>'UBS Izolina Mazzei'!B64</f>
        <v>1</v>
      </c>
      <c r="D112" s="291">
        <f t="shared" si="163"/>
        <v>40</v>
      </c>
      <c r="E112" s="483">
        <f>'UBS Izolina Mazzei'!C64</f>
        <v>1</v>
      </c>
      <c r="F112" s="302">
        <f t="shared" si="164"/>
        <v>0</v>
      </c>
      <c r="G112" s="483" t="e">
        <f>'UBS Izolina Mazzei'!#REF!</f>
        <v>#REF!</v>
      </c>
      <c r="H112" s="302" t="e">
        <f t="shared" si="165"/>
        <v>#REF!</v>
      </c>
      <c r="I112" s="483" t="e">
        <f>'UBS Izolina Mazzei'!#REF!</f>
        <v>#REF!</v>
      </c>
      <c r="J112" s="302" t="e">
        <f t="shared" si="166"/>
        <v>#REF!</v>
      </c>
      <c r="K112" s="227" t="e">
        <f t="shared" si="167"/>
        <v>#REF!</v>
      </c>
      <c r="L112" s="315" t="e">
        <f t="shared" si="168"/>
        <v>#REF!</v>
      </c>
      <c r="M112" s="483" t="e">
        <f>'UBS Izolina Mazzei'!#REF!</f>
        <v>#REF!</v>
      </c>
      <c r="N112" s="302" t="e">
        <f t="shared" si="169"/>
        <v>#REF!</v>
      </c>
      <c r="O112" s="483" t="e">
        <f>'UBS Izolina Mazzei'!#REF!</f>
        <v>#REF!</v>
      </c>
      <c r="P112" s="302" t="e">
        <f t="shared" si="170"/>
        <v>#REF!</v>
      </c>
      <c r="Q112" s="483" t="e">
        <f>'UBS Izolina Mazzei'!#REF!</f>
        <v>#REF!</v>
      </c>
      <c r="R112" s="302" t="e">
        <f t="shared" si="171"/>
        <v>#REF!</v>
      </c>
      <c r="S112" s="227" t="e">
        <f t="shared" si="172"/>
        <v>#REF!</v>
      </c>
      <c r="T112" s="315" t="e">
        <f t="shared" si="173"/>
        <v>#REF!</v>
      </c>
    </row>
    <row r="113" spans="1:20" x14ac:dyDescent="0.25">
      <c r="A113" s="77" t="s">
        <v>26</v>
      </c>
      <c r="B113" s="262">
        <v>40</v>
      </c>
      <c r="C113" s="73">
        <f>'UBS Izolina Mazzei'!B65</f>
        <v>1</v>
      </c>
      <c r="D113" s="283">
        <f t="shared" si="163"/>
        <v>40</v>
      </c>
      <c r="E113" s="95">
        <f>'UBS Izolina Mazzei'!C65</f>
        <v>1</v>
      </c>
      <c r="F113" s="303">
        <f t="shared" si="164"/>
        <v>0</v>
      </c>
      <c r="G113" s="95" t="e">
        <f>'UBS Izolina Mazzei'!#REF!</f>
        <v>#REF!</v>
      </c>
      <c r="H113" s="303" t="e">
        <f t="shared" si="165"/>
        <v>#REF!</v>
      </c>
      <c r="I113" s="95" t="e">
        <f>'UBS Izolina Mazzei'!#REF!</f>
        <v>#REF!</v>
      </c>
      <c r="J113" s="303" t="e">
        <f t="shared" si="166"/>
        <v>#REF!</v>
      </c>
      <c r="K113" s="239" t="e">
        <f t="shared" si="167"/>
        <v>#REF!</v>
      </c>
      <c r="L113" s="316" t="e">
        <f t="shared" si="168"/>
        <v>#REF!</v>
      </c>
      <c r="M113" s="95" t="e">
        <f>'UBS Izolina Mazzei'!#REF!</f>
        <v>#REF!</v>
      </c>
      <c r="N113" s="303" t="e">
        <f t="shared" si="169"/>
        <v>#REF!</v>
      </c>
      <c r="O113" s="95" t="e">
        <f>'UBS Izolina Mazzei'!#REF!</f>
        <v>#REF!</v>
      </c>
      <c r="P113" s="303" t="e">
        <f t="shared" si="170"/>
        <v>#REF!</v>
      </c>
      <c r="Q113" s="95" t="e">
        <f>'UBS Izolina Mazzei'!#REF!</f>
        <v>#REF!</v>
      </c>
      <c r="R113" s="303" t="e">
        <f t="shared" si="171"/>
        <v>#REF!</v>
      </c>
      <c r="S113" s="239" t="e">
        <f t="shared" si="172"/>
        <v>#REF!</v>
      </c>
      <c r="T113" s="316" t="e">
        <f t="shared" si="173"/>
        <v>#REF!</v>
      </c>
    </row>
    <row r="114" spans="1:20" x14ac:dyDescent="0.25">
      <c r="A114" s="77" t="s">
        <v>34</v>
      </c>
      <c r="B114" s="262">
        <v>30</v>
      </c>
      <c r="C114" s="78">
        <f>'UBS Izolina Mazzei'!B66</f>
        <v>1</v>
      </c>
      <c r="D114" s="290">
        <f t="shared" si="163"/>
        <v>30</v>
      </c>
      <c r="E114" s="95">
        <f>'UBS Izolina Mazzei'!C66</f>
        <v>1</v>
      </c>
      <c r="F114" s="303">
        <f t="shared" si="164"/>
        <v>0</v>
      </c>
      <c r="G114" s="95" t="e">
        <f>'UBS Izolina Mazzei'!#REF!</f>
        <v>#REF!</v>
      </c>
      <c r="H114" s="303" t="e">
        <f t="shared" si="165"/>
        <v>#REF!</v>
      </c>
      <c r="I114" s="95" t="e">
        <f>'UBS Izolina Mazzei'!#REF!</f>
        <v>#REF!</v>
      </c>
      <c r="J114" s="303" t="e">
        <f t="shared" si="166"/>
        <v>#REF!</v>
      </c>
      <c r="K114" s="239" t="e">
        <f t="shared" si="167"/>
        <v>#REF!</v>
      </c>
      <c r="L114" s="316" t="e">
        <f t="shared" si="168"/>
        <v>#REF!</v>
      </c>
      <c r="M114" s="95" t="e">
        <f>'UBS Izolina Mazzei'!#REF!</f>
        <v>#REF!</v>
      </c>
      <c r="N114" s="303" t="e">
        <f t="shared" si="169"/>
        <v>#REF!</v>
      </c>
      <c r="O114" s="95" t="e">
        <f>'UBS Izolina Mazzei'!#REF!</f>
        <v>#REF!</v>
      </c>
      <c r="P114" s="303" t="e">
        <f t="shared" si="170"/>
        <v>#REF!</v>
      </c>
      <c r="Q114" s="95" t="e">
        <f>'UBS Izolina Mazzei'!#REF!</f>
        <v>#REF!</v>
      </c>
      <c r="R114" s="303" t="e">
        <f t="shared" si="171"/>
        <v>#REF!</v>
      </c>
      <c r="S114" s="239" t="e">
        <f t="shared" si="172"/>
        <v>#REF!</v>
      </c>
      <c r="T114" s="316" t="e">
        <f t="shared" si="173"/>
        <v>#REF!</v>
      </c>
    </row>
    <row r="115" spans="1:20" ht="15.75" thickBot="1" x14ac:dyDescent="0.3">
      <c r="A115" s="96" t="s">
        <v>41</v>
      </c>
      <c r="B115" s="263">
        <v>40</v>
      </c>
      <c r="C115" s="80">
        <f>'UBS Izolina Mazzei'!B67</f>
        <v>1</v>
      </c>
      <c r="D115" s="285">
        <f t="shared" si="163"/>
        <v>40</v>
      </c>
      <c r="E115" s="484">
        <f>'UBS Izolina Mazzei'!C67</f>
        <v>1</v>
      </c>
      <c r="F115" s="304">
        <f t="shared" si="164"/>
        <v>0</v>
      </c>
      <c r="G115" s="484" t="e">
        <f>'UBS Izolina Mazzei'!#REF!</f>
        <v>#REF!</v>
      </c>
      <c r="H115" s="304" t="e">
        <f t="shared" si="165"/>
        <v>#REF!</v>
      </c>
      <c r="I115" s="484" t="e">
        <f>'UBS Izolina Mazzei'!#REF!</f>
        <v>#REF!</v>
      </c>
      <c r="J115" s="304" t="e">
        <f t="shared" si="166"/>
        <v>#REF!</v>
      </c>
      <c r="K115" s="240" t="e">
        <f t="shared" si="167"/>
        <v>#REF!</v>
      </c>
      <c r="L115" s="317" t="e">
        <f t="shared" si="168"/>
        <v>#REF!</v>
      </c>
      <c r="M115" s="484" t="e">
        <f>'UBS Izolina Mazzei'!#REF!</f>
        <v>#REF!</v>
      </c>
      <c r="N115" s="304" t="e">
        <f t="shared" si="169"/>
        <v>#REF!</v>
      </c>
      <c r="O115" s="484" t="e">
        <f>'UBS Izolina Mazzei'!#REF!</f>
        <v>#REF!</v>
      </c>
      <c r="P115" s="304" t="e">
        <f t="shared" si="170"/>
        <v>#REF!</v>
      </c>
      <c r="Q115" s="484" t="e">
        <f>'UBS Izolina Mazzei'!#REF!</f>
        <v>#REF!</v>
      </c>
      <c r="R115" s="304" t="e">
        <f t="shared" si="171"/>
        <v>#REF!</v>
      </c>
      <c r="S115" s="240" t="e">
        <f t="shared" si="172"/>
        <v>#REF!</v>
      </c>
      <c r="T115" s="317" t="e">
        <f t="shared" si="173"/>
        <v>#REF!</v>
      </c>
    </row>
    <row r="116" spans="1:20" ht="15.75" thickBot="1" x14ac:dyDescent="0.3">
      <c r="A116" s="5" t="s">
        <v>7</v>
      </c>
      <c r="B116" s="279">
        <f>SUM(B105:B115)</f>
        <v>310</v>
      </c>
      <c r="C116" s="6">
        <f>SUM(C105:C115)</f>
        <v>27</v>
      </c>
      <c r="D116" s="286">
        <f t="shared" ref="D116:T116" si="174">SUM(D105:D115)</f>
        <v>670</v>
      </c>
      <c r="E116" s="485">
        <f t="shared" si="174"/>
        <v>27</v>
      </c>
      <c r="F116" s="305">
        <f t="shared" si="174"/>
        <v>0</v>
      </c>
      <c r="G116" s="485" t="e">
        <f t="shared" si="174"/>
        <v>#REF!</v>
      </c>
      <c r="H116" s="305" t="e">
        <f t="shared" si="174"/>
        <v>#REF!</v>
      </c>
      <c r="I116" s="485" t="e">
        <f t="shared" si="174"/>
        <v>#REF!</v>
      </c>
      <c r="J116" s="305" t="e">
        <f t="shared" si="174"/>
        <v>#REF!</v>
      </c>
      <c r="K116" s="71" t="e">
        <f t="shared" ref="K116:L116" si="175">SUM(K105:K115)</f>
        <v>#REF!</v>
      </c>
      <c r="L116" s="318" t="e">
        <f t="shared" si="175"/>
        <v>#REF!</v>
      </c>
      <c r="M116" s="485" t="e">
        <f t="shared" si="174"/>
        <v>#REF!</v>
      </c>
      <c r="N116" s="305" t="e">
        <f t="shared" si="174"/>
        <v>#REF!</v>
      </c>
      <c r="O116" s="485" t="e">
        <f t="shared" si="174"/>
        <v>#REF!</v>
      </c>
      <c r="P116" s="305" t="e">
        <f t="shared" si="174"/>
        <v>#REF!</v>
      </c>
      <c r="Q116" s="485" t="e">
        <f t="shared" si="174"/>
        <v>#REF!</v>
      </c>
      <c r="R116" s="305" t="e">
        <f t="shared" si="174"/>
        <v>#REF!</v>
      </c>
      <c r="S116" s="71" t="e">
        <f t="shared" si="174"/>
        <v>#REF!</v>
      </c>
      <c r="T116" s="318" t="e">
        <f t="shared" si="174"/>
        <v>#REF!</v>
      </c>
    </row>
    <row r="118" spans="1:20" ht="15.75" x14ac:dyDescent="0.25">
      <c r="A118" s="993" t="s">
        <v>274</v>
      </c>
      <c r="B118" s="994"/>
      <c r="C118" s="994"/>
      <c r="D118" s="994"/>
      <c r="E118" s="994"/>
      <c r="F118" s="994"/>
      <c r="G118" s="994"/>
      <c r="H118" s="994"/>
      <c r="I118" s="994"/>
      <c r="J118" s="994"/>
      <c r="K118" s="994"/>
      <c r="L118" s="994"/>
      <c r="M118" s="994"/>
      <c r="N118" s="994"/>
      <c r="O118" s="994"/>
      <c r="P118" s="994"/>
      <c r="Q118" s="994"/>
      <c r="R118" s="994"/>
      <c r="S118" s="994"/>
      <c r="T118" s="994"/>
    </row>
    <row r="119" spans="1:20" ht="36.75" thickBot="1" x14ac:dyDescent="0.3">
      <c r="A119" s="74" t="s">
        <v>14</v>
      </c>
      <c r="B119" s="260" t="str">
        <f t="shared" ref="B119:T119" si="176">B5</f>
        <v>Carga Horária</v>
      </c>
      <c r="C119" s="90" t="str">
        <f t="shared" si="176"/>
        <v>Equipe Mínima TA</v>
      </c>
      <c r="D119" s="288" t="str">
        <f t="shared" si="176"/>
        <v>Total Horas</v>
      </c>
      <c r="E119" s="502" t="str">
        <f t="shared" si="176"/>
        <v>MAR</v>
      </c>
      <c r="F119" s="330" t="str">
        <f t="shared" si="176"/>
        <v>Saldo Mar</v>
      </c>
      <c r="G119" s="502" t="str">
        <f t="shared" si="176"/>
        <v>ABR</v>
      </c>
      <c r="H119" s="330" t="str">
        <f t="shared" si="176"/>
        <v>Saldo Abr</v>
      </c>
      <c r="I119" s="502" t="str">
        <f t="shared" si="176"/>
        <v>MAI</v>
      </c>
      <c r="J119" s="330" t="str">
        <f t="shared" si="176"/>
        <v>Saldo Mai</v>
      </c>
      <c r="K119" s="237" t="str">
        <f t="shared" ref="K119:L119" si="177">K5</f>
        <v>3º Trimestre</v>
      </c>
      <c r="L119" s="328" t="str">
        <f t="shared" si="177"/>
        <v>Saldo Trim</v>
      </c>
      <c r="M119" s="502" t="str">
        <f t="shared" si="176"/>
        <v>JUN</v>
      </c>
      <c r="N119" s="330" t="str">
        <f t="shared" si="176"/>
        <v>Saldo Jun</v>
      </c>
      <c r="O119" s="482" t="str">
        <f t="shared" si="176"/>
        <v>JUL</v>
      </c>
      <c r="P119" s="330" t="str">
        <f t="shared" si="176"/>
        <v>Saldo Jul</v>
      </c>
      <c r="Q119" s="482" t="str">
        <f t="shared" si="176"/>
        <v>AGO</v>
      </c>
      <c r="R119" s="330" t="str">
        <f t="shared" si="176"/>
        <v>Saldo Ago</v>
      </c>
      <c r="S119" s="237" t="str">
        <f t="shared" si="176"/>
        <v>4º Trimestre</v>
      </c>
      <c r="T119" s="328" t="str">
        <f t="shared" si="176"/>
        <v>Saldo Trim</v>
      </c>
    </row>
    <row r="120" spans="1:20" ht="15.75" thickTop="1" x14ac:dyDescent="0.25">
      <c r="A120" s="77" t="s">
        <v>33</v>
      </c>
      <c r="B120" s="261">
        <v>20</v>
      </c>
      <c r="C120" s="9" t="e">
        <f>'UBS Jardim Japão'!#REF!</f>
        <v>#REF!</v>
      </c>
      <c r="D120" s="282" t="e">
        <f t="shared" ref="D120:D129" si="178">C120*B120</f>
        <v>#REF!</v>
      </c>
      <c r="E120" s="483" t="e">
        <f>'UBS Jardim Japão'!#REF!</f>
        <v>#REF!</v>
      </c>
      <c r="F120" s="302" t="e">
        <f t="shared" ref="F120:F129" si="179">(E120*$B120)-$D120</f>
        <v>#REF!</v>
      </c>
      <c r="G120" s="483" t="e">
        <f>'UBS Jardim Japão'!#REF!</f>
        <v>#REF!</v>
      </c>
      <c r="H120" s="302" t="e">
        <f t="shared" ref="H120:H129" si="180">(G120*$B120)-$D120</f>
        <v>#REF!</v>
      </c>
      <c r="I120" s="483" t="e">
        <f>'UBS Jardim Japão'!#REF!</f>
        <v>#REF!</v>
      </c>
      <c r="J120" s="302" t="e">
        <f t="shared" ref="J120:J129" si="181">(I120*$B120)-$D120</f>
        <v>#REF!</v>
      </c>
      <c r="K120" s="227" t="e">
        <f t="shared" ref="K120:K129" si="182">SUM(E120,G120,I120)</f>
        <v>#REF!</v>
      </c>
      <c r="L120" s="315" t="e">
        <f t="shared" ref="L120:L129" si="183">(K120*$B120)-$D120*3</f>
        <v>#REF!</v>
      </c>
      <c r="M120" s="483" t="e">
        <f>'UBS Jardim Japão'!#REF!</f>
        <v>#REF!</v>
      </c>
      <c r="N120" s="302" t="e">
        <f t="shared" ref="N120:N129" si="184">(M120*$B120)-$D120</f>
        <v>#REF!</v>
      </c>
      <c r="O120" s="483" t="e">
        <f>'UBS Jardim Japão'!#REF!</f>
        <v>#REF!</v>
      </c>
      <c r="P120" s="302" t="e">
        <f t="shared" ref="P120:P129" si="185">(O120*$B120)-$D120</f>
        <v>#REF!</v>
      </c>
      <c r="Q120" s="483" t="e">
        <f>'UBS Jardim Japão'!#REF!</f>
        <v>#REF!</v>
      </c>
      <c r="R120" s="302" t="e">
        <f t="shared" ref="R120:R129" si="186">(Q120*$B120)-$D120</f>
        <v>#REF!</v>
      </c>
      <c r="S120" s="227" t="e">
        <f t="shared" ref="S120:S129" si="187">SUM(M120,O120,Q120)</f>
        <v>#REF!</v>
      </c>
      <c r="T120" s="315" t="e">
        <f t="shared" ref="T120:T129" si="188">(S120*$B120)-$D120*3</f>
        <v>#REF!</v>
      </c>
    </row>
    <row r="121" spans="1:20" x14ac:dyDescent="0.25">
      <c r="A121" s="77" t="s">
        <v>20</v>
      </c>
      <c r="B121" s="262">
        <v>20</v>
      </c>
      <c r="C121" s="73" t="e">
        <f>'UBS Jardim Japão'!#REF!</f>
        <v>#REF!</v>
      </c>
      <c r="D121" s="283" t="e">
        <f t="shared" si="178"/>
        <v>#REF!</v>
      </c>
      <c r="E121" s="95" t="e">
        <f>'UBS Jardim Japão'!#REF!</f>
        <v>#REF!</v>
      </c>
      <c r="F121" s="303" t="e">
        <f t="shared" si="179"/>
        <v>#REF!</v>
      </c>
      <c r="G121" s="95" t="e">
        <f>'UBS Jardim Japão'!#REF!</f>
        <v>#REF!</v>
      </c>
      <c r="H121" s="303" t="e">
        <f t="shared" si="180"/>
        <v>#REF!</v>
      </c>
      <c r="I121" s="95" t="e">
        <f>'UBS Jardim Japão'!#REF!</f>
        <v>#REF!</v>
      </c>
      <c r="J121" s="303" t="e">
        <f t="shared" si="181"/>
        <v>#REF!</v>
      </c>
      <c r="K121" s="239" t="e">
        <f t="shared" si="182"/>
        <v>#REF!</v>
      </c>
      <c r="L121" s="316" t="e">
        <f t="shared" si="183"/>
        <v>#REF!</v>
      </c>
      <c r="M121" s="95" t="e">
        <f>'UBS Jardim Japão'!#REF!</f>
        <v>#REF!</v>
      </c>
      <c r="N121" s="303" t="e">
        <f t="shared" si="184"/>
        <v>#REF!</v>
      </c>
      <c r="O121" s="95" t="e">
        <f>'UBS Jardim Japão'!#REF!</f>
        <v>#REF!</v>
      </c>
      <c r="P121" s="303" t="e">
        <f t="shared" si="185"/>
        <v>#REF!</v>
      </c>
      <c r="Q121" s="95" t="e">
        <f>'UBS Jardim Japão'!#REF!</f>
        <v>#REF!</v>
      </c>
      <c r="R121" s="303" t="e">
        <f t="shared" si="186"/>
        <v>#REF!</v>
      </c>
      <c r="S121" s="239" t="e">
        <f t="shared" si="187"/>
        <v>#REF!</v>
      </c>
      <c r="T121" s="316" t="e">
        <f t="shared" si="188"/>
        <v>#REF!</v>
      </c>
    </row>
    <row r="122" spans="1:20" x14ac:dyDescent="0.25">
      <c r="A122" s="77" t="s">
        <v>43</v>
      </c>
      <c r="B122" s="262">
        <v>20</v>
      </c>
      <c r="C122" s="73" t="e">
        <f>'UBS Jardim Japão'!#REF!</f>
        <v>#REF!</v>
      </c>
      <c r="D122" s="283" t="e">
        <f t="shared" si="178"/>
        <v>#REF!</v>
      </c>
      <c r="E122" s="95" t="e">
        <f>'UBS Jardim Japão'!#REF!</f>
        <v>#REF!</v>
      </c>
      <c r="F122" s="303" t="e">
        <f t="shared" si="179"/>
        <v>#REF!</v>
      </c>
      <c r="G122" s="95" t="e">
        <f>'UBS Jardim Japão'!#REF!</f>
        <v>#REF!</v>
      </c>
      <c r="H122" s="303" t="e">
        <f t="shared" si="180"/>
        <v>#REF!</v>
      </c>
      <c r="I122" s="95" t="e">
        <f>'UBS Jardim Japão'!#REF!</f>
        <v>#REF!</v>
      </c>
      <c r="J122" s="303" t="e">
        <f t="shared" si="181"/>
        <v>#REF!</v>
      </c>
      <c r="K122" s="239" t="e">
        <f t="shared" si="182"/>
        <v>#REF!</v>
      </c>
      <c r="L122" s="316" t="e">
        <f t="shared" si="183"/>
        <v>#REF!</v>
      </c>
      <c r="M122" s="95" t="e">
        <f>'UBS Jardim Japão'!#REF!</f>
        <v>#REF!</v>
      </c>
      <c r="N122" s="303" t="e">
        <f t="shared" si="184"/>
        <v>#REF!</v>
      </c>
      <c r="O122" s="95" t="e">
        <f>'UBS Jardim Japão'!#REF!</f>
        <v>#REF!</v>
      </c>
      <c r="P122" s="303" t="e">
        <f t="shared" si="185"/>
        <v>#REF!</v>
      </c>
      <c r="Q122" s="95" t="e">
        <f>'UBS Jardim Japão'!#REF!</f>
        <v>#REF!</v>
      </c>
      <c r="R122" s="303" t="e">
        <f t="shared" si="186"/>
        <v>#REF!</v>
      </c>
      <c r="S122" s="239" t="e">
        <f t="shared" si="187"/>
        <v>#REF!</v>
      </c>
      <c r="T122" s="316" t="e">
        <f t="shared" si="188"/>
        <v>#REF!</v>
      </c>
    </row>
    <row r="123" spans="1:20" x14ac:dyDescent="0.25">
      <c r="A123" s="77" t="s">
        <v>23</v>
      </c>
      <c r="B123" s="262">
        <v>20</v>
      </c>
      <c r="C123" s="73" t="e">
        <f>'UBS Jardim Japão'!#REF!</f>
        <v>#REF!</v>
      </c>
      <c r="D123" s="283" t="e">
        <f t="shared" si="178"/>
        <v>#REF!</v>
      </c>
      <c r="E123" s="95" t="e">
        <f>'UBS Jardim Japão'!#REF!</f>
        <v>#REF!</v>
      </c>
      <c r="F123" s="303" t="e">
        <f t="shared" si="179"/>
        <v>#REF!</v>
      </c>
      <c r="G123" s="95" t="e">
        <f>'UBS Jardim Japão'!#REF!</f>
        <v>#REF!</v>
      </c>
      <c r="H123" s="303" t="e">
        <f t="shared" si="180"/>
        <v>#REF!</v>
      </c>
      <c r="I123" s="95" t="e">
        <f>'UBS Jardim Japão'!#REF!</f>
        <v>#REF!</v>
      </c>
      <c r="J123" s="303" t="e">
        <f t="shared" si="181"/>
        <v>#REF!</v>
      </c>
      <c r="K123" s="239" t="e">
        <f t="shared" si="182"/>
        <v>#REF!</v>
      </c>
      <c r="L123" s="316" t="e">
        <f t="shared" si="183"/>
        <v>#REF!</v>
      </c>
      <c r="M123" s="95" t="e">
        <f>'UBS Jardim Japão'!#REF!</f>
        <v>#REF!</v>
      </c>
      <c r="N123" s="303" t="e">
        <f t="shared" si="184"/>
        <v>#REF!</v>
      </c>
      <c r="O123" s="95" t="e">
        <f>'UBS Jardim Japão'!#REF!</f>
        <v>#REF!</v>
      </c>
      <c r="P123" s="303" t="e">
        <f t="shared" si="185"/>
        <v>#REF!</v>
      </c>
      <c r="Q123" s="95" t="e">
        <f>'UBS Jardim Japão'!#REF!</f>
        <v>#REF!</v>
      </c>
      <c r="R123" s="303" t="e">
        <f t="shared" si="186"/>
        <v>#REF!</v>
      </c>
      <c r="S123" s="239" t="e">
        <f t="shared" si="187"/>
        <v>#REF!</v>
      </c>
      <c r="T123" s="316" t="e">
        <f t="shared" si="188"/>
        <v>#REF!</v>
      </c>
    </row>
    <row r="124" spans="1:20" x14ac:dyDescent="0.25">
      <c r="A124" s="77" t="s">
        <v>24</v>
      </c>
      <c r="B124" s="262">
        <v>30</v>
      </c>
      <c r="C124" s="73" t="e">
        <f>'UBS Jardim Japão'!#REF!</f>
        <v>#REF!</v>
      </c>
      <c r="D124" s="283" t="e">
        <f t="shared" si="178"/>
        <v>#REF!</v>
      </c>
      <c r="E124" s="95" t="e">
        <f>'UBS Jardim Japão'!#REF!</f>
        <v>#REF!</v>
      </c>
      <c r="F124" s="303" t="e">
        <f t="shared" si="179"/>
        <v>#REF!</v>
      </c>
      <c r="G124" s="95" t="e">
        <f>'UBS Jardim Japão'!#REF!</f>
        <v>#REF!</v>
      </c>
      <c r="H124" s="303" t="e">
        <f t="shared" si="180"/>
        <v>#REF!</v>
      </c>
      <c r="I124" s="95" t="e">
        <f>'UBS Jardim Japão'!#REF!</f>
        <v>#REF!</v>
      </c>
      <c r="J124" s="303" t="e">
        <f t="shared" si="181"/>
        <v>#REF!</v>
      </c>
      <c r="K124" s="239" t="e">
        <f t="shared" si="182"/>
        <v>#REF!</v>
      </c>
      <c r="L124" s="316" t="e">
        <f t="shared" si="183"/>
        <v>#REF!</v>
      </c>
      <c r="M124" s="95" t="e">
        <f>'UBS Jardim Japão'!#REF!</f>
        <v>#REF!</v>
      </c>
      <c r="N124" s="303" t="e">
        <f t="shared" si="184"/>
        <v>#REF!</v>
      </c>
      <c r="O124" s="95" t="e">
        <f>'UBS Jardim Japão'!#REF!</f>
        <v>#REF!</v>
      </c>
      <c r="P124" s="303" t="e">
        <f t="shared" si="185"/>
        <v>#REF!</v>
      </c>
      <c r="Q124" s="95" t="e">
        <f>'UBS Jardim Japão'!#REF!</f>
        <v>#REF!</v>
      </c>
      <c r="R124" s="303" t="e">
        <f t="shared" si="186"/>
        <v>#REF!</v>
      </c>
      <c r="S124" s="239" t="e">
        <f t="shared" si="187"/>
        <v>#REF!</v>
      </c>
      <c r="T124" s="316" t="e">
        <f t="shared" si="188"/>
        <v>#REF!</v>
      </c>
    </row>
    <row r="125" spans="1:20" x14ac:dyDescent="0.25">
      <c r="A125" s="77" t="s">
        <v>25</v>
      </c>
      <c r="B125" s="262">
        <v>30</v>
      </c>
      <c r="C125" s="73" t="e">
        <f>'UBS Jardim Japão'!#REF!</f>
        <v>#REF!</v>
      </c>
      <c r="D125" s="283" t="e">
        <f t="shared" si="178"/>
        <v>#REF!</v>
      </c>
      <c r="E125" s="95" t="e">
        <f>'UBS Jardim Japão'!#REF!</f>
        <v>#REF!</v>
      </c>
      <c r="F125" s="303" t="e">
        <f t="shared" si="179"/>
        <v>#REF!</v>
      </c>
      <c r="G125" s="95" t="e">
        <f>'UBS Jardim Japão'!#REF!</f>
        <v>#REF!</v>
      </c>
      <c r="H125" s="303" t="e">
        <f t="shared" si="180"/>
        <v>#REF!</v>
      </c>
      <c r="I125" s="95" t="e">
        <f>'UBS Jardim Japão'!#REF!</f>
        <v>#REF!</v>
      </c>
      <c r="J125" s="303" t="e">
        <f t="shared" si="181"/>
        <v>#REF!</v>
      </c>
      <c r="K125" s="239" t="e">
        <f t="shared" si="182"/>
        <v>#REF!</v>
      </c>
      <c r="L125" s="316" t="e">
        <f t="shared" si="183"/>
        <v>#REF!</v>
      </c>
      <c r="M125" s="95" t="e">
        <f>'UBS Jardim Japão'!#REF!</f>
        <v>#REF!</v>
      </c>
      <c r="N125" s="303" t="e">
        <f t="shared" si="184"/>
        <v>#REF!</v>
      </c>
      <c r="O125" s="95" t="e">
        <f>'UBS Jardim Japão'!#REF!</f>
        <v>#REF!</v>
      </c>
      <c r="P125" s="303" t="e">
        <f t="shared" si="185"/>
        <v>#REF!</v>
      </c>
      <c r="Q125" s="95" t="e">
        <f>'UBS Jardim Japão'!#REF!</f>
        <v>#REF!</v>
      </c>
      <c r="R125" s="303" t="e">
        <f t="shared" si="186"/>
        <v>#REF!</v>
      </c>
      <c r="S125" s="239" t="e">
        <f t="shared" si="187"/>
        <v>#REF!</v>
      </c>
      <c r="T125" s="316" t="e">
        <f t="shared" si="188"/>
        <v>#REF!</v>
      </c>
    </row>
    <row r="126" spans="1:20" x14ac:dyDescent="0.25">
      <c r="A126" s="77" t="s">
        <v>45</v>
      </c>
      <c r="B126" s="262">
        <v>40</v>
      </c>
      <c r="C126" s="73" t="e">
        <f>'UBS Jardim Japão'!#REF!</f>
        <v>#REF!</v>
      </c>
      <c r="D126" s="283" t="e">
        <f t="shared" si="178"/>
        <v>#REF!</v>
      </c>
      <c r="E126" s="95" t="e">
        <f>'UBS Jardim Japão'!#REF!</f>
        <v>#REF!</v>
      </c>
      <c r="F126" s="303" t="e">
        <f t="shared" si="179"/>
        <v>#REF!</v>
      </c>
      <c r="G126" s="95" t="e">
        <f>'UBS Jardim Japão'!#REF!</f>
        <v>#REF!</v>
      </c>
      <c r="H126" s="303" t="e">
        <f t="shared" si="180"/>
        <v>#REF!</v>
      </c>
      <c r="I126" s="95" t="e">
        <f>'UBS Jardim Japão'!#REF!</f>
        <v>#REF!</v>
      </c>
      <c r="J126" s="303" t="e">
        <f t="shared" si="181"/>
        <v>#REF!</v>
      </c>
      <c r="K126" s="239" t="e">
        <f t="shared" si="182"/>
        <v>#REF!</v>
      </c>
      <c r="L126" s="316" t="e">
        <f t="shared" si="183"/>
        <v>#REF!</v>
      </c>
      <c r="M126" s="95" t="e">
        <f>'UBS Jardim Japão'!#REF!</f>
        <v>#REF!</v>
      </c>
      <c r="N126" s="303" t="e">
        <f t="shared" si="184"/>
        <v>#REF!</v>
      </c>
      <c r="O126" s="95" t="e">
        <f>'UBS Jardim Japão'!#REF!</f>
        <v>#REF!</v>
      </c>
      <c r="P126" s="303" t="e">
        <f t="shared" si="185"/>
        <v>#REF!</v>
      </c>
      <c r="Q126" s="95" t="e">
        <f>'UBS Jardim Japão'!#REF!</f>
        <v>#REF!</v>
      </c>
      <c r="R126" s="303" t="e">
        <f t="shared" si="186"/>
        <v>#REF!</v>
      </c>
      <c r="S126" s="239" t="e">
        <f t="shared" si="187"/>
        <v>#REF!</v>
      </c>
      <c r="T126" s="316" t="e">
        <f t="shared" si="188"/>
        <v>#REF!</v>
      </c>
    </row>
    <row r="127" spans="1:20" x14ac:dyDescent="0.25">
      <c r="A127" s="77" t="s">
        <v>26</v>
      </c>
      <c r="B127" s="262">
        <v>40</v>
      </c>
      <c r="C127" s="73" t="e">
        <f>'UBS Jardim Japão'!#REF!</f>
        <v>#REF!</v>
      </c>
      <c r="D127" s="283" t="e">
        <f t="shared" si="178"/>
        <v>#REF!</v>
      </c>
      <c r="E127" s="95" t="e">
        <f>'UBS Jardim Japão'!#REF!</f>
        <v>#REF!</v>
      </c>
      <c r="F127" s="303" t="e">
        <f t="shared" si="179"/>
        <v>#REF!</v>
      </c>
      <c r="G127" s="95" t="e">
        <f>'UBS Jardim Japão'!#REF!</f>
        <v>#REF!</v>
      </c>
      <c r="H127" s="303" t="e">
        <f t="shared" si="180"/>
        <v>#REF!</v>
      </c>
      <c r="I127" s="95" t="e">
        <f>'UBS Jardim Japão'!#REF!</f>
        <v>#REF!</v>
      </c>
      <c r="J127" s="303" t="e">
        <f t="shared" si="181"/>
        <v>#REF!</v>
      </c>
      <c r="K127" s="239" t="e">
        <f t="shared" si="182"/>
        <v>#REF!</v>
      </c>
      <c r="L127" s="316" t="e">
        <f t="shared" si="183"/>
        <v>#REF!</v>
      </c>
      <c r="M127" s="95" t="e">
        <f>'UBS Jardim Japão'!#REF!</f>
        <v>#REF!</v>
      </c>
      <c r="N127" s="303" t="e">
        <f t="shared" si="184"/>
        <v>#REF!</v>
      </c>
      <c r="O127" s="95" t="e">
        <f>'UBS Jardim Japão'!#REF!</f>
        <v>#REF!</v>
      </c>
      <c r="P127" s="303" t="e">
        <f t="shared" si="185"/>
        <v>#REF!</v>
      </c>
      <c r="Q127" s="95" t="e">
        <f>'UBS Jardim Japão'!#REF!</f>
        <v>#REF!</v>
      </c>
      <c r="R127" s="303" t="e">
        <f t="shared" si="186"/>
        <v>#REF!</v>
      </c>
      <c r="S127" s="239" t="e">
        <f t="shared" si="187"/>
        <v>#REF!</v>
      </c>
      <c r="T127" s="316" t="e">
        <f t="shared" si="188"/>
        <v>#REF!</v>
      </c>
    </row>
    <row r="128" spans="1:20" x14ac:dyDescent="0.25">
      <c r="A128" s="77" t="s">
        <v>173</v>
      </c>
      <c r="B128" s="262">
        <v>30</v>
      </c>
      <c r="C128" s="78" t="e">
        <f>'UBS Jardim Japão'!#REF!</f>
        <v>#REF!</v>
      </c>
      <c r="D128" s="290" t="e">
        <f t="shared" si="178"/>
        <v>#REF!</v>
      </c>
      <c r="E128" s="95" t="e">
        <f>'UBS Jardim Japão'!#REF!</f>
        <v>#REF!</v>
      </c>
      <c r="F128" s="303" t="e">
        <f t="shared" si="179"/>
        <v>#REF!</v>
      </c>
      <c r="G128" s="95" t="e">
        <f>'UBS Jardim Japão'!#REF!</f>
        <v>#REF!</v>
      </c>
      <c r="H128" s="303" t="e">
        <f t="shared" si="180"/>
        <v>#REF!</v>
      </c>
      <c r="I128" s="95" t="e">
        <f>'UBS Jardim Japão'!#REF!</f>
        <v>#REF!</v>
      </c>
      <c r="J128" s="303" t="e">
        <f t="shared" si="181"/>
        <v>#REF!</v>
      </c>
      <c r="K128" s="239" t="e">
        <f t="shared" si="182"/>
        <v>#REF!</v>
      </c>
      <c r="L128" s="316" t="e">
        <f t="shared" si="183"/>
        <v>#REF!</v>
      </c>
      <c r="M128" s="95" t="e">
        <f>'UBS Jardim Japão'!#REF!</f>
        <v>#REF!</v>
      </c>
      <c r="N128" s="303" t="e">
        <f t="shared" si="184"/>
        <v>#REF!</v>
      </c>
      <c r="O128" s="95" t="e">
        <f>'UBS Jardim Japão'!#REF!</f>
        <v>#REF!</v>
      </c>
      <c r="P128" s="303" t="e">
        <f t="shared" si="185"/>
        <v>#REF!</v>
      </c>
      <c r="Q128" s="95" t="e">
        <f>'UBS Jardim Japão'!#REF!</f>
        <v>#REF!</v>
      </c>
      <c r="R128" s="303" t="e">
        <f t="shared" si="186"/>
        <v>#REF!</v>
      </c>
      <c r="S128" s="239" t="e">
        <f t="shared" si="187"/>
        <v>#REF!</v>
      </c>
      <c r="T128" s="316" t="e">
        <f t="shared" si="188"/>
        <v>#REF!</v>
      </c>
    </row>
    <row r="129" spans="1:20" ht="15.75" thickBot="1" x14ac:dyDescent="0.3">
      <c r="A129" s="96" t="s">
        <v>34</v>
      </c>
      <c r="B129" s="263">
        <v>30</v>
      </c>
      <c r="C129" s="145" t="e">
        <f>'UBS Jardim Japão'!#REF!</f>
        <v>#REF!</v>
      </c>
      <c r="D129" s="292" t="e">
        <f t="shared" si="178"/>
        <v>#REF!</v>
      </c>
      <c r="E129" s="484" t="e">
        <f>'UBS Jardim Japão'!#REF!</f>
        <v>#REF!</v>
      </c>
      <c r="F129" s="304" t="e">
        <f t="shared" si="179"/>
        <v>#REF!</v>
      </c>
      <c r="G129" s="484" t="e">
        <f>'UBS Jardim Japão'!#REF!</f>
        <v>#REF!</v>
      </c>
      <c r="H129" s="304" t="e">
        <f t="shared" si="180"/>
        <v>#REF!</v>
      </c>
      <c r="I129" s="484" t="e">
        <f>'UBS Jardim Japão'!#REF!</f>
        <v>#REF!</v>
      </c>
      <c r="J129" s="304" t="e">
        <f t="shared" si="181"/>
        <v>#REF!</v>
      </c>
      <c r="K129" s="240" t="e">
        <f t="shared" si="182"/>
        <v>#REF!</v>
      </c>
      <c r="L129" s="317" t="e">
        <f t="shared" si="183"/>
        <v>#REF!</v>
      </c>
      <c r="M129" s="484" t="e">
        <f>'UBS Jardim Japão'!#REF!</f>
        <v>#REF!</v>
      </c>
      <c r="N129" s="304" t="e">
        <f t="shared" si="184"/>
        <v>#REF!</v>
      </c>
      <c r="O129" s="484" t="e">
        <f>'UBS Jardim Japão'!#REF!</f>
        <v>#REF!</v>
      </c>
      <c r="P129" s="304" t="e">
        <f t="shared" si="185"/>
        <v>#REF!</v>
      </c>
      <c r="Q129" s="484" t="e">
        <f>'UBS Jardim Japão'!#REF!</f>
        <v>#REF!</v>
      </c>
      <c r="R129" s="304" t="e">
        <f t="shared" si="186"/>
        <v>#REF!</v>
      </c>
      <c r="S129" s="240" t="e">
        <f t="shared" si="187"/>
        <v>#REF!</v>
      </c>
      <c r="T129" s="317" t="e">
        <f t="shared" si="188"/>
        <v>#REF!</v>
      </c>
    </row>
    <row r="130" spans="1:20" ht="15.75" thickBot="1" x14ac:dyDescent="0.3">
      <c r="A130" s="5" t="s">
        <v>7</v>
      </c>
      <c r="B130" s="279">
        <f>SUM(B120:B129)</f>
        <v>280</v>
      </c>
      <c r="C130" s="6" t="e">
        <f>SUM(C120:C129)</f>
        <v>#REF!</v>
      </c>
      <c r="D130" s="286" t="e">
        <f t="shared" ref="D130:T130" si="189">SUM(D120:D129)</f>
        <v>#REF!</v>
      </c>
      <c r="E130" s="485" t="e">
        <f t="shared" si="189"/>
        <v>#REF!</v>
      </c>
      <c r="F130" s="305" t="e">
        <f t="shared" si="189"/>
        <v>#REF!</v>
      </c>
      <c r="G130" s="485" t="e">
        <f t="shared" si="189"/>
        <v>#REF!</v>
      </c>
      <c r="H130" s="305" t="e">
        <f t="shared" si="189"/>
        <v>#REF!</v>
      </c>
      <c r="I130" s="485" t="e">
        <f t="shared" si="189"/>
        <v>#REF!</v>
      </c>
      <c r="J130" s="305" t="e">
        <f t="shared" si="189"/>
        <v>#REF!</v>
      </c>
      <c r="K130" s="71" t="e">
        <f t="shared" ref="K130:L130" si="190">SUM(K120:K129)</f>
        <v>#REF!</v>
      </c>
      <c r="L130" s="318" t="e">
        <f t="shared" si="190"/>
        <v>#REF!</v>
      </c>
      <c r="M130" s="485" t="e">
        <f t="shared" si="189"/>
        <v>#REF!</v>
      </c>
      <c r="N130" s="305" t="e">
        <f t="shared" si="189"/>
        <v>#REF!</v>
      </c>
      <c r="O130" s="485" t="e">
        <f t="shared" si="189"/>
        <v>#REF!</v>
      </c>
      <c r="P130" s="305" t="e">
        <f t="shared" si="189"/>
        <v>#REF!</v>
      </c>
      <c r="Q130" s="485" t="e">
        <f t="shared" si="189"/>
        <v>#REF!</v>
      </c>
      <c r="R130" s="305" t="e">
        <f t="shared" si="189"/>
        <v>#REF!</v>
      </c>
      <c r="S130" s="71" t="e">
        <f t="shared" si="189"/>
        <v>#REF!</v>
      </c>
      <c r="T130" s="318" t="e">
        <f t="shared" si="189"/>
        <v>#REF!</v>
      </c>
    </row>
    <row r="132" spans="1:20" ht="15.75" x14ac:dyDescent="0.25">
      <c r="A132" s="993" t="s">
        <v>302</v>
      </c>
      <c r="B132" s="994"/>
      <c r="C132" s="994"/>
      <c r="D132" s="994"/>
      <c r="E132" s="994"/>
      <c r="F132" s="994"/>
      <c r="G132" s="994"/>
      <c r="H132" s="994"/>
      <c r="I132" s="994"/>
      <c r="J132" s="994"/>
      <c r="K132" s="994"/>
      <c r="L132" s="994"/>
      <c r="M132" s="994"/>
      <c r="N132" s="994"/>
      <c r="O132" s="994"/>
      <c r="P132" s="994"/>
      <c r="Q132" s="994"/>
      <c r="R132" s="994"/>
      <c r="S132" s="994"/>
      <c r="T132" s="994"/>
    </row>
    <row r="133" spans="1:20" ht="36.75" thickBot="1" x14ac:dyDescent="0.3">
      <c r="A133" s="74" t="s">
        <v>14</v>
      </c>
      <c r="B133" s="260" t="str">
        <f t="shared" ref="B133:T133" si="191">B5</f>
        <v>Carga Horária</v>
      </c>
      <c r="C133" s="90" t="str">
        <f t="shared" si="191"/>
        <v>Equipe Mínima TA</v>
      </c>
      <c r="D133" s="288" t="str">
        <f t="shared" si="191"/>
        <v>Total Horas</v>
      </c>
      <c r="E133" s="502" t="str">
        <f t="shared" si="191"/>
        <v>MAR</v>
      </c>
      <c r="F133" s="330" t="str">
        <f t="shared" si="191"/>
        <v>Saldo Mar</v>
      </c>
      <c r="G133" s="502" t="str">
        <f t="shared" si="191"/>
        <v>ABR</v>
      </c>
      <c r="H133" s="330" t="str">
        <f t="shared" si="191"/>
        <v>Saldo Abr</v>
      </c>
      <c r="I133" s="502" t="str">
        <f t="shared" si="191"/>
        <v>MAI</v>
      </c>
      <c r="J133" s="330" t="str">
        <f t="shared" si="191"/>
        <v>Saldo Mai</v>
      </c>
      <c r="K133" s="237" t="str">
        <f t="shared" ref="K133:L133" si="192">K5</f>
        <v>3º Trimestre</v>
      </c>
      <c r="L133" s="328" t="str">
        <f t="shared" si="192"/>
        <v>Saldo Trim</v>
      </c>
      <c r="M133" s="502" t="str">
        <f t="shared" si="191"/>
        <v>JUN</v>
      </c>
      <c r="N133" s="330" t="str">
        <f t="shared" si="191"/>
        <v>Saldo Jun</v>
      </c>
      <c r="O133" s="482" t="str">
        <f t="shared" si="191"/>
        <v>JUL</v>
      </c>
      <c r="P133" s="330" t="str">
        <f t="shared" si="191"/>
        <v>Saldo Jul</v>
      </c>
      <c r="Q133" s="482" t="str">
        <f t="shared" si="191"/>
        <v>AGO</v>
      </c>
      <c r="R133" s="330" t="str">
        <f t="shared" si="191"/>
        <v>Saldo Ago</v>
      </c>
      <c r="S133" s="237" t="str">
        <f t="shared" si="191"/>
        <v>4º Trimestre</v>
      </c>
      <c r="T133" s="328" t="str">
        <f t="shared" si="191"/>
        <v>Saldo Trim</v>
      </c>
    </row>
    <row r="134" spans="1:20" ht="15.75" thickTop="1" x14ac:dyDescent="0.25">
      <c r="A134" s="8" t="s">
        <v>147</v>
      </c>
      <c r="B134" s="261">
        <v>40</v>
      </c>
      <c r="C134" s="76" t="e">
        <f>'EMAD na UBS JD JAPÃO'!#REF!</f>
        <v>#REF!</v>
      </c>
      <c r="D134" s="289" t="e">
        <f t="shared" ref="D134:D139" si="193">C134*B134</f>
        <v>#REF!</v>
      </c>
      <c r="E134" s="483" t="e">
        <f>'EMAD na UBS JD JAPÃO'!#REF!</f>
        <v>#REF!</v>
      </c>
      <c r="F134" s="302" t="e">
        <f>(E134*$B134)-$D134</f>
        <v>#REF!</v>
      </c>
      <c r="G134" s="483" t="e">
        <f>'EMAD na UBS JD JAPÃO'!#REF!</f>
        <v>#REF!</v>
      </c>
      <c r="H134" s="302" t="e">
        <f>(G134*$B134)-$D134</f>
        <v>#REF!</v>
      </c>
      <c r="I134" s="483" t="e">
        <f>'EMAD na UBS JD JAPÃO'!#REF!</f>
        <v>#REF!</v>
      </c>
      <c r="J134" s="302" t="e">
        <f>(I134*$B134)-$D134</f>
        <v>#REF!</v>
      </c>
      <c r="K134" s="227" t="e">
        <f t="shared" ref="K134:K135" si="194">SUM(E134,G134,I134)</f>
        <v>#REF!</v>
      </c>
      <c r="L134" s="315" t="e">
        <f t="shared" ref="L134:L135" si="195">(K134*$B134)-$D134*3</f>
        <v>#REF!</v>
      </c>
      <c r="M134" s="483" t="e">
        <f>'EMAD na UBS JD JAPÃO'!#REF!</f>
        <v>#REF!</v>
      </c>
      <c r="N134" s="302" t="e">
        <f>(M134*$B134)-$D134</f>
        <v>#REF!</v>
      </c>
      <c r="O134" s="483" t="e">
        <f>'EMAD na UBS JD JAPÃO'!#REF!</f>
        <v>#REF!</v>
      </c>
      <c r="P134" s="302" t="e">
        <f t="shared" ref="P134:P139" si="196">(O134*$B134)-$D134</f>
        <v>#REF!</v>
      </c>
      <c r="Q134" s="483" t="e">
        <f>'EMAD na UBS JD JAPÃO'!#REF!</f>
        <v>#REF!</v>
      </c>
      <c r="R134" s="302" t="e">
        <f t="shared" ref="R134:R139" si="197">(Q134*$B134)-$D134</f>
        <v>#REF!</v>
      </c>
      <c r="S134" s="227" t="e">
        <f t="shared" ref="S134:S139" si="198">SUM(M134,O134,Q134)</f>
        <v>#REF!</v>
      </c>
      <c r="T134" s="315" t="e">
        <f t="shared" ref="T134:T139" si="199">(S134*$B134)-$D134*3</f>
        <v>#REF!</v>
      </c>
    </row>
    <row r="135" spans="1:20" ht="15.75" thickBot="1" x14ac:dyDescent="0.3">
      <c r="A135" s="532" t="s">
        <v>172</v>
      </c>
      <c r="B135" s="533">
        <v>30</v>
      </c>
      <c r="C135" s="534" t="e">
        <f>'EMAD na UBS JD JAPÃO'!#REF!</f>
        <v>#REF!</v>
      </c>
      <c r="D135" s="535" t="e">
        <f t="shared" si="193"/>
        <v>#REF!</v>
      </c>
      <c r="E135" s="536" t="e">
        <f>'EMAD na UBS JD JAPÃO'!#REF!</f>
        <v>#REF!</v>
      </c>
      <c r="F135" s="537" t="e">
        <f t="shared" ref="F135:F139" si="200">(E135*$B135)-$D135</f>
        <v>#REF!</v>
      </c>
      <c r="G135" s="536" t="e">
        <f>'EMAD na UBS JD JAPÃO'!#REF!</f>
        <v>#REF!</v>
      </c>
      <c r="H135" s="537" t="e">
        <f t="shared" ref="H135:H139" si="201">(G135*$B135)-$D135</f>
        <v>#REF!</v>
      </c>
      <c r="I135" s="536" t="e">
        <f>'EMAD na UBS JD JAPÃO'!#REF!</f>
        <v>#REF!</v>
      </c>
      <c r="J135" s="537" t="e">
        <f t="shared" ref="J135:J139" si="202">(I135*$B135)-$D135</f>
        <v>#REF!</v>
      </c>
      <c r="K135" s="228" t="e">
        <f t="shared" si="194"/>
        <v>#REF!</v>
      </c>
      <c r="L135" s="538" t="e">
        <f t="shared" si="195"/>
        <v>#REF!</v>
      </c>
      <c r="M135" s="536" t="e">
        <f>'EMAD na UBS JD JAPÃO'!#REF!</f>
        <v>#REF!</v>
      </c>
      <c r="N135" s="537" t="e">
        <f t="shared" ref="N135:N139" si="203">(M135*$B135)-$D135</f>
        <v>#REF!</v>
      </c>
      <c r="O135" s="536" t="e">
        <f>'EMAD na UBS JD JAPÃO'!#REF!</f>
        <v>#REF!</v>
      </c>
      <c r="P135" s="537" t="e">
        <f t="shared" si="196"/>
        <v>#REF!</v>
      </c>
      <c r="Q135" s="536" t="e">
        <f>'EMAD na UBS JD JAPÃO'!#REF!</f>
        <v>#REF!</v>
      </c>
      <c r="R135" s="537" t="e">
        <f t="shared" si="197"/>
        <v>#REF!</v>
      </c>
      <c r="S135" s="228" t="e">
        <f t="shared" si="198"/>
        <v>#REF!</v>
      </c>
      <c r="T135" s="538" t="e">
        <f t="shared" si="199"/>
        <v>#REF!</v>
      </c>
    </row>
    <row r="136" spans="1:20" ht="15.75" thickBot="1" x14ac:dyDescent="0.3">
      <c r="A136" s="342" t="s">
        <v>351</v>
      </c>
      <c r="B136" s="342">
        <f>SUM(B134:B135)</f>
        <v>70</v>
      </c>
      <c r="C136" s="367" t="e">
        <f t="shared" ref="C136:T136" si="204">SUM(C134:C135)</f>
        <v>#REF!</v>
      </c>
      <c r="D136" s="368" t="e">
        <f t="shared" si="204"/>
        <v>#REF!</v>
      </c>
      <c r="E136" s="543" t="e">
        <f t="shared" si="204"/>
        <v>#REF!</v>
      </c>
      <c r="F136" s="344" t="e">
        <f t="shared" si="204"/>
        <v>#REF!</v>
      </c>
      <c r="G136" s="543" t="e">
        <f t="shared" si="204"/>
        <v>#REF!</v>
      </c>
      <c r="H136" s="344" t="e">
        <f t="shared" si="204"/>
        <v>#REF!</v>
      </c>
      <c r="I136" s="543" t="e">
        <f t="shared" si="204"/>
        <v>#REF!</v>
      </c>
      <c r="J136" s="344" t="e">
        <f t="shared" si="204"/>
        <v>#REF!</v>
      </c>
      <c r="K136" s="544" t="e">
        <f t="shared" ref="K136:L136" si="205">SUM(K134:K135)</f>
        <v>#REF!</v>
      </c>
      <c r="L136" s="346" t="e">
        <f t="shared" si="205"/>
        <v>#REF!</v>
      </c>
      <c r="M136" s="543" t="e">
        <f t="shared" si="204"/>
        <v>#REF!</v>
      </c>
      <c r="N136" s="344" t="e">
        <f t="shared" si="204"/>
        <v>#REF!</v>
      </c>
      <c r="O136" s="543" t="e">
        <f t="shared" si="204"/>
        <v>#REF!</v>
      </c>
      <c r="P136" s="344" t="e">
        <f t="shared" si="204"/>
        <v>#REF!</v>
      </c>
      <c r="Q136" s="543" t="e">
        <f t="shared" si="204"/>
        <v>#REF!</v>
      </c>
      <c r="R136" s="344" t="e">
        <f t="shared" si="204"/>
        <v>#REF!</v>
      </c>
      <c r="S136" s="544" t="e">
        <f t="shared" si="204"/>
        <v>#REF!</v>
      </c>
      <c r="T136" s="346" t="e">
        <f t="shared" si="204"/>
        <v>#REF!</v>
      </c>
    </row>
    <row r="137" spans="1:20" x14ac:dyDescent="0.25">
      <c r="A137" s="539" t="s">
        <v>148</v>
      </c>
      <c r="B137" s="540">
        <v>30</v>
      </c>
      <c r="C137" s="541" t="e">
        <f>'EMAD na UBS JD JAPÃO'!#REF!</f>
        <v>#REF!</v>
      </c>
      <c r="D137" s="542" t="e">
        <f t="shared" si="193"/>
        <v>#REF!</v>
      </c>
      <c r="E137" s="528" t="e">
        <f>'EMAD na UBS JD JAPÃO'!#REF!</f>
        <v>#REF!</v>
      </c>
      <c r="F137" s="529" t="e">
        <f t="shared" si="200"/>
        <v>#REF!</v>
      </c>
      <c r="G137" s="528" t="e">
        <f>'EMAD na UBS JD JAPÃO'!#REF!</f>
        <v>#REF!</v>
      </c>
      <c r="H137" s="529" t="e">
        <f t="shared" si="201"/>
        <v>#REF!</v>
      </c>
      <c r="I137" s="528" t="e">
        <f>'EMAD na UBS JD JAPÃO'!#REF!</f>
        <v>#REF!</v>
      </c>
      <c r="J137" s="529" t="e">
        <f t="shared" si="202"/>
        <v>#REF!</v>
      </c>
      <c r="K137" s="530" t="e">
        <f t="shared" ref="K137:K139" si="206">SUM(E137,G137,I137)</f>
        <v>#REF!</v>
      </c>
      <c r="L137" s="531" t="e">
        <f t="shared" ref="L137:L139" si="207">(K137*$B137)-$D137*3</f>
        <v>#REF!</v>
      </c>
      <c r="M137" s="528" t="e">
        <f>'EMAD na UBS JD JAPÃO'!#REF!</f>
        <v>#REF!</v>
      </c>
      <c r="N137" s="529" t="e">
        <f t="shared" si="203"/>
        <v>#REF!</v>
      </c>
      <c r="O137" s="528" t="e">
        <f>'EMAD na UBS JD JAPÃO'!#REF!</f>
        <v>#REF!</v>
      </c>
      <c r="P137" s="529" t="e">
        <f t="shared" si="196"/>
        <v>#REF!</v>
      </c>
      <c r="Q137" s="528" t="e">
        <f>'EMAD na UBS JD JAPÃO'!#REF!</f>
        <v>#REF!</v>
      </c>
      <c r="R137" s="529" t="e">
        <f t="shared" si="197"/>
        <v>#REF!</v>
      </c>
      <c r="S137" s="530" t="e">
        <f t="shared" si="198"/>
        <v>#REF!</v>
      </c>
      <c r="T137" s="531" t="e">
        <f t="shared" si="199"/>
        <v>#REF!</v>
      </c>
    </row>
    <row r="138" spans="1:20" x14ac:dyDescent="0.25">
      <c r="A138" s="8" t="s">
        <v>153</v>
      </c>
      <c r="B138" s="261">
        <v>20</v>
      </c>
      <c r="C138" s="78" t="e">
        <f>'EMAD na UBS JD JAPÃO'!#REF!</f>
        <v>#REF!</v>
      </c>
      <c r="D138" s="290" t="e">
        <f t="shared" si="193"/>
        <v>#REF!</v>
      </c>
      <c r="E138" s="95" t="e">
        <f>'EMAD na UBS JD JAPÃO'!#REF!</f>
        <v>#REF!</v>
      </c>
      <c r="F138" s="303" t="e">
        <f t="shared" si="200"/>
        <v>#REF!</v>
      </c>
      <c r="G138" s="95" t="e">
        <f>'EMAD na UBS JD JAPÃO'!#REF!</f>
        <v>#REF!</v>
      </c>
      <c r="H138" s="303" t="e">
        <f t="shared" si="201"/>
        <v>#REF!</v>
      </c>
      <c r="I138" s="95" t="e">
        <f>'EMAD na UBS JD JAPÃO'!#REF!</f>
        <v>#REF!</v>
      </c>
      <c r="J138" s="303" t="e">
        <f t="shared" si="202"/>
        <v>#REF!</v>
      </c>
      <c r="K138" s="239" t="e">
        <f t="shared" si="206"/>
        <v>#REF!</v>
      </c>
      <c r="L138" s="316" t="e">
        <f t="shared" si="207"/>
        <v>#REF!</v>
      </c>
      <c r="M138" s="95" t="e">
        <f>'EMAD na UBS JD JAPÃO'!#REF!</f>
        <v>#REF!</v>
      </c>
      <c r="N138" s="303" t="e">
        <f t="shared" si="203"/>
        <v>#REF!</v>
      </c>
      <c r="O138" s="95" t="e">
        <f>'EMAD na UBS JD JAPÃO'!#REF!</f>
        <v>#REF!</v>
      </c>
      <c r="P138" s="303" t="e">
        <f t="shared" si="196"/>
        <v>#REF!</v>
      </c>
      <c r="Q138" s="95" t="e">
        <f>'EMAD na UBS JD JAPÃO'!#REF!</f>
        <v>#REF!</v>
      </c>
      <c r="R138" s="303" t="e">
        <f t="shared" si="197"/>
        <v>#REF!</v>
      </c>
      <c r="S138" s="239" t="e">
        <f t="shared" si="198"/>
        <v>#REF!</v>
      </c>
      <c r="T138" s="316" t="e">
        <f t="shared" si="199"/>
        <v>#REF!</v>
      </c>
    </row>
    <row r="139" spans="1:20" ht="15.75" thickBot="1" x14ac:dyDescent="0.3">
      <c r="A139" s="96" t="s">
        <v>149</v>
      </c>
      <c r="B139" s="263">
        <v>30</v>
      </c>
      <c r="C139" s="80" t="e">
        <f>'EMAD na UBS JD JAPÃO'!#REF!</f>
        <v>#REF!</v>
      </c>
      <c r="D139" s="285" t="e">
        <f t="shared" si="193"/>
        <v>#REF!</v>
      </c>
      <c r="E139" s="484" t="e">
        <f>'EMAD na UBS JD JAPÃO'!#REF!</f>
        <v>#REF!</v>
      </c>
      <c r="F139" s="304" t="e">
        <f t="shared" si="200"/>
        <v>#REF!</v>
      </c>
      <c r="G139" s="484" t="e">
        <f>'EMAD na UBS JD JAPÃO'!#REF!</f>
        <v>#REF!</v>
      </c>
      <c r="H139" s="304" t="e">
        <f t="shared" si="201"/>
        <v>#REF!</v>
      </c>
      <c r="I139" s="484" t="e">
        <f>'EMAD na UBS JD JAPÃO'!#REF!</f>
        <v>#REF!</v>
      </c>
      <c r="J139" s="304" t="e">
        <f t="shared" si="202"/>
        <v>#REF!</v>
      </c>
      <c r="K139" s="240" t="e">
        <f t="shared" si="206"/>
        <v>#REF!</v>
      </c>
      <c r="L139" s="317" t="e">
        <f t="shared" si="207"/>
        <v>#REF!</v>
      </c>
      <c r="M139" s="484" t="e">
        <f>'EMAD na UBS JD JAPÃO'!#REF!</f>
        <v>#REF!</v>
      </c>
      <c r="N139" s="304" t="e">
        <f t="shared" si="203"/>
        <v>#REF!</v>
      </c>
      <c r="O139" s="484" t="e">
        <f>'EMAD na UBS JD JAPÃO'!#REF!</f>
        <v>#REF!</v>
      </c>
      <c r="P139" s="304" t="e">
        <f t="shared" si="196"/>
        <v>#REF!</v>
      </c>
      <c r="Q139" s="484" t="e">
        <f>'EMAD na UBS JD JAPÃO'!#REF!</f>
        <v>#REF!</v>
      </c>
      <c r="R139" s="304" t="e">
        <f t="shared" si="197"/>
        <v>#REF!</v>
      </c>
      <c r="S139" s="240" t="e">
        <f t="shared" si="198"/>
        <v>#REF!</v>
      </c>
      <c r="T139" s="317" t="e">
        <f t="shared" si="199"/>
        <v>#REF!</v>
      </c>
    </row>
    <row r="140" spans="1:20" ht="15.75" thickBot="1" x14ac:dyDescent="0.3">
      <c r="A140" s="5" t="s">
        <v>7</v>
      </c>
      <c r="B140" s="279">
        <f>SUM(B134:B139)</f>
        <v>220</v>
      </c>
      <c r="C140" s="6" t="e">
        <f>SUM(C134:C139)</f>
        <v>#REF!</v>
      </c>
      <c r="D140" s="286" t="e">
        <f t="shared" ref="D140:T140" si="208">SUM(D134:D139)</f>
        <v>#REF!</v>
      </c>
      <c r="E140" s="485" t="e">
        <f t="shared" si="208"/>
        <v>#REF!</v>
      </c>
      <c r="F140" s="305" t="e">
        <f>SUM(F134:F135,F137:F139)</f>
        <v>#REF!</v>
      </c>
      <c r="G140" s="485" t="e">
        <f t="shared" si="208"/>
        <v>#REF!</v>
      </c>
      <c r="H140" s="305" t="e">
        <f>SUM(H134:H135,H137:H139)</f>
        <v>#REF!</v>
      </c>
      <c r="I140" s="485" t="e">
        <f t="shared" si="208"/>
        <v>#REF!</v>
      </c>
      <c r="J140" s="305" t="e">
        <f>SUM(J134:J135,J137:J139)</f>
        <v>#REF!</v>
      </c>
      <c r="K140" s="71" t="e">
        <f t="shared" ref="K140:L140" si="209">SUM(K134:K139)</f>
        <v>#REF!</v>
      </c>
      <c r="L140" s="318" t="e">
        <f t="shared" si="209"/>
        <v>#REF!</v>
      </c>
      <c r="M140" s="485" t="e">
        <f t="shared" si="208"/>
        <v>#REF!</v>
      </c>
      <c r="N140" s="305" t="e">
        <f>SUM(N134:N135,N137:N139)</f>
        <v>#REF!</v>
      </c>
      <c r="O140" s="485" t="e">
        <f t="shared" si="208"/>
        <v>#REF!</v>
      </c>
      <c r="P140" s="305" t="e">
        <f>SUM(P134:P135,P137:P139)</f>
        <v>#REF!</v>
      </c>
      <c r="Q140" s="485" t="e">
        <f t="shared" si="208"/>
        <v>#REF!</v>
      </c>
      <c r="R140" s="305" t="e">
        <f>SUM(R134:R135,R137:R139)</f>
        <v>#REF!</v>
      </c>
      <c r="S140" s="71" t="e">
        <f t="shared" si="208"/>
        <v>#REF!</v>
      </c>
      <c r="T140" s="318" t="e">
        <f t="shared" si="208"/>
        <v>#REF!</v>
      </c>
    </row>
    <row r="142" spans="1:20" ht="15.75" x14ac:dyDescent="0.25">
      <c r="A142" s="993" t="s">
        <v>277</v>
      </c>
      <c r="B142" s="994"/>
      <c r="C142" s="994"/>
      <c r="D142" s="994"/>
      <c r="E142" s="994"/>
      <c r="F142" s="994"/>
      <c r="G142" s="994"/>
      <c r="H142" s="994"/>
      <c r="I142" s="994"/>
      <c r="J142" s="994"/>
      <c r="K142" s="994"/>
      <c r="L142" s="994"/>
      <c r="M142" s="994"/>
      <c r="N142" s="994"/>
      <c r="O142" s="994"/>
      <c r="P142" s="994"/>
      <c r="Q142" s="994"/>
      <c r="R142" s="994"/>
      <c r="S142" s="994"/>
      <c r="T142" s="994"/>
    </row>
    <row r="143" spans="1:20" ht="36.75" thickBot="1" x14ac:dyDescent="0.3">
      <c r="A143" s="74" t="s">
        <v>14</v>
      </c>
      <c r="B143" s="260" t="str">
        <f t="shared" ref="B143:T143" si="210">B5</f>
        <v>Carga Horária</v>
      </c>
      <c r="C143" s="90" t="str">
        <f t="shared" si="210"/>
        <v>Equipe Mínima TA</v>
      </c>
      <c r="D143" s="288" t="str">
        <f t="shared" si="210"/>
        <v>Total Horas</v>
      </c>
      <c r="E143" s="502" t="str">
        <f t="shared" si="210"/>
        <v>MAR</v>
      </c>
      <c r="F143" s="330" t="str">
        <f t="shared" si="210"/>
        <v>Saldo Mar</v>
      </c>
      <c r="G143" s="502" t="str">
        <f t="shared" si="210"/>
        <v>ABR</v>
      </c>
      <c r="H143" s="330" t="str">
        <f t="shared" si="210"/>
        <v>Saldo Abr</v>
      </c>
      <c r="I143" s="502" t="str">
        <f t="shared" si="210"/>
        <v>MAI</v>
      </c>
      <c r="J143" s="330" t="str">
        <f t="shared" si="210"/>
        <v>Saldo Mai</v>
      </c>
      <c r="K143" s="237" t="str">
        <f t="shared" ref="K143:L143" si="211">K5</f>
        <v>3º Trimestre</v>
      </c>
      <c r="L143" s="328" t="str">
        <f t="shared" si="211"/>
        <v>Saldo Trim</v>
      </c>
      <c r="M143" s="502" t="str">
        <f t="shared" si="210"/>
        <v>JUN</v>
      </c>
      <c r="N143" s="330" t="str">
        <f t="shared" si="210"/>
        <v>Saldo Jun</v>
      </c>
      <c r="O143" s="482" t="str">
        <f t="shared" si="210"/>
        <v>JUL</v>
      </c>
      <c r="P143" s="330" t="str">
        <f t="shared" si="210"/>
        <v>Saldo Jul</v>
      </c>
      <c r="Q143" s="482" t="str">
        <f t="shared" si="210"/>
        <v>AGO</v>
      </c>
      <c r="R143" s="330" t="str">
        <f t="shared" si="210"/>
        <v>Saldo Ago</v>
      </c>
      <c r="S143" s="237" t="str">
        <f t="shared" si="210"/>
        <v>4º Trimestre</v>
      </c>
      <c r="T143" s="328" t="str">
        <f t="shared" si="210"/>
        <v>Saldo Trim</v>
      </c>
    </row>
    <row r="144" spans="1:20" ht="15.75" thickTop="1" x14ac:dyDescent="0.25">
      <c r="A144" s="77" t="s">
        <v>33</v>
      </c>
      <c r="B144" s="261">
        <v>20</v>
      </c>
      <c r="C144" s="9" t="e">
        <f>'UBS Vila Ede'!#REF!</f>
        <v>#REF!</v>
      </c>
      <c r="D144" s="282" t="e">
        <f t="shared" ref="D144:D151" si="212">C144*B144</f>
        <v>#REF!</v>
      </c>
      <c r="E144" s="483" t="e">
        <f>'UBS Vila Ede'!#REF!</f>
        <v>#REF!</v>
      </c>
      <c r="F144" s="302" t="e">
        <f t="shared" ref="F144:F151" si="213">(E144*$B144)-$D144</f>
        <v>#REF!</v>
      </c>
      <c r="G144" s="483" t="e">
        <f>'UBS Vila Ede'!#REF!</f>
        <v>#REF!</v>
      </c>
      <c r="H144" s="302" t="e">
        <f t="shared" ref="H144:H151" si="214">(G144*$B144)-$D144</f>
        <v>#REF!</v>
      </c>
      <c r="I144" s="483" t="e">
        <f>'UBS Vila Ede'!#REF!</f>
        <v>#REF!</v>
      </c>
      <c r="J144" s="302" t="e">
        <f t="shared" ref="J144:J151" si="215">(I144*$B144)-$D144</f>
        <v>#REF!</v>
      </c>
      <c r="K144" s="227" t="e">
        <f t="shared" ref="K144:K151" si="216">SUM(E144,G144,I144)</f>
        <v>#REF!</v>
      </c>
      <c r="L144" s="315" t="e">
        <f t="shared" ref="L144:L151" si="217">(K144*$B144)-$D144*3</f>
        <v>#REF!</v>
      </c>
      <c r="M144" s="483" t="e">
        <f>'UBS Vila Ede'!#REF!</f>
        <v>#REF!</v>
      </c>
      <c r="N144" s="302" t="e">
        <f t="shared" ref="N144:N151" si="218">(M144*$B144)-$D144</f>
        <v>#REF!</v>
      </c>
      <c r="O144" s="483" t="e">
        <f>'UBS Vila Ede'!#REF!</f>
        <v>#REF!</v>
      </c>
      <c r="P144" s="302" t="e">
        <f t="shared" ref="P144:P151" si="219">(O144*$B144)-$D144</f>
        <v>#REF!</v>
      </c>
      <c r="Q144" s="483" t="e">
        <f>'UBS Vila Ede'!#REF!</f>
        <v>#REF!</v>
      </c>
      <c r="R144" s="302" t="e">
        <f t="shared" ref="R144:R151" si="220">(Q144*$B144)-$D144</f>
        <v>#REF!</v>
      </c>
      <c r="S144" s="227" t="e">
        <f t="shared" ref="S144:S151" si="221">SUM(M144,O144,Q144)</f>
        <v>#REF!</v>
      </c>
      <c r="T144" s="315" t="e">
        <f t="shared" ref="T144:T151" si="222">(S144*$B144)-$D144*3</f>
        <v>#REF!</v>
      </c>
    </row>
    <row r="145" spans="1:20" x14ac:dyDescent="0.25">
      <c r="A145" s="77" t="s">
        <v>20</v>
      </c>
      <c r="B145" s="262">
        <v>20</v>
      </c>
      <c r="C145" s="73" t="e">
        <f>'UBS Vila Ede'!#REF!</f>
        <v>#REF!</v>
      </c>
      <c r="D145" s="283" t="e">
        <f t="shared" si="212"/>
        <v>#REF!</v>
      </c>
      <c r="E145" s="95" t="e">
        <f>'UBS Vila Ede'!#REF!</f>
        <v>#REF!</v>
      </c>
      <c r="F145" s="303" t="e">
        <f t="shared" si="213"/>
        <v>#REF!</v>
      </c>
      <c r="G145" s="95" t="e">
        <f>'UBS Vila Ede'!#REF!</f>
        <v>#REF!</v>
      </c>
      <c r="H145" s="303" t="e">
        <f t="shared" si="214"/>
        <v>#REF!</v>
      </c>
      <c r="I145" s="95" t="e">
        <f>'UBS Vila Ede'!#REF!</f>
        <v>#REF!</v>
      </c>
      <c r="J145" s="303" t="e">
        <f t="shared" si="215"/>
        <v>#REF!</v>
      </c>
      <c r="K145" s="239" t="e">
        <f t="shared" si="216"/>
        <v>#REF!</v>
      </c>
      <c r="L145" s="316" t="e">
        <f t="shared" si="217"/>
        <v>#REF!</v>
      </c>
      <c r="M145" s="95" t="e">
        <f>'UBS Vila Ede'!#REF!</f>
        <v>#REF!</v>
      </c>
      <c r="N145" s="303" t="e">
        <f t="shared" si="218"/>
        <v>#REF!</v>
      </c>
      <c r="O145" s="95" t="e">
        <f>'UBS Vila Ede'!#REF!</f>
        <v>#REF!</v>
      </c>
      <c r="P145" s="303" t="e">
        <f t="shared" si="219"/>
        <v>#REF!</v>
      </c>
      <c r="Q145" s="95" t="e">
        <f>'UBS Vila Ede'!#REF!</f>
        <v>#REF!</v>
      </c>
      <c r="R145" s="303" t="e">
        <f t="shared" si="220"/>
        <v>#REF!</v>
      </c>
      <c r="S145" s="239" t="e">
        <f t="shared" si="221"/>
        <v>#REF!</v>
      </c>
      <c r="T145" s="316" t="e">
        <f t="shared" si="222"/>
        <v>#REF!</v>
      </c>
    </row>
    <row r="146" spans="1:20" x14ac:dyDescent="0.25">
      <c r="A146" s="77" t="s">
        <v>43</v>
      </c>
      <c r="B146" s="262">
        <v>20</v>
      </c>
      <c r="C146" s="73" t="e">
        <f>'UBS Vila Ede'!#REF!</f>
        <v>#REF!</v>
      </c>
      <c r="D146" s="283" t="e">
        <f t="shared" si="212"/>
        <v>#REF!</v>
      </c>
      <c r="E146" s="95" t="e">
        <f>'UBS Vila Ede'!#REF!</f>
        <v>#REF!</v>
      </c>
      <c r="F146" s="303" t="e">
        <f t="shared" si="213"/>
        <v>#REF!</v>
      </c>
      <c r="G146" s="95" t="e">
        <f>'UBS Vila Ede'!#REF!</f>
        <v>#REF!</v>
      </c>
      <c r="H146" s="303" t="e">
        <f t="shared" si="214"/>
        <v>#REF!</v>
      </c>
      <c r="I146" s="95" t="e">
        <f>'UBS Vila Ede'!#REF!</f>
        <v>#REF!</v>
      </c>
      <c r="J146" s="303" t="e">
        <f t="shared" si="215"/>
        <v>#REF!</v>
      </c>
      <c r="K146" s="239" t="e">
        <f t="shared" si="216"/>
        <v>#REF!</v>
      </c>
      <c r="L146" s="316" t="e">
        <f t="shared" si="217"/>
        <v>#REF!</v>
      </c>
      <c r="M146" s="95" t="e">
        <f>'UBS Vila Ede'!#REF!</f>
        <v>#REF!</v>
      </c>
      <c r="N146" s="303" t="e">
        <f t="shared" si="218"/>
        <v>#REF!</v>
      </c>
      <c r="O146" s="95" t="e">
        <f>'UBS Vila Ede'!#REF!</f>
        <v>#REF!</v>
      </c>
      <c r="P146" s="303" t="e">
        <f t="shared" si="219"/>
        <v>#REF!</v>
      </c>
      <c r="Q146" s="95" t="e">
        <f>'UBS Vila Ede'!#REF!</f>
        <v>#REF!</v>
      </c>
      <c r="R146" s="303" t="e">
        <f t="shared" si="220"/>
        <v>#REF!</v>
      </c>
      <c r="S146" s="239" t="e">
        <f t="shared" si="221"/>
        <v>#REF!</v>
      </c>
      <c r="T146" s="316" t="e">
        <f t="shared" si="222"/>
        <v>#REF!</v>
      </c>
    </row>
    <row r="147" spans="1:20" x14ac:dyDescent="0.25">
      <c r="A147" s="77" t="s">
        <v>23</v>
      </c>
      <c r="B147" s="262">
        <v>20</v>
      </c>
      <c r="C147" s="73" t="e">
        <f>'UBS Vila Ede'!#REF!</f>
        <v>#REF!</v>
      </c>
      <c r="D147" s="283" t="e">
        <f t="shared" si="212"/>
        <v>#REF!</v>
      </c>
      <c r="E147" s="95" t="e">
        <f>'UBS Vila Ede'!#REF!</f>
        <v>#REF!</v>
      </c>
      <c r="F147" s="303" t="e">
        <f t="shared" si="213"/>
        <v>#REF!</v>
      </c>
      <c r="G147" s="95" t="e">
        <f>'UBS Vila Ede'!#REF!</f>
        <v>#REF!</v>
      </c>
      <c r="H147" s="303" t="e">
        <f t="shared" si="214"/>
        <v>#REF!</v>
      </c>
      <c r="I147" s="95" t="e">
        <f>'UBS Vila Ede'!#REF!</f>
        <v>#REF!</v>
      </c>
      <c r="J147" s="303" t="e">
        <f t="shared" si="215"/>
        <v>#REF!</v>
      </c>
      <c r="K147" s="239" t="e">
        <f t="shared" si="216"/>
        <v>#REF!</v>
      </c>
      <c r="L147" s="316" t="e">
        <f t="shared" si="217"/>
        <v>#REF!</v>
      </c>
      <c r="M147" s="95" t="e">
        <f>'UBS Vila Ede'!#REF!</f>
        <v>#REF!</v>
      </c>
      <c r="N147" s="303" t="e">
        <f t="shared" si="218"/>
        <v>#REF!</v>
      </c>
      <c r="O147" s="95" t="e">
        <f>'UBS Vila Ede'!#REF!</f>
        <v>#REF!</v>
      </c>
      <c r="P147" s="303" t="e">
        <f t="shared" si="219"/>
        <v>#REF!</v>
      </c>
      <c r="Q147" s="95" t="e">
        <f>'UBS Vila Ede'!#REF!</f>
        <v>#REF!</v>
      </c>
      <c r="R147" s="303" t="e">
        <f t="shared" si="220"/>
        <v>#REF!</v>
      </c>
      <c r="S147" s="239" t="e">
        <f t="shared" si="221"/>
        <v>#REF!</v>
      </c>
      <c r="T147" s="316" t="e">
        <f t="shared" si="222"/>
        <v>#REF!</v>
      </c>
    </row>
    <row r="148" spans="1:20" x14ac:dyDescent="0.25">
      <c r="A148" s="77" t="s">
        <v>24</v>
      </c>
      <c r="B148" s="262">
        <v>30</v>
      </c>
      <c r="C148" s="73" t="e">
        <f>'UBS Vila Ede'!#REF!</f>
        <v>#REF!</v>
      </c>
      <c r="D148" s="283" t="e">
        <f t="shared" si="212"/>
        <v>#REF!</v>
      </c>
      <c r="E148" s="95" t="e">
        <f>'UBS Vila Ede'!#REF!</f>
        <v>#REF!</v>
      </c>
      <c r="F148" s="303" t="e">
        <f t="shared" si="213"/>
        <v>#REF!</v>
      </c>
      <c r="G148" s="95" t="e">
        <f>'UBS Vila Ede'!#REF!</f>
        <v>#REF!</v>
      </c>
      <c r="H148" s="303" t="e">
        <f t="shared" si="214"/>
        <v>#REF!</v>
      </c>
      <c r="I148" s="95" t="e">
        <f>'UBS Vila Ede'!#REF!</f>
        <v>#REF!</v>
      </c>
      <c r="J148" s="303" t="e">
        <f t="shared" si="215"/>
        <v>#REF!</v>
      </c>
      <c r="K148" s="239" t="e">
        <f t="shared" si="216"/>
        <v>#REF!</v>
      </c>
      <c r="L148" s="316" t="e">
        <f t="shared" si="217"/>
        <v>#REF!</v>
      </c>
      <c r="M148" s="95" t="e">
        <f>'UBS Vila Ede'!#REF!</f>
        <v>#REF!</v>
      </c>
      <c r="N148" s="303" t="e">
        <f t="shared" si="218"/>
        <v>#REF!</v>
      </c>
      <c r="O148" s="95" t="e">
        <f>'UBS Vila Ede'!#REF!</f>
        <v>#REF!</v>
      </c>
      <c r="P148" s="303" t="e">
        <f t="shared" si="219"/>
        <v>#REF!</v>
      </c>
      <c r="Q148" s="95" t="e">
        <f>'UBS Vila Ede'!#REF!</f>
        <v>#REF!</v>
      </c>
      <c r="R148" s="303" t="e">
        <f t="shared" si="220"/>
        <v>#REF!</v>
      </c>
      <c r="S148" s="239" t="e">
        <f t="shared" si="221"/>
        <v>#REF!</v>
      </c>
      <c r="T148" s="316" t="e">
        <f t="shared" si="222"/>
        <v>#REF!</v>
      </c>
    </row>
    <row r="149" spans="1:20" x14ac:dyDescent="0.25">
      <c r="A149" s="77" t="s">
        <v>25</v>
      </c>
      <c r="B149" s="262">
        <v>30</v>
      </c>
      <c r="C149" s="73" t="e">
        <f>'UBS Vila Ede'!#REF!</f>
        <v>#REF!</v>
      </c>
      <c r="D149" s="283" t="e">
        <f t="shared" si="212"/>
        <v>#REF!</v>
      </c>
      <c r="E149" s="95" t="e">
        <f>'UBS Vila Ede'!#REF!</f>
        <v>#REF!</v>
      </c>
      <c r="F149" s="303" t="e">
        <f t="shared" si="213"/>
        <v>#REF!</v>
      </c>
      <c r="G149" s="95" t="e">
        <f>'UBS Vila Ede'!#REF!</f>
        <v>#REF!</v>
      </c>
      <c r="H149" s="303" t="e">
        <f t="shared" si="214"/>
        <v>#REF!</v>
      </c>
      <c r="I149" s="95" t="e">
        <f>'UBS Vila Ede'!#REF!</f>
        <v>#REF!</v>
      </c>
      <c r="J149" s="303" t="e">
        <f t="shared" si="215"/>
        <v>#REF!</v>
      </c>
      <c r="K149" s="239" t="e">
        <f t="shared" si="216"/>
        <v>#REF!</v>
      </c>
      <c r="L149" s="316" t="e">
        <f t="shared" si="217"/>
        <v>#REF!</v>
      </c>
      <c r="M149" s="95" t="e">
        <f>'UBS Vila Ede'!#REF!</f>
        <v>#REF!</v>
      </c>
      <c r="N149" s="303" t="e">
        <f t="shared" si="218"/>
        <v>#REF!</v>
      </c>
      <c r="O149" s="95" t="e">
        <f>'UBS Vila Ede'!#REF!</f>
        <v>#REF!</v>
      </c>
      <c r="P149" s="303" t="e">
        <f t="shared" si="219"/>
        <v>#REF!</v>
      </c>
      <c r="Q149" s="95" t="e">
        <f>'UBS Vila Ede'!#REF!</f>
        <v>#REF!</v>
      </c>
      <c r="R149" s="303" t="e">
        <f t="shared" si="220"/>
        <v>#REF!</v>
      </c>
      <c r="S149" s="239" t="e">
        <f t="shared" si="221"/>
        <v>#REF!</v>
      </c>
      <c r="T149" s="316" t="e">
        <f t="shared" si="222"/>
        <v>#REF!</v>
      </c>
    </row>
    <row r="150" spans="1:20" x14ac:dyDescent="0.25">
      <c r="A150" s="77" t="s">
        <v>26</v>
      </c>
      <c r="B150" s="262">
        <v>40</v>
      </c>
      <c r="C150" s="73" t="e">
        <f>'UBS Vila Ede'!#REF!</f>
        <v>#REF!</v>
      </c>
      <c r="D150" s="283" t="e">
        <f t="shared" si="212"/>
        <v>#REF!</v>
      </c>
      <c r="E150" s="95" t="e">
        <f>'UBS Vila Ede'!#REF!</f>
        <v>#REF!</v>
      </c>
      <c r="F150" s="303" t="e">
        <f t="shared" si="213"/>
        <v>#REF!</v>
      </c>
      <c r="G150" s="95" t="e">
        <f>'UBS Vila Ede'!#REF!</f>
        <v>#REF!</v>
      </c>
      <c r="H150" s="303" t="e">
        <f t="shared" si="214"/>
        <v>#REF!</v>
      </c>
      <c r="I150" s="95" t="e">
        <f>'UBS Vila Ede'!#REF!</f>
        <v>#REF!</v>
      </c>
      <c r="J150" s="303" t="e">
        <f t="shared" si="215"/>
        <v>#REF!</v>
      </c>
      <c r="K150" s="239" t="e">
        <f t="shared" si="216"/>
        <v>#REF!</v>
      </c>
      <c r="L150" s="316" t="e">
        <f t="shared" si="217"/>
        <v>#REF!</v>
      </c>
      <c r="M150" s="95" t="e">
        <f>'UBS Vila Ede'!#REF!</f>
        <v>#REF!</v>
      </c>
      <c r="N150" s="303" t="e">
        <f t="shared" si="218"/>
        <v>#REF!</v>
      </c>
      <c r="O150" s="95" t="e">
        <f>'UBS Vila Ede'!#REF!</f>
        <v>#REF!</v>
      </c>
      <c r="P150" s="303" t="e">
        <f t="shared" si="219"/>
        <v>#REF!</v>
      </c>
      <c r="Q150" s="95" t="e">
        <f>'UBS Vila Ede'!#REF!</f>
        <v>#REF!</v>
      </c>
      <c r="R150" s="303" t="e">
        <f t="shared" si="220"/>
        <v>#REF!</v>
      </c>
      <c r="S150" s="239" t="e">
        <f t="shared" si="221"/>
        <v>#REF!</v>
      </c>
      <c r="T150" s="316" t="e">
        <f t="shared" si="222"/>
        <v>#REF!</v>
      </c>
    </row>
    <row r="151" spans="1:20" ht="15.75" thickBot="1" x14ac:dyDescent="0.3">
      <c r="A151" s="365" t="s">
        <v>189</v>
      </c>
      <c r="B151" s="270">
        <v>40</v>
      </c>
      <c r="C151" s="56" t="e">
        <f>'UBS Vila Ede'!#REF!</f>
        <v>#REF!</v>
      </c>
      <c r="D151" s="296" t="e">
        <f t="shared" si="212"/>
        <v>#REF!</v>
      </c>
      <c r="E151" s="487" t="e">
        <f>'UBS Vila Ede'!#REF!</f>
        <v>#REF!</v>
      </c>
      <c r="F151" s="311" t="e">
        <f t="shared" si="213"/>
        <v>#REF!</v>
      </c>
      <c r="G151" s="487" t="e">
        <f>'UBS Vila Ede'!#REF!</f>
        <v>#REF!</v>
      </c>
      <c r="H151" s="311" t="e">
        <f t="shared" si="214"/>
        <v>#REF!</v>
      </c>
      <c r="I151" s="487" t="e">
        <f>'UBS Vila Ede'!#REF!</f>
        <v>#REF!</v>
      </c>
      <c r="J151" s="311" t="e">
        <f t="shared" si="215"/>
        <v>#REF!</v>
      </c>
      <c r="K151" s="247" t="e">
        <f t="shared" si="216"/>
        <v>#REF!</v>
      </c>
      <c r="L151" s="324" t="e">
        <f t="shared" si="217"/>
        <v>#REF!</v>
      </c>
      <c r="M151" s="487" t="e">
        <f>'UBS Vila Ede'!#REF!</f>
        <v>#REF!</v>
      </c>
      <c r="N151" s="311" t="e">
        <f t="shared" si="218"/>
        <v>#REF!</v>
      </c>
      <c r="O151" s="487" t="e">
        <f>'UBS Vila Ede'!#REF!</f>
        <v>#REF!</v>
      </c>
      <c r="P151" s="311" t="e">
        <f t="shared" si="219"/>
        <v>#REF!</v>
      </c>
      <c r="Q151" s="487" t="e">
        <f>'UBS Vila Ede'!#REF!</f>
        <v>#REF!</v>
      </c>
      <c r="R151" s="311" t="e">
        <f t="shared" si="220"/>
        <v>#REF!</v>
      </c>
      <c r="S151" s="247" t="e">
        <f t="shared" si="221"/>
        <v>#REF!</v>
      </c>
      <c r="T151" s="324" t="e">
        <f t="shared" si="222"/>
        <v>#REF!</v>
      </c>
    </row>
    <row r="152" spans="1:20" ht="15.75" thickBot="1" x14ac:dyDescent="0.3">
      <c r="A152" s="355" t="s">
        <v>7</v>
      </c>
      <c r="B152" s="348">
        <f>SUM(B144:B151)</f>
        <v>220</v>
      </c>
      <c r="C152" s="349" t="e">
        <f>SUM(C144:C151)</f>
        <v>#REF!</v>
      </c>
      <c r="D152" s="350" t="e">
        <f t="shared" ref="D152:T152" si="223">SUM(D144:D151)</f>
        <v>#REF!</v>
      </c>
      <c r="E152" s="492" t="e">
        <f t="shared" si="223"/>
        <v>#REF!</v>
      </c>
      <c r="F152" s="352" t="e">
        <f t="shared" si="223"/>
        <v>#REF!</v>
      </c>
      <c r="G152" s="492" t="e">
        <f t="shared" si="223"/>
        <v>#REF!</v>
      </c>
      <c r="H152" s="352" t="e">
        <f t="shared" si="223"/>
        <v>#REF!</v>
      </c>
      <c r="I152" s="492" t="e">
        <f t="shared" si="223"/>
        <v>#REF!</v>
      </c>
      <c r="J152" s="352" t="e">
        <f t="shared" si="223"/>
        <v>#REF!</v>
      </c>
      <c r="K152" s="353" t="e">
        <f t="shared" ref="K152:L152" si="224">SUM(K144:K151)</f>
        <v>#REF!</v>
      </c>
      <c r="L152" s="354" t="e">
        <f t="shared" si="224"/>
        <v>#REF!</v>
      </c>
      <c r="M152" s="492" t="e">
        <f t="shared" si="223"/>
        <v>#REF!</v>
      </c>
      <c r="N152" s="352" t="e">
        <f t="shared" si="223"/>
        <v>#REF!</v>
      </c>
      <c r="O152" s="492" t="e">
        <f t="shared" si="223"/>
        <v>#REF!</v>
      </c>
      <c r="P152" s="352" t="e">
        <f t="shared" si="223"/>
        <v>#REF!</v>
      </c>
      <c r="Q152" s="492" t="e">
        <f t="shared" si="223"/>
        <v>#REF!</v>
      </c>
      <c r="R152" s="352" t="e">
        <f t="shared" si="223"/>
        <v>#REF!</v>
      </c>
      <c r="S152" s="353" t="e">
        <f t="shared" si="223"/>
        <v>#REF!</v>
      </c>
      <c r="T152" s="354" t="e">
        <f t="shared" si="223"/>
        <v>#REF!</v>
      </c>
    </row>
    <row r="154" spans="1:20" ht="15.75" x14ac:dyDescent="0.25">
      <c r="A154" s="993" t="s">
        <v>279</v>
      </c>
      <c r="B154" s="994"/>
      <c r="C154" s="994"/>
      <c r="D154" s="994"/>
      <c r="E154" s="994"/>
      <c r="F154" s="994"/>
      <c r="G154" s="994"/>
      <c r="H154" s="994"/>
      <c r="I154" s="994"/>
      <c r="J154" s="994"/>
      <c r="K154" s="994"/>
      <c r="L154" s="994"/>
      <c r="M154" s="994"/>
      <c r="N154" s="994"/>
      <c r="O154" s="994"/>
      <c r="P154" s="994"/>
      <c r="Q154" s="994"/>
      <c r="R154" s="994"/>
      <c r="S154" s="994"/>
      <c r="T154" s="994"/>
    </row>
    <row r="155" spans="1:20" ht="36.75" thickBot="1" x14ac:dyDescent="0.3">
      <c r="A155" s="74" t="s">
        <v>14</v>
      </c>
      <c r="B155" s="260" t="str">
        <f t="shared" ref="B155:T155" si="225">B5</f>
        <v>Carga Horária</v>
      </c>
      <c r="C155" s="90" t="str">
        <f t="shared" si="225"/>
        <v>Equipe Mínima TA</v>
      </c>
      <c r="D155" s="288" t="str">
        <f t="shared" si="225"/>
        <v>Total Horas</v>
      </c>
      <c r="E155" s="502" t="str">
        <f t="shared" si="225"/>
        <v>MAR</v>
      </c>
      <c r="F155" s="330" t="str">
        <f t="shared" si="225"/>
        <v>Saldo Mar</v>
      </c>
      <c r="G155" s="502" t="str">
        <f t="shared" si="225"/>
        <v>ABR</v>
      </c>
      <c r="H155" s="330" t="str">
        <f t="shared" si="225"/>
        <v>Saldo Abr</v>
      </c>
      <c r="I155" s="502" t="str">
        <f t="shared" si="225"/>
        <v>MAI</v>
      </c>
      <c r="J155" s="330" t="str">
        <f t="shared" si="225"/>
        <v>Saldo Mai</v>
      </c>
      <c r="K155" s="237" t="str">
        <f t="shared" ref="K155:L155" si="226">K5</f>
        <v>3º Trimestre</v>
      </c>
      <c r="L155" s="328" t="str">
        <f t="shared" si="226"/>
        <v>Saldo Trim</v>
      </c>
      <c r="M155" s="502" t="str">
        <f t="shared" si="225"/>
        <v>JUN</v>
      </c>
      <c r="N155" s="330" t="str">
        <f t="shared" si="225"/>
        <v>Saldo Jun</v>
      </c>
      <c r="O155" s="482" t="str">
        <f t="shared" si="225"/>
        <v>JUL</v>
      </c>
      <c r="P155" s="330" t="str">
        <f t="shared" si="225"/>
        <v>Saldo Jul</v>
      </c>
      <c r="Q155" s="482" t="str">
        <f t="shared" si="225"/>
        <v>AGO</v>
      </c>
      <c r="R155" s="330" t="str">
        <f t="shared" si="225"/>
        <v>Saldo Ago</v>
      </c>
      <c r="S155" s="237" t="str">
        <f t="shared" si="225"/>
        <v>4º Trimestre</v>
      </c>
      <c r="T155" s="328" t="str">
        <f t="shared" si="225"/>
        <v>Saldo Trim</v>
      </c>
    </row>
    <row r="156" spans="1:20" ht="15.75" thickTop="1" x14ac:dyDescent="0.25">
      <c r="A156" s="77" t="s">
        <v>33</v>
      </c>
      <c r="B156" s="261">
        <v>20</v>
      </c>
      <c r="C156" s="9" t="e">
        <f>'UBS Vila Leonor'!#REF!</f>
        <v>#REF!</v>
      </c>
      <c r="D156" s="282" t="e">
        <f t="shared" ref="D156:D163" si="227">C156*B156</f>
        <v>#REF!</v>
      </c>
      <c r="E156" s="483" t="e">
        <f>'UBS Vila Leonor'!#REF!</f>
        <v>#REF!</v>
      </c>
      <c r="F156" s="302" t="e">
        <f t="shared" ref="F156:F163" si="228">(E156*$B156)-$D156</f>
        <v>#REF!</v>
      </c>
      <c r="G156" s="483" t="e">
        <f>'UBS Vila Leonor'!#REF!</f>
        <v>#REF!</v>
      </c>
      <c r="H156" s="302" t="e">
        <f t="shared" ref="H156:H163" si="229">(G156*$B156)-$D156</f>
        <v>#REF!</v>
      </c>
      <c r="I156" s="483" t="e">
        <f>'UBS Vila Leonor'!#REF!</f>
        <v>#REF!</v>
      </c>
      <c r="J156" s="302" t="e">
        <f t="shared" ref="J156:J163" si="230">(I156*$B156)-$D156</f>
        <v>#REF!</v>
      </c>
      <c r="K156" s="227" t="e">
        <f t="shared" ref="K156:K163" si="231">SUM(E156,G156,I156)</f>
        <v>#REF!</v>
      </c>
      <c r="L156" s="315" t="e">
        <f t="shared" ref="L156:L163" si="232">(K156*$B156)-$D156*3</f>
        <v>#REF!</v>
      </c>
      <c r="M156" s="483" t="e">
        <f>'UBS Vila Leonor'!#REF!</f>
        <v>#REF!</v>
      </c>
      <c r="N156" s="302" t="e">
        <f t="shared" ref="N156:N163" si="233">(M156*$B156)-$D156</f>
        <v>#REF!</v>
      </c>
      <c r="O156" s="483" t="e">
        <f>'UBS Vila Leonor'!#REF!</f>
        <v>#REF!</v>
      </c>
      <c r="P156" s="302" t="e">
        <f t="shared" ref="P156:P163" si="234">(O156*$B156)-$D156</f>
        <v>#REF!</v>
      </c>
      <c r="Q156" s="483" t="e">
        <f>'UBS Vila Leonor'!#REF!</f>
        <v>#REF!</v>
      </c>
      <c r="R156" s="302" t="e">
        <f t="shared" ref="R156:R163" si="235">(Q156*$B156)-$D156</f>
        <v>#REF!</v>
      </c>
      <c r="S156" s="227" t="e">
        <f t="shared" ref="S156:S163" si="236">SUM(M156,O156,Q156)</f>
        <v>#REF!</v>
      </c>
      <c r="T156" s="315" t="e">
        <f t="shared" ref="T156:T163" si="237">(S156*$B156)-$D156*3</f>
        <v>#REF!</v>
      </c>
    </row>
    <row r="157" spans="1:20" x14ac:dyDescent="0.25">
      <c r="A157" s="77" t="s">
        <v>20</v>
      </c>
      <c r="B157" s="262">
        <v>20</v>
      </c>
      <c r="C157" s="73" t="e">
        <f>'UBS Vila Leonor'!#REF!</f>
        <v>#REF!</v>
      </c>
      <c r="D157" s="283" t="e">
        <f t="shared" si="227"/>
        <v>#REF!</v>
      </c>
      <c r="E157" s="95" t="e">
        <f>'UBS Vila Leonor'!#REF!</f>
        <v>#REF!</v>
      </c>
      <c r="F157" s="303" t="e">
        <f t="shared" si="228"/>
        <v>#REF!</v>
      </c>
      <c r="G157" s="95" t="e">
        <f>'UBS Vila Leonor'!#REF!</f>
        <v>#REF!</v>
      </c>
      <c r="H157" s="303" t="e">
        <f t="shared" si="229"/>
        <v>#REF!</v>
      </c>
      <c r="I157" s="95" t="e">
        <f>'UBS Vila Leonor'!#REF!</f>
        <v>#REF!</v>
      </c>
      <c r="J157" s="303" t="e">
        <f t="shared" si="230"/>
        <v>#REF!</v>
      </c>
      <c r="K157" s="239" t="e">
        <f t="shared" si="231"/>
        <v>#REF!</v>
      </c>
      <c r="L157" s="316" t="e">
        <f t="shared" si="232"/>
        <v>#REF!</v>
      </c>
      <c r="M157" s="489" t="e">
        <f>'UBS Vila Leonor'!#REF!</f>
        <v>#REF!</v>
      </c>
      <c r="N157" s="303" t="e">
        <f t="shared" si="233"/>
        <v>#REF!</v>
      </c>
      <c r="O157" s="95" t="e">
        <f>'UBS Vila Leonor'!#REF!</f>
        <v>#REF!</v>
      </c>
      <c r="P157" s="303" t="e">
        <f t="shared" si="234"/>
        <v>#REF!</v>
      </c>
      <c r="Q157" s="95" t="e">
        <f>'UBS Vila Leonor'!#REF!</f>
        <v>#REF!</v>
      </c>
      <c r="R157" s="303" t="e">
        <f t="shared" si="235"/>
        <v>#REF!</v>
      </c>
      <c r="S157" s="239" t="e">
        <f t="shared" si="236"/>
        <v>#REF!</v>
      </c>
      <c r="T157" s="316" t="e">
        <f t="shared" si="237"/>
        <v>#REF!</v>
      </c>
    </row>
    <row r="158" spans="1:20" x14ac:dyDescent="0.25">
      <c r="A158" s="77" t="s">
        <v>43</v>
      </c>
      <c r="B158" s="262">
        <v>20</v>
      </c>
      <c r="C158" s="73" t="e">
        <f>'UBS Vila Leonor'!#REF!</f>
        <v>#REF!</v>
      </c>
      <c r="D158" s="283" t="e">
        <f t="shared" si="227"/>
        <v>#REF!</v>
      </c>
      <c r="E158" s="95" t="e">
        <f>'UBS Vila Leonor'!#REF!</f>
        <v>#REF!</v>
      </c>
      <c r="F158" s="303" t="e">
        <f t="shared" si="228"/>
        <v>#REF!</v>
      </c>
      <c r="G158" s="95" t="e">
        <f>'UBS Vila Leonor'!#REF!</f>
        <v>#REF!</v>
      </c>
      <c r="H158" s="303" t="e">
        <f t="shared" si="229"/>
        <v>#REF!</v>
      </c>
      <c r="I158" s="95" t="e">
        <f>'UBS Vila Leonor'!#REF!</f>
        <v>#REF!</v>
      </c>
      <c r="J158" s="303" t="e">
        <f t="shared" si="230"/>
        <v>#REF!</v>
      </c>
      <c r="K158" s="239" t="e">
        <f t="shared" si="231"/>
        <v>#REF!</v>
      </c>
      <c r="L158" s="316" t="e">
        <f t="shared" si="232"/>
        <v>#REF!</v>
      </c>
      <c r="M158" s="489" t="e">
        <f>'UBS Vila Leonor'!#REF!</f>
        <v>#REF!</v>
      </c>
      <c r="N158" s="303" t="e">
        <f t="shared" si="233"/>
        <v>#REF!</v>
      </c>
      <c r="O158" s="95" t="e">
        <f>'UBS Vila Leonor'!#REF!</f>
        <v>#REF!</v>
      </c>
      <c r="P158" s="303" t="e">
        <f t="shared" si="234"/>
        <v>#REF!</v>
      </c>
      <c r="Q158" s="95" t="e">
        <f>'UBS Vila Leonor'!#REF!</f>
        <v>#REF!</v>
      </c>
      <c r="R158" s="303" t="e">
        <f t="shared" si="235"/>
        <v>#REF!</v>
      </c>
      <c r="S158" s="239" t="e">
        <f t="shared" si="236"/>
        <v>#REF!</v>
      </c>
      <c r="T158" s="316" t="e">
        <f t="shared" si="237"/>
        <v>#REF!</v>
      </c>
    </row>
    <row r="159" spans="1:20" x14ac:dyDescent="0.25">
      <c r="A159" s="77" t="s">
        <v>23</v>
      </c>
      <c r="B159" s="262">
        <v>20</v>
      </c>
      <c r="C159" s="73" t="e">
        <f>'UBS Vila Leonor'!#REF!</f>
        <v>#REF!</v>
      </c>
      <c r="D159" s="283" t="e">
        <f t="shared" si="227"/>
        <v>#REF!</v>
      </c>
      <c r="E159" s="95" t="e">
        <f>'UBS Vila Leonor'!#REF!</f>
        <v>#REF!</v>
      </c>
      <c r="F159" s="303" t="e">
        <f t="shared" si="228"/>
        <v>#REF!</v>
      </c>
      <c r="G159" s="95" t="e">
        <f>'UBS Vila Leonor'!#REF!</f>
        <v>#REF!</v>
      </c>
      <c r="H159" s="303" t="e">
        <f t="shared" si="229"/>
        <v>#REF!</v>
      </c>
      <c r="I159" s="95" t="e">
        <f>'UBS Vila Leonor'!#REF!</f>
        <v>#REF!</v>
      </c>
      <c r="J159" s="303" t="e">
        <f t="shared" si="230"/>
        <v>#REF!</v>
      </c>
      <c r="K159" s="239" t="e">
        <f t="shared" si="231"/>
        <v>#REF!</v>
      </c>
      <c r="L159" s="316" t="e">
        <f t="shared" si="232"/>
        <v>#REF!</v>
      </c>
      <c r="M159" s="489" t="e">
        <f>'UBS Vila Leonor'!#REF!</f>
        <v>#REF!</v>
      </c>
      <c r="N159" s="303" t="e">
        <f t="shared" si="233"/>
        <v>#REF!</v>
      </c>
      <c r="O159" s="95" t="e">
        <f>'UBS Vila Leonor'!#REF!</f>
        <v>#REF!</v>
      </c>
      <c r="P159" s="303" t="e">
        <f t="shared" si="234"/>
        <v>#REF!</v>
      </c>
      <c r="Q159" s="95" t="e">
        <f>'UBS Vila Leonor'!#REF!</f>
        <v>#REF!</v>
      </c>
      <c r="R159" s="303" t="e">
        <f t="shared" si="235"/>
        <v>#REF!</v>
      </c>
      <c r="S159" s="239" t="e">
        <f t="shared" si="236"/>
        <v>#REF!</v>
      </c>
      <c r="T159" s="316" t="e">
        <f t="shared" si="237"/>
        <v>#REF!</v>
      </c>
    </row>
    <row r="160" spans="1:20" x14ac:dyDescent="0.25">
      <c r="A160" s="77" t="s">
        <v>24</v>
      </c>
      <c r="B160" s="262">
        <v>30</v>
      </c>
      <c r="C160" s="64" t="e">
        <f>'UBS Vila Leonor'!#REF!</f>
        <v>#REF!</v>
      </c>
      <c r="D160" s="284" t="e">
        <f t="shared" si="227"/>
        <v>#REF!</v>
      </c>
      <c r="E160" s="95" t="e">
        <f>'UBS Vila Leonor'!#REF!</f>
        <v>#REF!</v>
      </c>
      <c r="F160" s="303" t="e">
        <f t="shared" si="228"/>
        <v>#REF!</v>
      </c>
      <c r="G160" s="95" t="e">
        <f>'UBS Vila Leonor'!#REF!</f>
        <v>#REF!</v>
      </c>
      <c r="H160" s="303" t="e">
        <f t="shared" si="229"/>
        <v>#REF!</v>
      </c>
      <c r="I160" s="95" t="e">
        <f>'UBS Vila Leonor'!#REF!</f>
        <v>#REF!</v>
      </c>
      <c r="J160" s="303" t="e">
        <f t="shared" si="230"/>
        <v>#REF!</v>
      </c>
      <c r="K160" s="239" t="e">
        <f t="shared" si="231"/>
        <v>#REF!</v>
      </c>
      <c r="L160" s="316" t="e">
        <f t="shared" si="232"/>
        <v>#REF!</v>
      </c>
      <c r="M160" s="489" t="e">
        <f>'UBS Vila Leonor'!#REF!</f>
        <v>#REF!</v>
      </c>
      <c r="N160" s="303" t="e">
        <f t="shared" si="233"/>
        <v>#REF!</v>
      </c>
      <c r="O160" s="95" t="e">
        <f>'UBS Vila Leonor'!#REF!</f>
        <v>#REF!</v>
      </c>
      <c r="P160" s="303" t="e">
        <f t="shared" si="234"/>
        <v>#REF!</v>
      </c>
      <c r="Q160" s="95" t="e">
        <f>'UBS Vila Leonor'!#REF!</f>
        <v>#REF!</v>
      </c>
      <c r="R160" s="303" t="e">
        <f t="shared" si="235"/>
        <v>#REF!</v>
      </c>
      <c r="S160" s="239" t="e">
        <f t="shared" si="236"/>
        <v>#REF!</v>
      </c>
      <c r="T160" s="316" t="e">
        <f t="shared" si="237"/>
        <v>#REF!</v>
      </c>
    </row>
    <row r="161" spans="1:20" x14ac:dyDescent="0.25">
      <c r="A161" s="77" t="s">
        <v>25</v>
      </c>
      <c r="B161" s="262">
        <v>30</v>
      </c>
      <c r="C161" s="73" t="e">
        <f>'UBS Vila Leonor'!#REF!</f>
        <v>#REF!</v>
      </c>
      <c r="D161" s="283" t="e">
        <f t="shared" si="227"/>
        <v>#REF!</v>
      </c>
      <c r="E161" s="95" t="e">
        <f>'UBS Vila Leonor'!#REF!</f>
        <v>#REF!</v>
      </c>
      <c r="F161" s="303" t="e">
        <f t="shared" si="228"/>
        <v>#REF!</v>
      </c>
      <c r="G161" s="95" t="e">
        <f>'UBS Vila Leonor'!#REF!</f>
        <v>#REF!</v>
      </c>
      <c r="H161" s="303" t="e">
        <f t="shared" si="229"/>
        <v>#REF!</v>
      </c>
      <c r="I161" s="95" t="e">
        <f>'UBS Vila Leonor'!#REF!</f>
        <v>#REF!</v>
      </c>
      <c r="J161" s="303" t="e">
        <f t="shared" si="230"/>
        <v>#REF!</v>
      </c>
      <c r="K161" s="239" t="e">
        <f t="shared" si="231"/>
        <v>#REF!</v>
      </c>
      <c r="L161" s="316" t="e">
        <f t="shared" si="232"/>
        <v>#REF!</v>
      </c>
      <c r="M161" s="489" t="e">
        <f>'UBS Vila Leonor'!#REF!</f>
        <v>#REF!</v>
      </c>
      <c r="N161" s="303" t="e">
        <f t="shared" si="233"/>
        <v>#REF!</v>
      </c>
      <c r="O161" s="95" t="e">
        <f>'UBS Vila Leonor'!#REF!</f>
        <v>#REF!</v>
      </c>
      <c r="P161" s="303" t="e">
        <f t="shared" si="234"/>
        <v>#REF!</v>
      </c>
      <c r="Q161" s="95" t="e">
        <f>'UBS Vila Leonor'!#REF!</f>
        <v>#REF!</v>
      </c>
      <c r="R161" s="303" t="e">
        <f t="shared" si="235"/>
        <v>#REF!</v>
      </c>
      <c r="S161" s="239" t="e">
        <f t="shared" si="236"/>
        <v>#REF!</v>
      </c>
      <c r="T161" s="316" t="e">
        <f t="shared" si="237"/>
        <v>#REF!</v>
      </c>
    </row>
    <row r="162" spans="1:20" x14ac:dyDescent="0.25">
      <c r="A162" s="77" t="s">
        <v>26</v>
      </c>
      <c r="B162" s="262">
        <v>40</v>
      </c>
      <c r="C162" s="73" t="e">
        <f>'UBS Vila Leonor'!#REF!</f>
        <v>#REF!</v>
      </c>
      <c r="D162" s="283" t="e">
        <f t="shared" si="227"/>
        <v>#REF!</v>
      </c>
      <c r="E162" s="95" t="e">
        <f>'UBS Vila Leonor'!#REF!</f>
        <v>#REF!</v>
      </c>
      <c r="F162" s="303" t="e">
        <f t="shared" si="228"/>
        <v>#REF!</v>
      </c>
      <c r="G162" s="95" t="e">
        <f>'UBS Vila Leonor'!#REF!</f>
        <v>#REF!</v>
      </c>
      <c r="H162" s="303" t="e">
        <f t="shared" si="229"/>
        <v>#REF!</v>
      </c>
      <c r="I162" s="95" t="e">
        <f>'UBS Vila Leonor'!#REF!</f>
        <v>#REF!</v>
      </c>
      <c r="J162" s="303" t="e">
        <f t="shared" si="230"/>
        <v>#REF!</v>
      </c>
      <c r="K162" s="239" t="e">
        <f t="shared" si="231"/>
        <v>#REF!</v>
      </c>
      <c r="L162" s="316" t="e">
        <f t="shared" si="232"/>
        <v>#REF!</v>
      </c>
      <c r="M162" s="489" t="e">
        <f>'UBS Vila Leonor'!#REF!</f>
        <v>#REF!</v>
      </c>
      <c r="N162" s="303" t="e">
        <f t="shared" si="233"/>
        <v>#REF!</v>
      </c>
      <c r="O162" s="95" t="e">
        <f>'UBS Vila Leonor'!#REF!</f>
        <v>#REF!</v>
      </c>
      <c r="P162" s="303" t="e">
        <f t="shared" si="234"/>
        <v>#REF!</v>
      </c>
      <c r="Q162" s="95" t="e">
        <f>'UBS Vila Leonor'!#REF!</f>
        <v>#REF!</v>
      </c>
      <c r="R162" s="303" t="e">
        <f t="shared" si="235"/>
        <v>#REF!</v>
      </c>
      <c r="S162" s="239" t="e">
        <f t="shared" si="236"/>
        <v>#REF!</v>
      </c>
      <c r="T162" s="316" t="e">
        <f t="shared" si="237"/>
        <v>#REF!</v>
      </c>
    </row>
    <row r="163" spans="1:20" ht="15.75" thickBot="1" x14ac:dyDescent="0.3">
      <c r="A163" s="55" t="s">
        <v>34</v>
      </c>
      <c r="B163" s="270">
        <v>30</v>
      </c>
      <c r="C163" s="56" t="e">
        <f>'UBS Vila Leonor'!#REF!</f>
        <v>#REF!</v>
      </c>
      <c r="D163" s="296" t="e">
        <f t="shared" si="227"/>
        <v>#REF!</v>
      </c>
      <c r="E163" s="487" t="e">
        <f>'UBS Vila Leonor'!#REF!</f>
        <v>#REF!</v>
      </c>
      <c r="F163" s="311" t="e">
        <f t="shared" si="228"/>
        <v>#REF!</v>
      </c>
      <c r="G163" s="487" t="e">
        <f>'UBS Vila Leonor'!#REF!</f>
        <v>#REF!</v>
      </c>
      <c r="H163" s="311" t="e">
        <f t="shared" si="229"/>
        <v>#REF!</v>
      </c>
      <c r="I163" s="487" t="e">
        <f>'UBS Vila Leonor'!#REF!</f>
        <v>#REF!</v>
      </c>
      <c r="J163" s="311" t="e">
        <f t="shared" si="230"/>
        <v>#REF!</v>
      </c>
      <c r="K163" s="247" t="e">
        <f t="shared" si="231"/>
        <v>#REF!</v>
      </c>
      <c r="L163" s="324" t="e">
        <f t="shared" si="232"/>
        <v>#REF!</v>
      </c>
      <c r="M163" s="487" t="e">
        <f>'UBS Vila Leonor'!#REF!</f>
        <v>#REF!</v>
      </c>
      <c r="N163" s="311" t="e">
        <f t="shared" si="233"/>
        <v>#REF!</v>
      </c>
      <c r="O163" s="487" t="e">
        <f>'UBS Vila Leonor'!#REF!</f>
        <v>#REF!</v>
      </c>
      <c r="P163" s="311" t="e">
        <f t="shared" si="234"/>
        <v>#REF!</v>
      </c>
      <c r="Q163" s="487" t="e">
        <f>'UBS Vila Leonor'!#REF!</f>
        <v>#REF!</v>
      </c>
      <c r="R163" s="311" t="e">
        <f t="shared" si="235"/>
        <v>#REF!</v>
      </c>
      <c r="S163" s="247" t="e">
        <f t="shared" si="236"/>
        <v>#REF!</v>
      </c>
      <c r="T163" s="324" t="e">
        <f t="shared" si="237"/>
        <v>#REF!</v>
      </c>
    </row>
    <row r="164" spans="1:20" ht="15.75" thickBot="1" x14ac:dyDescent="0.3">
      <c r="A164" s="355" t="s">
        <v>7</v>
      </c>
      <c r="B164" s="348">
        <f>SUM(B156:B163)</f>
        <v>210</v>
      </c>
      <c r="C164" s="349" t="e">
        <f>SUM(C156:C163)</f>
        <v>#REF!</v>
      </c>
      <c r="D164" s="350" t="e">
        <f t="shared" ref="D164:T164" si="238">SUM(D156:D163)</f>
        <v>#REF!</v>
      </c>
      <c r="E164" s="492" t="e">
        <f t="shared" si="238"/>
        <v>#REF!</v>
      </c>
      <c r="F164" s="352" t="e">
        <f t="shared" si="238"/>
        <v>#REF!</v>
      </c>
      <c r="G164" s="492" t="e">
        <f t="shared" si="238"/>
        <v>#REF!</v>
      </c>
      <c r="H164" s="352" t="e">
        <f t="shared" si="238"/>
        <v>#REF!</v>
      </c>
      <c r="I164" s="492" t="e">
        <f t="shared" si="238"/>
        <v>#REF!</v>
      </c>
      <c r="J164" s="352" t="e">
        <f>SUM(J156:J163)</f>
        <v>#REF!</v>
      </c>
      <c r="K164" s="353" t="e">
        <f t="shared" ref="K164:L164" si="239">SUM(K156:K163)</f>
        <v>#REF!</v>
      </c>
      <c r="L164" s="354" t="e">
        <f t="shared" si="239"/>
        <v>#REF!</v>
      </c>
      <c r="M164" s="492" t="e">
        <f t="shared" si="238"/>
        <v>#REF!</v>
      </c>
      <c r="N164" s="352" t="e">
        <f t="shared" si="238"/>
        <v>#REF!</v>
      </c>
      <c r="O164" s="492" t="e">
        <f t="shared" si="238"/>
        <v>#REF!</v>
      </c>
      <c r="P164" s="352" t="e">
        <f t="shared" si="238"/>
        <v>#REF!</v>
      </c>
      <c r="Q164" s="492" t="e">
        <f t="shared" si="238"/>
        <v>#REF!</v>
      </c>
      <c r="R164" s="352" t="e">
        <f t="shared" si="238"/>
        <v>#REF!</v>
      </c>
      <c r="S164" s="353" t="e">
        <f t="shared" si="238"/>
        <v>#REF!</v>
      </c>
      <c r="T164" s="354" t="e">
        <f t="shared" si="238"/>
        <v>#REF!</v>
      </c>
    </row>
    <row r="166" spans="1:20" ht="15.75" x14ac:dyDescent="0.25">
      <c r="A166" s="993" t="s">
        <v>281</v>
      </c>
      <c r="B166" s="994"/>
      <c r="C166" s="994"/>
      <c r="D166" s="994"/>
      <c r="E166" s="994"/>
      <c r="F166" s="994"/>
      <c r="G166" s="994"/>
      <c r="H166" s="994"/>
      <c r="I166" s="994"/>
      <c r="J166" s="994"/>
      <c r="K166" s="994"/>
      <c r="L166" s="994"/>
      <c r="M166" s="994"/>
      <c r="N166" s="994"/>
      <c r="O166" s="994"/>
      <c r="P166" s="994"/>
      <c r="Q166" s="994"/>
      <c r="R166" s="994"/>
      <c r="S166" s="994"/>
      <c r="T166" s="994"/>
    </row>
    <row r="167" spans="1:20" ht="36.75" thickBot="1" x14ac:dyDescent="0.3">
      <c r="A167" s="74" t="s">
        <v>14</v>
      </c>
      <c r="B167" s="260" t="str">
        <f t="shared" ref="B167:T167" si="240">B5</f>
        <v>Carga Horária</v>
      </c>
      <c r="C167" s="90" t="str">
        <f t="shared" si="240"/>
        <v>Equipe Mínima TA</v>
      </c>
      <c r="D167" s="288" t="str">
        <f t="shared" si="240"/>
        <v>Total Horas</v>
      </c>
      <c r="E167" s="502" t="str">
        <f t="shared" si="240"/>
        <v>MAR</v>
      </c>
      <c r="F167" s="330" t="str">
        <f t="shared" si="240"/>
        <v>Saldo Mar</v>
      </c>
      <c r="G167" s="502" t="str">
        <f t="shared" si="240"/>
        <v>ABR</v>
      </c>
      <c r="H167" s="330" t="str">
        <f t="shared" si="240"/>
        <v>Saldo Abr</v>
      </c>
      <c r="I167" s="502" t="str">
        <f t="shared" si="240"/>
        <v>MAI</v>
      </c>
      <c r="J167" s="330" t="str">
        <f t="shared" si="240"/>
        <v>Saldo Mai</v>
      </c>
      <c r="K167" s="237" t="str">
        <f t="shared" ref="K167:L167" si="241">K5</f>
        <v>3º Trimestre</v>
      </c>
      <c r="L167" s="328" t="str">
        <f t="shared" si="241"/>
        <v>Saldo Trim</v>
      </c>
      <c r="M167" s="502" t="str">
        <f t="shared" si="240"/>
        <v>JUN</v>
      </c>
      <c r="N167" s="330" t="str">
        <f t="shared" si="240"/>
        <v>Saldo Jun</v>
      </c>
      <c r="O167" s="482" t="str">
        <f t="shared" si="240"/>
        <v>JUL</v>
      </c>
      <c r="P167" s="330" t="str">
        <f t="shared" si="240"/>
        <v>Saldo Jul</v>
      </c>
      <c r="Q167" s="482" t="str">
        <f t="shared" si="240"/>
        <v>AGO</v>
      </c>
      <c r="R167" s="330" t="str">
        <f t="shared" si="240"/>
        <v>Saldo Ago</v>
      </c>
      <c r="S167" s="237" t="str">
        <f t="shared" si="240"/>
        <v>4º Trimestre</v>
      </c>
      <c r="T167" s="328" t="str">
        <f t="shared" si="240"/>
        <v>Saldo Trim</v>
      </c>
    </row>
    <row r="168" spans="1:20" ht="15.75" thickTop="1" x14ac:dyDescent="0.25">
      <c r="A168" s="77" t="s">
        <v>33</v>
      </c>
      <c r="B168" s="261">
        <v>20</v>
      </c>
      <c r="C168" s="9" t="e">
        <f>'UBS Vila Sabrina'!#REF!</f>
        <v>#REF!</v>
      </c>
      <c r="D168" s="282" t="e">
        <f t="shared" ref="D168:D174" si="242">C168*B168</f>
        <v>#REF!</v>
      </c>
      <c r="E168" s="483" t="e">
        <f>'UBS Vila Sabrina'!#REF!</f>
        <v>#REF!</v>
      </c>
      <c r="F168" s="302" t="e">
        <f t="shared" ref="F168:F174" si="243">(E168*$B168)-$D168</f>
        <v>#REF!</v>
      </c>
      <c r="G168" s="483" t="e">
        <f>'UBS Vila Sabrina'!#REF!</f>
        <v>#REF!</v>
      </c>
      <c r="H168" s="302" t="e">
        <f t="shared" ref="H168:H174" si="244">(G168*$B168)-$D168</f>
        <v>#REF!</v>
      </c>
      <c r="I168" s="483" t="e">
        <f>'UBS Vila Sabrina'!#REF!</f>
        <v>#REF!</v>
      </c>
      <c r="J168" s="302" t="e">
        <f t="shared" ref="J168:J174" si="245">(I168*$B168)-$D168</f>
        <v>#REF!</v>
      </c>
      <c r="K168" s="227" t="e">
        <f t="shared" ref="K168:K174" si="246">SUM(E168,G168,I168)</f>
        <v>#REF!</v>
      </c>
      <c r="L168" s="315" t="e">
        <f t="shared" ref="L168:L174" si="247">(K168*$B168)-$D168*3</f>
        <v>#REF!</v>
      </c>
      <c r="M168" s="483" t="e">
        <f>'UBS Vila Sabrina'!#REF!</f>
        <v>#REF!</v>
      </c>
      <c r="N168" s="302" t="e">
        <f t="shared" ref="N168:N174" si="248">(M168*$B168)-$D168</f>
        <v>#REF!</v>
      </c>
      <c r="O168" s="483" t="e">
        <f>'UBS Vila Sabrina'!#REF!</f>
        <v>#REF!</v>
      </c>
      <c r="P168" s="302" t="e">
        <f t="shared" ref="P168:P174" si="249">(O168*$B168)-$D168</f>
        <v>#REF!</v>
      </c>
      <c r="Q168" s="483" t="e">
        <f>'UBS Vila Sabrina'!#REF!</f>
        <v>#REF!</v>
      </c>
      <c r="R168" s="302" t="e">
        <f t="shared" ref="R168:R174" si="250">(Q168*$B168)-$D168</f>
        <v>#REF!</v>
      </c>
      <c r="S168" s="227" t="e">
        <f t="shared" ref="S168:S174" si="251">SUM(M168,O168,Q168)</f>
        <v>#REF!</v>
      </c>
      <c r="T168" s="315" t="e">
        <f t="shared" ref="T168:T174" si="252">(S168*$B168)-$D168*3</f>
        <v>#REF!</v>
      </c>
    </row>
    <row r="169" spans="1:20" x14ac:dyDescent="0.25">
      <c r="A169" s="77" t="s">
        <v>20</v>
      </c>
      <c r="B169" s="262">
        <v>20</v>
      </c>
      <c r="C169" s="73" t="e">
        <f>'UBS Vila Sabrina'!#REF!</f>
        <v>#REF!</v>
      </c>
      <c r="D169" s="283" t="e">
        <f t="shared" si="242"/>
        <v>#REF!</v>
      </c>
      <c r="E169" s="95" t="e">
        <f>'UBS Vila Sabrina'!#REF!</f>
        <v>#REF!</v>
      </c>
      <c r="F169" s="303" t="e">
        <f t="shared" si="243"/>
        <v>#REF!</v>
      </c>
      <c r="G169" s="95" t="e">
        <f>'UBS Vila Sabrina'!#REF!</f>
        <v>#REF!</v>
      </c>
      <c r="H169" s="303" t="e">
        <f t="shared" si="244"/>
        <v>#REF!</v>
      </c>
      <c r="I169" s="95" t="e">
        <f>'UBS Vila Sabrina'!#REF!</f>
        <v>#REF!</v>
      </c>
      <c r="J169" s="303" t="e">
        <f t="shared" si="245"/>
        <v>#REF!</v>
      </c>
      <c r="K169" s="239" t="e">
        <f t="shared" si="246"/>
        <v>#REF!</v>
      </c>
      <c r="L169" s="316" t="e">
        <f t="shared" si="247"/>
        <v>#REF!</v>
      </c>
      <c r="M169" s="95" t="e">
        <f>'UBS Vila Sabrina'!#REF!</f>
        <v>#REF!</v>
      </c>
      <c r="N169" s="303" t="e">
        <f t="shared" si="248"/>
        <v>#REF!</v>
      </c>
      <c r="O169" s="95" t="e">
        <f>'UBS Vila Sabrina'!#REF!</f>
        <v>#REF!</v>
      </c>
      <c r="P169" s="303" t="e">
        <f t="shared" si="249"/>
        <v>#REF!</v>
      </c>
      <c r="Q169" s="95" t="e">
        <f>'UBS Vila Sabrina'!#REF!</f>
        <v>#REF!</v>
      </c>
      <c r="R169" s="303" t="e">
        <f t="shared" si="250"/>
        <v>#REF!</v>
      </c>
      <c r="S169" s="239" t="e">
        <f t="shared" si="251"/>
        <v>#REF!</v>
      </c>
      <c r="T169" s="316" t="e">
        <f t="shared" si="252"/>
        <v>#REF!</v>
      </c>
    </row>
    <row r="170" spans="1:20" x14ac:dyDescent="0.25">
      <c r="A170" s="77" t="s">
        <v>43</v>
      </c>
      <c r="B170" s="262">
        <v>20</v>
      </c>
      <c r="C170" s="73" t="e">
        <f>'UBS Vila Sabrina'!#REF!</f>
        <v>#REF!</v>
      </c>
      <c r="D170" s="283" t="e">
        <f t="shared" si="242"/>
        <v>#REF!</v>
      </c>
      <c r="E170" s="95" t="e">
        <f>'UBS Vila Sabrina'!#REF!</f>
        <v>#REF!</v>
      </c>
      <c r="F170" s="303" t="e">
        <f t="shared" si="243"/>
        <v>#REF!</v>
      </c>
      <c r="G170" s="95" t="e">
        <f>'UBS Vila Sabrina'!#REF!</f>
        <v>#REF!</v>
      </c>
      <c r="H170" s="303" t="e">
        <f t="shared" si="244"/>
        <v>#REF!</v>
      </c>
      <c r="I170" s="95" t="e">
        <f>'UBS Vila Sabrina'!#REF!</f>
        <v>#REF!</v>
      </c>
      <c r="J170" s="303" t="e">
        <f t="shared" si="245"/>
        <v>#REF!</v>
      </c>
      <c r="K170" s="239" t="e">
        <f t="shared" si="246"/>
        <v>#REF!</v>
      </c>
      <c r="L170" s="316" t="e">
        <f t="shared" si="247"/>
        <v>#REF!</v>
      </c>
      <c r="M170" s="95" t="e">
        <f>'UBS Vila Sabrina'!#REF!</f>
        <v>#REF!</v>
      </c>
      <c r="N170" s="303" t="e">
        <f t="shared" si="248"/>
        <v>#REF!</v>
      </c>
      <c r="O170" s="95" t="e">
        <f>'UBS Vila Sabrina'!#REF!</f>
        <v>#REF!</v>
      </c>
      <c r="P170" s="303" t="e">
        <f t="shared" si="249"/>
        <v>#REF!</v>
      </c>
      <c r="Q170" s="95" t="e">
        <f>'UBS Vila Sabrina'!#REF!</f>
        <v>#REF!</v>
      </c>
      <c r="R170" s="303" t="e">
        <f t="shared" si="250"/>
        <v>#REF!</v>
      </c>
      <c r="S170" s="239" t="e">
        <f t="shared" si="251"/>
        <v>#REF!</v>
      </c>
      <c r="T170" s="316" t="e">
        <f t="shared" si="252"/>
        <v>#REF!</v>
      </c>
    </row>
    <row r="171" spans="1:20" x14ac:dyDescent="0.25">
      <c r="A171" s="77" t="s">
        <v>23</v>
      </c>
      <c r="B171" s="262">
        <v>20</v>
      </c>
      <c r="C171" s="73" t="e">
        <f>'UBS Vila Sabrina'!#REF!</f>
        <v>#REF!</v>
      </c>
      <c r="D171" s="283" t="e">
        <f t="shared" si="242"/>
        <v>#REF!</v>
      </c>
      <c r="E171" s="95" t="e">
        <f>'UBS Vila Sabrina'!#REF!</f>
        <v>#REF!</v>
      </c>
      <c r="F171" s="303" t="e">
        <f t="shared" si="243"/>
        <v>#REF!</v>
      </c>
      <c r="G171" s="95" t="e">
        <f>'UBS Vila Sabrina'!#REF!</f>
        <v>#REF!</v>
      </c>
      <c r="H171" s="303" t="e">
        <f t="shared" si="244"/>
        <v>#REF!</v>
      </c>
      <c r="I171" s="95" t="e">
        <f>'UBS Vila Sabrina'!#REF!</f>
        <v>#REF!</v>
      </c>
      <c r="J171" s="303" t="e">
        <f t="shared" si="245"/>
        <v>#REF!</v>
      </c>
      <c r="K171" s="239" t="e">
        <f t="shared" si="246"/>
        <v>#REF!</v>
      </c>
      <c r="L171" s="316" t="e">
        <f t="shared" si="247"/>
        <v>#REF!</v>
      </c>
      <c r="M171" s="95" t="e">
        <f>'UBS Vila Sabrina'!#REF!</f>
        <v>#REF!</v>
      </c>
      <c r="N171" s="303" t="e">
        <f t="shared" si="248"/>
        <v>#REF!</v>
      </c>
      <c r="O171" s="95" t="e">
        <f>'UBS Vila Sabrina'!#REF!</f>
        <v>#REF!</v>
      </c>
      <c r="P171" s="303" t="e">
        <f t="shared" si="249"/>
        <v>#REF!</v>
      </c>
      <c r="Q171" s="95" t="e">
        <f>'UBS Vila Sabrina'!#REF!</f>
        <v>#REF!</v>
      </c>
      <c r="R171" s="303" t="e">
        <f t="shared" si="250"/>
        <v>#REF!</v>
      </c>
      <c r="S171" s="239" t="e">
        <f t="shared" si="251"/>
        <v>#REF!</v>
      </c>
      <c r="T171" s="316" t="e">
        <f t="shared" si="252"/>
        <v>#REF!</v>
      </c>
    </row>
    <row r="172" spans="1:20" x14ac:dyDescent="0.25">
      <c r="A172" s="77" t="s">
        <v>24</v>
      </c>
      <c r="B172" s="262">
        <v>30</v>
      </c>
      <c r="C172" s="73" t="e">
        <f>'UBS Vila Sabrina'!#REF!</f>
        <v>#REF!</v>
      </c>
      <c r="D172" s="283" t="e">
        <f t="shared" si="242"/>
        <v>#REF!</v>
      </c>
      <c r="E172" s="95" t="e">
        <f>'UBS Vila Sabrina'!#REF!</f>
        <v>#REF!</v>
      </c>
      <c r="F172" s="303" t="e">
        <f t="shared" si="243"/>
        <v>#REF!</v>
      </c>
      <c r="G172" s="95" t="e">
        <f>'UBS Vila Sabrina'!#REF!</f>
        <v>#REF!</v>
      </c>
      <c r="H172" s="303" t="e">
        <f t="shared" si="244"/>
        <v>#REF!</v>
      </c>
      <c r="I172" s="95" t="e">
        <f>'UBS Vila Sabrina'!#REF!</f>
        <v>#REF!</v>
      </c>
      <c r="J172" s="303" t="e">
        <f t="shared" si="245"/>
        <v>#REF!</v>
      </c>
      <c r="K172" s="239" t="e">
        <f t="shared" si="246"/>
        <v>#REF!</v>
      </c>
      <c r="L172" s="316" t="e">
        <f t="shared" si="247"/>
        <v>#REF!</v>
      </c>
      <c r="M172" s="95" t="e">
        <f>'UBS Vila Sabrina'!#REF!</f>
        <v>#REF!</v>
      </c>
      <c r="N172" s="303" t="e">
        <f t="shared" si="248"/>
        <v>#REF!</v>
      </c>
      <c r="O172" s="95" t="e">
        <f>'UBS Vila Sabrina'!#REF!</f>
        <v>#REF!</v>
      </c>
      <c r="P172" s="303" t="e">
        <f t="shared" si="249"/>
        <v>#REF!</v>
      </c>
      <c r="Q172" s="95" t="e">
        <f>'UBS Vila Sabrina'!#REF!</f>
        <v>#REF!</v>
      </c>
      <c r="R172" s="303" t="e">
        <f t="shared" si="250"/>
        <v>#REF!</v>
      </c>
      <c r="S172" s="239" t="e">
        <f t="shared" si="251"/>
        <v>#REF!</v>
      </c>
      <c r="T172" s="316" t="e">
        <f t="shared" si="252"/>
        <v>#REF!</v>
      </c>
    </row>
    <row r="173" spans="1:20" x14ac:dyDescent="0.25">
      <c r="A173" s="77" t="s">
        <v>25</v>
      </c>
      <c r="B173" s="262">
        <v>30</v>
      </c>
      <c r="C173" s="73" t="e">
        <f>'UBS Vila Sabrina'!#REF!</f>
        <v>#REF!</v>
      </c>
      <c r="D173" s="283" t="e">
        <f t="shared" si="242"/>
        <v>#REF!</v>
      </c>
      <c r="E173" s="95" t="e">
        <f>'UBS Vila Sabrina'!#REF!</f>
        <v>#REF!</v>
      </c>
      <c r="F173" s="303" t="e">
        <f t="shared" si="243"/>
        <v>#REF!</v>
      </c>
      <c r="G173" s="95" t="e">
        <f>'UBS Vila Sabrina'!#REF!</f>
        <v>#REF!</v>
      </c>
      <c r="H173" s="303" t="e">
        <f t="shared" si="244"/>
        <v>#REF!</v>
      </c>
      <c r="I173" s="95" t="e">
        <f>'UBS Vila Sabrina'!#REF!</f>
        <v>#REF!</v>
      </c>
      <c r="J173" s="303" t="e">
        <f t="shared" si="245"/>
        <v>#REF!</v>
      </c>
      <c r="K173" s="239" t="e">
        <f t="shared" si="246"/>
        <v>#REF!</v>
      </c>
      <c r="L173" s="316" t="e">
        <f t="shared" si="247"/>
        <v>#REF!</v>
      </c>
      <c r="M173" s="95" t="e">
        <f>'UBS Vila Sabrina'!#REF!</f>
        <v>#REF!</v>
      </c>
      <c r="N173" s="303" t="e">
        <f t="shared" si="248"/>
        <v>#REF!</v>
      </c>
      <c r="O173" s="95" t="e">
        <f>'UBS Vila Sabrina'!#REF!</f>
        <v>#REF!</v>
      </c>
      <c r="P173" s="303" t="e">
        <f t="shared" si="249"/>
        <v>#REF!</v>
      </c>
      <c r="Q173" s="95" t="e">
        <f>'UBS Vila Sabrina'!#REF!</f>
        <v>#REF!</v>
      </c>
      <c r="R173" s="303" t="e">
        <f t="shared" si="250"/>
        <v>#REF!</v>
      </c>
      <c r="S173" s="239" t="e">
        <f t="shared" si="251"/>
        <v>#REF!</v>
      </c>
      <c r="T173" s="316" t="e">
        <f t="shared" si="252"/>
        <v>#REF!</v>
      </c>
    </row>
    <row r="174" spans="1:20" ht="15.75" thickBot="1" x14ac:dyDescent="0.3">
      <c r="A174" s="55" t="s">
        <v>26</v>
      </c>
      <c r="B174" s="270">
        <v>40</v>
      </c>
      <c r="C174" s="56" t="e">
        <f>'UBS Vila Sabrina'!#REF!</f>
        <v>#REF!</v>
      </c>
      <c r="D174" s="296" t="e">
        <f t="shared" si="242"/>
        <v>#REF!</v>
      </c>
      <c r="E174" s="487" t="e">
        <f>'UBS Vila Sabrina'!#REF!</f>
        <v>#REF!</v>
      </c>
      <c r="F174" s="311" t="e">
        <f t="shared" si="243"/>
        <v>#REF!</v>
      </c>
      <c r="G174" s="487" t="e">
        <f>'UBS Vila Sabrina'!#REF!</f>
        <v>#REF!</v>
      </c>
      <c r="H174" s="311" t="e">
        <f t="shared" si="244"/>
        <v>#REF!</v>
      </c>
      <c r="I174" s="487" t="e">
        <f>'UBS Vila Sabrina'!#REF!</f>
        <v>#REF!</v>
      </c>
      <c r="J174" s="311" t="e">
        <f t="shared" si="245"/>
        <v>#REF!</v>
      </c>
      <c r="K174" s="247" t="e">
        <f t="shared" si="246"/>
        <v>#REF!</v>
      </c>
      <c r="L174" s="324" t="e">
        <f t="shared" si="247"/>
        <v>#REF!</v>
      </c>
      <c r="M174" s="487" t="e">
        <f>'UBS Vila Sabrina'!#REF!</f>
        <v>#REF!</v>
      </c>
      <c r="N174" s="311" t="e">
        <f t="shared" si="248"/>
        <v>#REF!</v>
      </c>
      <c r="O174" s="487" t="e">
        <f>'UBS Vila Sabrina'!#REF!</f>
        <v>#REF!</v>
      </c>
      <c r="P174" s="311" t="e">
        <f t="shared" si="249"/>
        <v>#REF!</v>
      </c>
      <c r="Q174" s="487" t="e">
        <f>'UBS Vila Sabrina'!#REF!</f>
        <v>#REF!</v>
      </c>
      <c r="R174" s="311" t="e">
        <f t="shared" si="250"/>
        <v>#REF!</v>
      </c>
      <c r="S174" s="247" t="e">
        <f t="shared" si="251"/>
        <v>#REF!</v>
      </c>
      <c r="T174" s="324" t="e">
        <f t="shared" si="252"/>
        <v>#REF!</v>
      </c>
    </row>
    <row r="175" spans="1:20" ht="15.75" thickBot="1" x14ac:dyDescent="0.3">
      <c r="A175" s="355" t="s">
        <v>7</v>
      </c>
      <c r="B175" s="348">
        <f>SUM(B168:B174)</f>
        <v>180</v>
      </c>
      <c r="C175" s="349" t="e">
        <f>SUM(C168:C174)</f>
        <v>#REF!</v>
      </c>
      <c r="D175" s="350" t="e">
        <f t="shared" ref="D175:T175" si="253">SUM(D168:D174)</f>
        <v>#REF!</v>
      </c>
      <c r="E175" s="492" t="e">
        <f t="shared" si="253"/>
        <v>#REF!</v>
      </c>
      <c r="F175" s="352" t="e">
        <f t="shared" si="253"/>
        <v>#REF!</v>
      </c>
      <c r="G175" s="492" t="e">
        <f t="shared" si="253"/>
        <v>#REF!</v>
      </c>
      <c r="H175" s="352" t="e">
        <f t="shared" si="253"/>
        <v>#REF!</v>
      </c>
      <c r="I175" s="492" t="e">
        <f t="shared" si="253"/>
        <v>#REF!</v>
      </c>
      <c r="J175" s="352" t="e">
        <f t="shared" si="253"/>
        <v>#REF!</v>
      </c>
      <c r="K175" s="353" t="e">
        <f t="shared" ref="K175:L175" si="254">SUM(K168:K174)</f>
        <v>#REF!</v>
      </c>
      <c r="L175" s="354" t="e">
        <f t="shared" si="254"/>
        <v>#REF!</v>
      </c>
      <c r="M175" s="492" t="e">
        <f t="shared" si="253"/>
        <v>#REF!</v>
      </c>
      <c r="N175" s="352" t="e">
        <f t="shared" si="253"/>
        <v>#REF!</v>
      </c>
      <c r="O175" s="492" t="e">
        <f t="shared" si="253"/>
        <v>#REF!</v>
      </c>
      <c r="P175" s="352" t="e">
        <f t="shared" si="253"/>
        <v>#REF!</v>
      </c>
      <c r="Q175" s="492" t="e">
        <f t="shared" si="253"/>
        <v>#REF!</v>
      </c>
      <c r="R175" s="352" t="e">
        <f t="shared" si="253"/>
        <v>#REF!</v>
      </c>
      <c r="S175" s="353" t="e">
        <f t="shared" si="253"/>
        <v>#REF!</v>
      </c>
      <c r="T175" s="354" t="e">
        <f t="shared" si="253"/>
        <v>#REF!</v>
      </c>
    </row>
    <row r="177" spans="1:20" ht="15.75" x14ac:dyDescent="0.25">
      <c r="A177" s="993" t="s">
        <v>283</v>
      </c>
      <c r="B177" s="994"/>
      <c r="C177" s="994"/>
      <c r="D177" s="994"/>
      <c r="E177" s="994"/>
      <c r="F177" s="994"/>
      <c r="G177" s="994"/>
      <c r="H177" s="994"/>
      <c r="I177" s="994"/>
      <c r="J177" s="994"/>
      <c r="K177" s="994"/>
      <c r="L177" s="994"/>
      <c r="M177" s="994"/>
      <c r="N177" s="994"/>
      <c r="O177" s="994"/>
      <c r="P177" s="994"/>
      <c r="Q177" s="994"/>
      <c r="R177" s="994"/>
      <c r="S177" s="994"/>
      <c r="T177" s="994"/>
    </row>
    <row r="178" spans="1:20" ht="36.75" thickBot="1" x14ac:dyDescent="0.3">
      <c r="A178" s="74" t="s">
        <v>14</v>
      </c>
      <c r="B178" s="260" t="str">
        <f t="shared" ref="B178:T178" si="255">B5</f>
        <v>Carga Horária</v>
      </c>
      <c r="C178" s="90" t="str">
        <f t="shared" si="255"/>
        <v>Equipe Mínima TA</v>
      </c>
      <c r="D178" s="288" t="str">
        <f t="shared" si="255"/>
        <v>Total Horas</v>
      </c>
      <c r="E178" s="502" t="str">
        <f t="shared" si="255"/>
        <v>MAR</v>
      </c>
      <c r="F178" s="330" t="str">
        <f t="shared" si="255"/>
        <v>Saldo Mar</v>
      </c>
      <c r="G178" s="502" t="str">
        <f t="shared" si="255"/>
        <v>ABR</v>
      </c>
      <c r="H178" s="330" t="str">
        <f t="shared" si="255"/>
        <v>Saldo Abr</v>
      </c>
      <c r="I178" s="502" t="str">
        <f t="shared" si="255"/>
        <v>MAI</v>
      </c>
      <c r="J178" s="330" t="str">
        <f t="shared" si="255"/>
        <v>Saldo Mai</v>
      </c>
      <c r="K178" s="237" t="str">
        <f t="shared" ref="K178:L178" si="256">K5</f>
        <v>3º Trimestre</v>
      </c>
      <c r="L178" s="328" t="str">
        <f t="shared" si="256"/>
        <v>Saldo Trim</v>
      </c>
      <c r="M178" s="502" t="str">
        <f t="shared" si="255"/>
        <v>JUN</v>
      </c>
      <c r="N178" s="330" t="str">
        <f t="shared" si="255"/>
        <v>Saldo Jun</v>
      </c>
      <c r="O178" s="482" t="str">
        <f t="shared" si="255"/>
        <v>JUL</v>
      </c>
      <c r="P178" s="330" t="str">
        <f t="shared" si="255"/>
        <v>Saldo Jul</v>
      </c>
      <c r="Q178" s="482" t="str">
        <f t="shared" si="255"/>
        <v>AGO</v>
      </c>
      <c r="R178" s="330" t="str">
        <f t="shared" si="255"/>
        <v>Saldo Ago</v>
      </c>
      <c r="S178" s="237" t="str">
        <f t="shared" si="255"/>
        <v>4º Trimestre</v>
      </c>
      <c r="T178" s="328" t="str">
        <f t="shared" si="255"/>
        <v>Saldo Trim</v>
      </c>
    </row>
    <row r="179" spans="1:20" ht="15.75" thickTop="1" x14ac:dyDescent="0.25">
      <c r="A179" s="77" t="s">
        <v>33</v>
      </c>
      <c r="B179" s="261">
        <v>20</v>
      </c>
      <c r="C179" s="9" t="e">
        <f>'UBS Carandiru'!#REF!</f>
        <v>#REF!</v>
      </c>
      <c r="D179" s="282" t="e">
        <f t="shared" ref="D179:D191" si="257">C179*B179</f>
        <v>#REF!</v>
      </c>
      <c r="E179" s="483" t="e">
        <f>'UBS Carandiru'!#REF!</f>
        <v>#REF!</v>
      </c>
      <c r="F179" s="302" t="e">
        <f t="shared" ref="F179:F191" si="258">(E179*$B179)-$D179</f>
        <v>#REF!</v>
      </c>
      <c r="G179" s="483" t="e">
        <f>'UBS Carandiru'!#REF!</f>
        <v>#REF!</v>
      </c>
      <c r="H179" s="302" t="e">
        <f t="shared" ref="H179:H191" si="259">(G179*$B179)-$D179</f>
        <v>#REF!</v>
      </c>
      <c r="I179" s="483" t="e">
        <f>'UBS Carandiru'!#REF!</f>
        <v>#REF!</v>
      </c>
      <c r="J179" s="302" t="e">
        <f t="shared" ref="J179:J191" si="260">(I179*$B179)-$D179</f>
        <v>#REF!</v>
      </c>
      <c r="K179" s="227" t="e">
        <f t="shared" ref="K179:K191" si="261">SUM(E179,G179,I179)</f>
        <v>#REF!</v>
      </c>
      <c r="L179" s="315" t="e">
        <f t="shared" ref="L179:L191" si="262">(K179*$B179)-$D179*3</f>
        <v>#REF!</v>
      </c>
      <c r="M179" s="483" t="e">
        <f>'UBS Carandiru'!#REF!</f>
        <v>#REF!</v>
      </c>
      <c r="N179" s="302" t="e">
        <f t="shared" ref="N179:N191" si="263">(M179*$B179)-$D179</f>
        <v>#REF!</v>
      </c>
      <c r="O179" s="483" t="e">
        <f>'UBS Carandiru'!#REF!</f>
        <v>#REF!</v>
      </c>
      <c r="P179" s="302" t="e">
        <f t="shared" ref="P179:P191" si="264">(O179*$B179)-$D179</f>
        <v>#REF!</v>
      </c>
      <c r="Q179" s="483" t="e">
        <f>'UBS Carandiru'!#REF!</f>
        <v>#REF!</v>
      </c>
      <c r="R179" s="302" t="e">
        <f t="shared" ref="R179:R191" si="265">(Q179*$B179)-$D179</f>
        <v>#REF!</v>
      </c>
      <c r="S179" s="227" t="e">
        <f t="shared" ref="S179:S191" si="266">SUM(M179,O179,Q179)</f>
        <v>#REF!</v>
      </c>
      <c r="T179" s="315" t="e">
        <f t="shared" ref="T179:T191" si="267">(S179*$B179)-$D179*3</f>
        <v>#REF!</v>
      </c>
    </row>
    <row r="180" spans="1:20" x14ac:dyDescent="0.25">
      <c r="A180" s="77" t="s">
        <v>20</v>
      </c>
      <c r="B180" s="262">
        <v>20</v>
      </c>
      <c r="C180" s="73" t="e">
        <f>'UBS Carandiru'!#REF!</f>
        <v>#REF!</v>
      </c>
      <c r="D180" s="283" t="e">
        <f t="shared" si="257"/>
        <v>#REF!</v>
      </c>
      <c r="E180" s="95" t="e">
        <f>'UBS Carandiru'!#REF!</f>
        <v>#REF!</v>
      </c>
      <c r="F180" s="303" t="e">
        <f t="shared" si="258"/>
        <v>#REF!</v>
      </c>
      <c r="G180" s="95" t="e">
        <f>'UBS Carandiru'!#REF!</f>
        <v>#REF!</v>
      </c>
      <c r="H180" s="303" t="e">
        <f t="shared" si="259"/>
        <v>#REF!</v>
      </c>
      <c r="I180" s="95" t="e">
        <f>'UBS Carandiru'!#REF!</f>
        <v>#REF!</v>
      </c>
      <c r="J180" s="303" t="e">
        <f t="shared" si="260"/>
        <v>#REF!</v>
      </c>
      <c r="K180" s="239" t="e">
        <f t="shared" si="261"/>
        <v>#REF!</v>
      </c>
      <c r="L180" s="316" t="e">
        <f t="shared" si="262"/>
        <v>#REF!</v>
      </c>
      <c r="M180" s="95" t="e">
        <f>'UBS Carandiru'!#REF!</f>
        <v>#REF!</v>
      </c>
      <c r="N180" s="303" t="e">
        <f t="shared" si="263"/>
        <v>#REF!</v>
      </c>
      <c r="O180" s="95" t="e">
        <f>'UBS Carandiru'!#REF!</f>
        <v>#REF!</v>
      </c>
      <c r="P180" s="303" t="e">
        <f t="shared" si="264"/>
        <v>#REF!</v>
      </c>
      <c r="Q180" s="95" t="e">
        <f>'UBS Carandiru'!#REF!</f>
        <v>#REF!</v>
      </c>
      <c r="R180" s="303" t="e">
        <f t="shared" si="265"/>
        <v>#REF!</v>
      </c>
      <c r="S180" s="239" t="e">
        <f t="shared" si="266"/>
        <v>#REF!</v>
      </c>
      <c r="T180" s="316" t="e">
        <f t="shared" si="267"/>
        <v>#REF!</v>
      </c>
    </row>
    <row r="181" spans="1:20" x14ac:dyDescent="0.25">
      <c r="A181" s="77" t="s">
        <v>43</v>
      </c>
      <c r="B181" s="262">
        <v>20</v>
      </c>
      <c r="C181" s="73" t="e">
        <f>'UBS Carandiru'!#REF!</f>
        <v>#REF!</v>
      </c>
      <c r="D181" s="283" t="e">
        <f t="shared" si="257"/>
        <v>#REF!</v>
      </c>
      <c r="E181" s="95" t="e">
        <f>'UBS Carandiru'!#REF!</f>
        <v>#REF!</v>
      </c>
      <c r="F181" s="303" t="e">
        <f t="shared" si="258"/>
        <v>#REF!</v>
      </c>
      <c r="G181" s="95" t="e">
        <f>'UBS Carandiru'!#REF!</f>
        <v>#REF!</v>
      </c>
      <c r="H181" s="303" t="e">
        <f t="shared" si="259"/>
        <v>#REF!</v>
      </c>
      <c r="I181" s="95" t="e">
        <f>'UBS Carandiru'!#REF!</f>
        <v>#REF!</v>
      </c>
      <c r="J181" s="303" t="e">
        <f t="shared" si="260"/>
        <v>#REF!</v>
      </c>
      <c r="K181" s="239" t="e">
        <f t="shared" si="261"/>
        <v>#REF!</v>
      </c>
      <c r="L181" s="316" t="e">
        <f t="shared" si="262"/>
        <v>#REF!</v>
      </c>
      <c r="M181" s="95" t="e">
        <f>'UBS Carandiru'!#REF!</f>
        <v>#REF!</v>
      </c>
      <c r="N181" s="303" t="e">
        <f t="shared" si="263"/>
        <v>#REF!</v>
      </c>
      <c r="O181" s="95" t="e">
        <f>'UBS Carandiru'!#REF!</f>
        <v>#REF!</v>
      </c>
      <c r="P181" s="303" t="e">
        <f t="shared" si="264"/>
        <v>#REF!</v>
      </c>
      <c r="Q181" s="95" t="e">
        <f>'UBS Carandiru'!#REF!</f>
        <v>#REF!</v>
      </c>
      <c r="R181" s="303" t="e">
        <f t="shared" si="265"/>
        <v>#REF!</v>
      </c>
      <c r="S181" s="239" t="e">
        <f t="shared" si="266"/>
        <v>#REF!</v>
      </c>
      <c r="T181" s="316" t="e">
        <f t="shared" si="267"/>
        <v>#REF!</v>
      </c>
    </row>
    <row r="182" spans="1:20" x14ac:dyDescent="0.25">
      <c r="A182" s="77" t="s">
        <v>22</v>
      </c>
      <c r="B182" s="262">
        <v>20</v>
      </c>
      <c r="C182" s="73" t="e">
        <f>'UBS Carandiru'!#REF!</f>
        <v>#REF!</v>
      </c>
      <c r="D182" s="283" t="e">
        <f t="shared" si="257"/>
        <v>#REF!</v>
      </c>
      <c r="E182" s="95" t="e">
        <f>'UBS Carandiru'!#REF!</f>
        <v>#REF!</v>
      </c>
      <c r="F182" s="303" t="e">
        <f t="shared" si="258"/>
        <v>#REF!</v>
      </c>
      <c r="G182" s="95" t="e">
        <f>'UBS Carandiru'!#REF!</f>
        <v>#REF!</v>
      </c>
      <c r="H182" s="303" t="e">
        <f t="shared" si="259"/>
        <v>#REF!</v>
      </c>
      <c r="I182" s="95" t="e">
        <f>'UBS Carandiru'!#REF!</f>
        <v>#REF!</v>
      </c>
      <c r="J182" s="303" t="e">
        <f t="shared" si="260"/>
        <v>#REF!</v>
      </c>
      <c r="K182" s="239" t="e">
        <f t="shared" si="261"/>
        <v>#REF!</v>
      </c>
      <c r="L182" s="316" t="e">
        <f t="shared" si="262"/>
        <v>#REF!</v>
      </c>
      <c r="M182" s="95" t="e">
        <f>'UBS Carandiru'!#REF!</f>
        <v>#REF!</v>
      </c>
      <c r="N182" s="303" t="e">
        <f t="shared" si="263"/>
        <v>#REF!</v>
      </c>
      <c r="O182" s="95" t="e">
        <f>'UBS Carandiru'!#REF!</f>
        <v>#REF!</v>
      </c>
      <c r="P182" s="303" t="e">
        <f t="shared" si="264"/>
        <v>#REF!</v>
      </c>
      <c r="Q182" s="95" t="e">
        <f>'UBS Carandiru'!#REF!</f>
        <v>#REF!</v>
      </c>
      <c r="R182" s="303" t="e">
        <f t="shared" si="265"/>
        <v>#REF!</v>
      </c>
      <c r="S182" s="239" t="e">
        <f t="shared" si="266"/>
        <v>#REF!</v>
      </c>
      <c r="T182" s="316" t="e">
        <f t="shared" si="267"/>
        <v>#REF!</v>
      </c>
    </row>
    <row r="183" spans="1:20" x14ac:dyDescent="0.25">
      <c r="A183" s="77" t="s">
        <v>50</v>
      </c>
      <c r="B183" s="262">
        <v>20</v>
      </c>
      <c r="C183" s="73" t="e">
        <f>'UBS Carandiru'!#REF!</f>
        <v>#REF!</v>
      </c>
      <c r="D183" s="283" t="e">
        <f t="shared" si="257"/>
        <v>#REF!</v>
      </c>
      <c r="E183" s="95" t="e">
        <f>'UBS Carandiru'!#REF!</f>
        <v>#REF!</v>
      </c>
      <c r="F183" s="303" t="e">
        <f t="shared" si="258"/>
        <v>#REF!</v>
      </c>
      <c r="G183" s="95" t="e">
        <f>'UBS Carandiru'!#REF!</f>
        <v>#REF!</v>
      </c>
      <c r="H183" s="303" t="e">
        <f t="shared" si="259"/>
        <v>#REF!</v>
      </c>
      <c r="I183" s="95" t="e">
        <f>'UBS Carandiru'!#REF!</f>
        <v>#REF!</v>
      </c>
      <c r="J183" s="303" t="e">
        <f t="shared" si="260"/>
        <v>#REF!</v>
      </c>
      <c r="K183" s="239" t="e">
        <f t="shared" si="261"/>
        <v>#REF!</v>
      </c>
      <c r="L183" s="316" t="e">
        <f t="shared" si="262"/>
        <v>#REF!</v>
      </c>
      <c r="M183" s="95" t="e">
        <f>'UBS Carandiru'!#REF!</f>
        <v>#REF!</v>
      </c>
      <c r="N183" s="303" t="e">
        <f t="shared" si="263"/>
        <v>#REF!</v>
      </c>
      <c r="O183" s="95" t="e">
        <f>'UBS Carandiru'!#REF!</f>
        <v>#REF!</v>
      </c>
      <c r="P183" s="303" t="e">
        <f t="shared" si="264"/>
        <v>#REF!</v>
      </c>
      <c r="Q183" s="95" t="e">
        <f>'UBS Carandiru'!#REF!</f>
        <v>#REF!</v>
      </c>
      <c r="R183" s="303" t="e">
        <f t="shared" si="265"/>
        <v>#REF!</v>
      </c>
      <c r="S183" s="239" t="e">
        <f t="shared" si="266"/>
        <v>#REF!</v>
      </c>
      <c r="T183" s="316" t="e">
        <f t="shared" si="267"/>
        <v>#REF!</v>
      </c>
    </row>
    <row r="184" spans="1:20" x14ac:dyDescent="0.25">
      <c r="A184" s="77" t="s">
        <v>23</v>
      </c>
      <c r="B184" s="262">
        <v>20</v>
      </c>
      <c r="C184" s="73" t="e">
        <f>'UBS Carandiru'!#REF!</f>
        <v>#REF!</v>
      </c>
      <c r="D184" s="283" t="e">
        <f t="shared" si="257"/>
        <v>#REF!</v>
      </c>
      <c r="E184" s="95" t="e">
        <f>'UBS Carandiru'!#REF!</f>
        <v>#REF!</v>
      </c>
      <c r="F184" s="303" t="e">
        <f t="shared" si="258"/>
        <v>#REF!</v>
      </c>
      <c r="G184" s="95" t="e">
        <f>'UBS Carandiru'!#REF!</f>
        <v>#REF!</v>
      </c>
      <c r="H184" s="303" t="e">
        <f t="shared" si="259"/>
        <v>#REF!</v>
      </c>
      <c r="I184" s="95" t="e">
        <f>'UBS Carandiru'!#REF!</f>
        <v>#REF!</v>
      </c>
      <c r="J184" s="303" t="e">
        <f t="shared" si="260"/>
        <v>#REF!</v>
      </c>
      <c r="K184" s="239" t="e">
        <f t="shared" si="261"/>
        <v>#REF!</v>
      </c>
      <c r="L184" s="316" t="e">
        <f t="shared" si="262"/>
        <v>#REF!</v>
      </c>
      <c r="M184" s="95" t="e">
        <f>'UBS Carandiru'!#REF!</f>
        <v>#REF!</v>
      </c>
      <c r="N184" s="303" t="e">
        <f t="shared" si="263"/>
        <v>#REF!</v>
      </c>
      <c r="O184" s="95" t="e">
        <f>'UBS Carandiru'!#REF!</f>
        <v>#REF!</v>
      </c>
      <c r="P184" s="303" t="e">
        <f t="shared" si="264"/>
        <v>#REF!</v>
      </c>
      <c r="Q184" s="95" t="e">
        <f>'UBS Carandiru'!#REF!</f>
        <v>#REF!</v>
      </c>
      <c r="R184" s="303" t="e">
        <f t="shared" si="265"/>
        <v>#REF!</v>
      </c>
      <c r="S184" s="239" t="e">
        <f t="shared" si="266"/>
        <v>#REF!</v>
      </c>
      <c r="T184" s="316" t="e">
        <f t="shared" si="267"/>
        <v>#REF!</v>
      </c>
    </row>
    <row r="185" spans="1:20" x14ac:dyDescent="0.25">
      <c r="A185" s="77" t="s">
        <v>195</v>
      </c>
      <c r="B185" s="262">
        <v>10</v>
      </c>
      <c r="C185" s="73" t="e">
        <f>'UBS Carandiru'!#REF!</f>
        <v>#REF!</v>
      </c>
      <c r="D185" s="283" t="e">
        <f t="shared" si="257"/>
        <v>#REF!</v>
      </c>
      <c r="E185" s="95" t="e">
        <f>'UBS Carandiru'!#REF!</f>
        <v>#REF!</v>
      </c>
      <c r="F185" s="303" t="e">
        <f t="shared" si="258"/>
        <v>#REF!</v>
      </c>
      <c r="G185" s="95" t="e">
        <f>'UBS Carandiru'!#REF!</f>
        <v>#REF!</v>
      </c>
      <c r="H185" s="303" t="e">
        <f t="shared" si="259"/>
        <v>#REF!</v>
      </c>
      <c r="I185" s="95" t="e">
        <f>'UBS Carandiru'!#REF!</f>
        <v>#REF!</v>
      </c>
      <c r="J185" s="303" t="e">
        <f t="shared" si="260"/>
        <v>#REF!</v>
      </c>
      <c r="K185" s="239" t="e">
        <f t="shared" si="261"/>
        <v>#REF!</v>
      </c>
      <c r="L185" s="316" t="e">
        <f t="shared" si="262"/>
        <v>#REF!</v>
      </c>
      <c r="M185" s="95" t="e">
        <f>'UBS Carandiru'!#REF!</f>
        <v>#REF!</v>
      </c>
      <c r="N185" s="303" t="e">
        <f t="shared" si="263"/>
        <v>#REF!</v>
      </c>
      <c r="O185" s="95" t="e">
        <f>'UBS Carandiru'!#REF!</f>
        <v>#REF!</v>
      </c>
      <c r="P185" s="303" t="e">
        <f t="shared" si="264"/>
        <v>#REF!</v>
      </c>
      <c r="Q185" s="95" t="e">
        <f>'UBS Carandiru'!#REF!</f>
        <v>#REF!</v>
      </c>
      <c r="R185" s="303" t="e">
        <f t="shared" si="265"/>
        <v>#REF!</v>
      </c>
      <c r="S185" s="239" t="e">
        <f t="shared" si="266"/>
        <v>#REF!</v>
      </c>
      <c r="T185" s="316" t="e">
        <f t="shared" si="267"/>
        <v>#REF!</v>
      </c>
    </row>
    <row r="186" spans="1:20" x14ac:dyDescent="0.25">
      <c r="A186" s="77" t="s">
        <v>24</v>
      </c>
      <c r="B186" s="262">
        <v>30</v>
      </c>
      <c r="C186" s="73" t="e">
        <f>'UBS Carandiru'!#REF!</f>
        <v>#REF!</v>
      </c>
      <c r="D186" s="283" t="e">
        <f t="shared" si="257"/>
        <v>#REF!</v>
      </c>
      <c r="E186" s="95" t="e">
        <f>'UBS Carandiru'!#REF!</f>
        <v>#REF!</v>
      </c>
      <c r="F186" s="303" t="e">
        <f t="shared" si="258"/>
        <v>#REF!</v>
      </c>
      <c r="G186" s="95" t="e">
        <f>'UBS Carandiru'!#REF!</f>
        <v>#REF!</v>
      </c>
      <c r="H186" s="303" t="e">
        <f t="shared" si="259"/>
        <v>#REF!</v>
      </c>
      <c r="I186" s="95" t="e">
        <f>'UBS Carandiru'!#REF!</f>
        <v>#REF!</v>
      </c>
      <c r="J186" s="303" t="e">
        <f t="shared" si="260"/>
        <v>#REF!</v>
      </c>
      <c r="K186" s="239" t="e">
        <f t="shared" si="261"/>
        <v>#REF!</v>
      </c>
      <c r="L186" s="316" t="e">
        <f t="shared" si="262"/>
        <v>#REF!</v>
      </c>
      <c r="M186" s="95" t="e">
        <f>'UBS Carandiru'!#REF!</f>
        <v>#REF!</v>
      </c>
      <c r="N186" s="303" t="e">
        <f t="shared" si="263"/>
        <v>#REF!</v>
      </c>
      <c r="O186" s="95" t="e">
        <f>'UBS Carandiru'!#REF!</f>
        <v>#REF!</v>
      </c>
      <c r="P186" s="303" t="e">
        <f t="shared" si="264"/>
        <v>#REF!</v>
      </c>
      <c r="Q186" s="95" t="e">
        <f>'UBS Carandiru'!#REF!</f>
        <v>#REF!</v>
      </c>
      <c r="R186" s="303" t="e">
        <f t="shared" si="265"/>
        <v>#REF!</v>
      </c>
      <c r="S186" s="239" t="e">
        <f t="shared" si="266"/>
        <v>#REF!</v>
      </c>
      <c r="T186" s="316" t="e">
        <f t="shared" si="267"/>
        <v>#REF!</v>
      </c>
    </row>
    <row r="187" spans="1:20" x14ac:dyDescent="0.25">
      <c r="A187" s="77" t="s">
        <v>25</v>
      </c>
      <c r="B187" s="262">
        <v>30</v>
      </c>
      <c r="C187" s="73" t="e">
        <f>'UBS Carandiru'!#REF!</f>
        <v>#REF!</v>
      </c>
      <c r="D187" s="283" t="e">
        <f t="shared" si="257"/>
        <v>#REF!</v>
      </c>
      <c r="E187" s="95" t="e">
        <f>'UBS Carandiru'!#REF!</f>
        <v>#REF!</v>
      </c>
      <c r="F187" s="303" t="e">
        <f t="shared" si="258"/>
        <v>#REF!</v>
      </c>
      <c r="G187" s="95" t="e">
        <f>'UBS Carandiru'!#REF!</f>
        <v>#REF!</v>
      </c>
      <c r="H187" s="303" t="e">
        <f t="shared" si="259"/>
        <v>#REF!</v>
      </c>
      <c r="I187" s="95" t="e">
        <f>'UBS Carandiru'!#REF!</f>
        <v>#REF!</v>
      </c>
      <c r="J187" s="303" t="e">
        <f t="shared" si="260"/>
        <v>#REF!</v>
      </c>
      <c r="K187" s="239" t="e">
        <f t="shared" si="261"/>
        <v>#REF!</v>
      </c>
      <c r="L187" s="316" t="e">
        <f t="shared" si="262"/>
        <v>#REF!</v>
      </c>
      <c r="M187" s="95" t="e">
        <f>'UBS Carandiru'!#REF!</f>
        <v>#REF!</v>
      </c>
      <c r="N187" s="303" t="e">
        <f t="shared" si="263"/>
        <v>#REF!</v>
      </c>
      <c r="O187" s="95" t="e">
        <f>'UBS Carandiru'!#REF!</f>
        <v>#REF!</v>
      </c>
      <c r="P187" s="303" t="e">
        <f t="shared" si="264"/>
        <v>#REF!</v>
      </c>
      <c r="Q187" s="95" t="e">
        <f>'UBS Carandiru'!#REF!</f>
        <v>#REF!</v>
      </c>
      <c r="R187" s="303" t="e">
        <f t="shared" si="265"/>
        <v>#REF!</v>
      </c>
      <c r="S187" s="239" t="e">
        <f t="shared" si="266"/>
        <v>#REF!</v>
      </c>
      <c r="T187" s="316" t="e">
        <f t="shared" si="267"/>
        <v>#REF!</v>
      </c>
    </row>
    <row r="188" spans="1:20" x14ac:dyDescent="0.25">
      <c r="A188" s="77" t="s">
        <v>46</v>
      </c>
      <c r="B188" s="262">
        <v>30</v>
      </c>
      <c r="C188" s="78" t="e">
        <f>'UBS Carandiru'!#REF!</f>
        <v>#REF!</v>
      </c>
      <c r="D188" s="290" t="e">
        <f t="shared" si="257"/>
        <v>#REF!</v>
      </c>
      <c r="E188" s="95" t="e">
        <f>'UBS Carandiru'!#REF!</f>
        <v>#REF!</v>
      </c>
      <c r="F188" s="303" t="e">
        <f t="shared" si="258"/>
        <v>#REF!</v>
      </c>
      <c r="G188" s="95" t="e">
        <f>'UBS Carandiru'!#REF!</f>
        <v>#REF!</v>
      </c>
      <c r="H188" s="303" t="e">
        <f t="shared" si="259"/>
        <v>#REF!</v>
      </c>
      <c r="I188" s="95" t="e">
        <f>'UBS Carandiru'!#REF!</f>
        <v>#REF!</v>
      </c>
      <c r="J188" s="303" t="e">
        <f t="shared" si="260"/>
        <v>#REF!</v>
      </c>
      <c r="K188" s="239" t="e">
        <f t="shared" si="261"/>
        <v>#REF!</v>
      </c>
      <c r="L188" s="316" t="e">
        <f t="shared" si="262"/>
        <v>#REF!</v>
      </c>
      <c r="M188" s="95" t="e">
        <f>'UBS Carandiru'!#REF!</f>
        <v>#REF!</v>
      </c>
      <c r="N188" s="303" t="e">
        <f t="shared" si="263"/>
        <v>#REF!</v>
      </c>
      <c r="O188" s="95" t="e">
        <f>'UBS Carandiru'!#REF!</f>
        <v>#REF!</v>
      </c>
      <c r="P188" s="303" t="e">
        <f t="shared" si="264"/>
        <v>#REF!</v>
      </c>
      <c r="Q188" s="95" t="e">
        <f>'UBS Carandiru'!#REF!</f>
        <v>#REF!</v>
      </c>
      <c r="R188" s="303" t="e">
        <f t="shared" si="265"/>
        <v>#REF!</v>
      </c>
      <c r="S188" s="239" t="e">
        <f t="shared" si="266"/>
        <v>#REF!</v>
      </c>
      <c r="T188" s="316" t="e">
        <f t="shared" si="267"/>
        <v>#REF!</v>
      </c>
    </row>
    <row r="189" spans="1:20" x14ac:dyDescent="0.25">
      <c r="A189" s="77" t="s">
        <v>26</v>
      </c>
      <c r="B189" s="262">
        <v>40</v>
      </c>
      <c r="C189" s="73" t="e">
        <f>'UBS Carandiru'!#REF!</f>
        <v>#REF!</v>
      </c>
      <c r="D189" s="283" t="e">
        <f t="shared" si="257"/>
        <v>#REF!</v>
      </c>
      <c r="E189" s="95" t="e">
        <f>'UBS Carandiru'!#REF!</f>
        <v>#REF!</v>
      </c>
      <c r="F189" s="303" t="e">
        <f t="shared" si="258"/>
        <v>#REF!</v>
      </c>
      <c r="G189" s="95" t="e">
        <f>'UBS Carandiru'!#REF!</f>
        <v>#REF!</v>
      </c>
      <c r="H189" s="303" t="e">
        <f t="shared" si="259"/>
        <v>#REF!</v>
      </c>
      <c r="I189" s="95" t="e">
        <f>'UBS Carandiru'!#REF!</f>
        <v>#REF!</v>
      </c>
      <c r="J189" s="303" t="e">
        <f t="shared" si="260"/>
        <v>#REF!</v>
      </c>
      <c r="K189" s="239" t="e">
        <f t="shared" si="261"/>
        <v>#REF!</v>
      </c>
      <c r="L189" s="316" t="e">
        <f t="shared" si="262"/>
        <v>#REF!</v>
      </c>
      <c r="M189" s="95" t="e">
        <f>'UBS Carandiru'!#REF!</f>
        <v>#REF!</v>
      </c>
      <c r="N189" s="303" t="e">
        <f t="shared" si="263"/>
        <v>#REF!</v>
      </c>
      <c r="O189" s="95" t="e">
        <f>'UBS Carandiru'!#REF!</f>
        <v>#REF!</v>
      </c>
      <c r="P189" s="303" t="e">
        <f t="shared" si="264"/>
        <v>#REF!</v>
      </c>
      <c r="Q189" s="95" t="e">
        <f>'UBS Carandiru'!#REF!</f>
        <v>#REF!</v>
      </c>
      <c r="R189" s="303" t="e">
        <f t="shared" si="265"/>
        <v>#REF!</v>
      </c>
      <c r="S189" s="239" t="e">
        <f t="shared" si="266"/>
        <v>#REF!</v>
      </c>
      <c r="T189" s="316" t="e">
        <f t="shared" si="267"/>
        <v>#REF!</v>
      </c>
    </row>
    <row r="190" spans="1:20" x14ac:dyDescent="0.25">
      <c r="A190" s="77" t="s">
        <v>34</v>
      </c>
      <c r="B190" s="262">
        <v>30</v>
      </c>
      <c r="C190" s="73" t="e">
        <f>'UBS Carandiru'!#REF!</f>
        <v>#REF!</v>
      </c>
      <c r="D190" s="283" t="e">
        <f t="shared" si="257"/>
        <v>#REF!</v>
      </c>
      <c r="E190" s="95" t="e">
        <f>'UBS Carandiru'!#REF!</f>
        <v>#REF!</v>
      </c>
      <c r="F190" s="303" t="e">
        <f t="shared" si="258"/>
        <v>#REF!</v>
      </c>
      <c r="G190" s="95" t="e">
        <f>'UBS Carandiru'!#REF!</f>
        <v>#REF!</v>
      </c>
      <c r="H190" s="303" t="e">
        <f t="shared" si="259"/>
        <v>#REF!</v>
      </c>
      <c r="I190" s="95" t="e">
        <f>'UBS Carandiru'!#REF!</f>
        <v>#REF!</v>
      </c>
      <c r="J190" s="303" t="e">
        <f t="shared" si="260"/>
        <v>#REF!</v>
      </c>
      <c r="K190" s="239" t="e">
        <f t="shared" si="261"/>
        <v>#REF!</v>
      </c>
      <c r="L190" s="316" t="e">
        <f t="shared" si="262"/>
        <v>#REF!</v>
      </c>
      <c r="M190" s="95" t="e">
        <f>'UBS Carandiru'!#REF!</f>
        <v>#REF!</v>
      </c>
      <c r="N190" s="303" t="e">
        <f t="shared" si="263"/>
        <v>#REF!</v>
      </c>
      <c r="O190" s="95" t="e">
        <f>'UBS Carandiru'!#REF!</f>
        <v>#REF!</v>
      </c>
      <c r="P190" s="303" t="e">
        <f t="shared" si="264"/>
        <v>#REF!</v>
      </c>
      <c r="Q190" s="95" t="e">
        <f>'UBS Carandiru'!#REF!</f>
        <v>#REF!</v>
      </c>
      <c r="R190" s="303" t="e">
        <f t="shared" si="265"/>
        <v>#REF!</v>
      </c>
      <c r="S190" s="239" t="e">
        <f t="shared" si="266"/>
        <v>#REF!</v>
      </c>
      <c r="T190" s="316" t="e">
        <f t="shared" si="267"/>
        <v>#REF!</v>
      </c>
    </row>
    <row r="191" spans="1:20" ht="15.75" thickBot="1" x14ac:dyDescent="0.3">
      <c r="A191" s="55" t="s">
        <v>51</v>
      </c>
      <c r="B191" s="270">
        <v>30</v>
      </c>
      <c r="C191" s="56" t="e">
        <f>'UBS Carandiru'!#REF!</f>
        <v>#REF!</v>
      </c>
      <c r="D191" s="296" t="e">
        <f t="shared" si="257"/>
        <v>#REF!</v>
      </c>
      <c r="E191" s="487" t="e">
        <f>'UBS Carandiru'!#REF!</f>
        <v>#REF!</v>
      </c>
      <c r="F191" s="311" t="e">
        <f t="shared" si="258"/>
        <v>#REF!</v>
      </c>
      <c r="G191" s="487" t="e">
        <f>'UBS Carandiru'!#REF!</f>
        <v>#REF!</v>
      </c>
      <c r="H191" s="311" t="e">
        <f t="shared" si="259"/>
        <v>#REF!</v>
      </c>
      <c r="I191" s="487" t="e">
        <f>'UBS Carandiru'!#REF!</f>
        <v>#REF!</v>
      </c>
      <c r="J191" s="311" t="e">
        <f t="shared" si="260"/>
        <v>#REF!</v>
      </c>
      <c r="K191" s="247" t="e">
        <f t="shared" si="261"/>
        <v>#REF!</v>
      </c>
      <c r="L191" s="324" t="e">
        <f t="shared" si="262"/>
        <v>#REF!</v>
      </c>
      <c r="M191" s="487" t="e">
        <f>'UBS Carandiru'!#REF!</f>
        <v>#REF!</v>
      </c>
      <c r="N191" s="311" t="e">
        <f t="shared" si="263"/>
        <v>#REF!</v>
      </c>
      <c r="O191" s="487" t="e">
        <f>'UBS Carandiru'!#REF!</f>
        <v>#REF!</v>
      </c>
      <c r="P191" s="311" t="e">
        <f t="shared" si="264"/>
        <v>#REF!</v>
      </c>
      <c r="Q191" s="487" t="e">
        <f>'UBS Carandiru'!#REF!</f>
        <v>#REF!</v>
      </c>
      <c r="R191" s="311" t="e">
        <f t="shared" si="265"/>
        <v>#REF!</v>
      </c>
      <c r="S191" s="247" t="e">
        <f t="shared" si="266"/>
        <v>#REF!</v>
      </c>
      <c r="T191" s="324" t="e">
        <f t="shared" si="267"/>
        <v>#REF!</v>
      </c>
    </row>
    <row r="192" spans="1:20" ht="15.75" thickBot="1" x14ac:dyDescent="0.3">
      <c r="A192" s="355" t="s">
        <v>7</v>
      </c>
      <c r="B192" s="348">
        <f>SUM(B179:B191)</f>
        <v>320</v>
      </c>
      <c r="C192" s="349" t="e">
        <f>SUM(C179:C191)</f>
        <v>#REF!</v>
      </c>
      <c r="D192" s="350" t="e">
        <f t="shared" ref="D192:T192" si="268">SUM(D179:D191)</f>
        <v>#REF!</v>
      </c>
      <c r="E192" s="492" t="e">
        <f t="shared" si="268"/>
        <v>#REF!</v>
      </c>
      <c r="F192" s="352" t="e">
        <f t="shared" si="268"/>
        <v>#REF!</v>
      </c>
      <c r="G192" s="492" t="e">
        <f t="shared" si="268"/>
        <v>#REF!</v>
      </c>
      <c r="H192" s="352" t="e">
        <f t="shared" si="268"/>
        <v>#REF!</v>
      </c>
      <c r="I192" s="492" t="e">
        <f t="shared" si="268"/>
        <v>#REF!</v>
      </c>
      <c r="J192" s="352" t="e">
        <f t="shared" si="268"/>
        <v>#REF!</v>
      </c>
      <c r="K192" s="353" t="e">
        <f t="shared" ref="K192:L192" si="269">SUM(K179:K191)</f>
        <v>#REF!</v>
      </c>
      <c r="L192" s="354" t="e">
        <f t="shared" si="269"/>
        <v>#REF!</v>
      </c>
      <c r="M192" s="492" t="e">
        <f t="shared" si="268"/>
        <v>#REF!</v>
      </c>
      <c r="N192" s="352" t="e">
        <f t="shared" si="268"/>
        <v>#REF!</v>
      </c>
      <c r="O192" s="492" t="e">
        <f t="shared" si="268"/>
        <v>#REF!</v>
      </c>
      <c r="P192" s="352" t="e">
        <f t="shared" si="268"/>
        <v>#REF!</v>
      </c>
      <c r="Q192" s="492" t="e">
        <f t="shared" si="268"/>
        <v>#REF!</v>
      </c>
      <c r="R192" s="352" t="e">
        <f t="shared" si="268"/>
        <v>#REF!</v>
      </c>
      <c r="S192" s="353" t="e">
        <f t="shared" si="268"/>
        <v>#REF!</v>
      </c>
      <c r="T192" s="354" t="e">
        <f t="shared" si="268"/>
        <v>#REF!</v>
      </c>
    </row>
    <row r="194" spans="1:20" ht="15.75" x14ac:dyDescent="0.25">
      <c r="A194" s="993" t="s">
        <v>287</v>
      </c>
      <c r="B194" s="994"/>
      <c r="C194" s="994"/>
      <c r="D194" s="994"/>
      <c r="E194" s="994"/>
      <c r="F194" s="994"/>
      <c r="G194" s="994"/>
      <c r="H194" s="994"/>
      <c r="I194" s="994"/>
      <c r="J194" s="994"/>
      <c r="K194" s="994"/>
      <c r="L194" s="994"/>
      <c r="M194" s="994"/>
      <c r="N194" s="994"/>
      <c r="O194" s="994"/>
      <c r="P194" s="994"/>
      <c r="Q194" s="994"/>
      <c r="R194" s="994"/>
      <c r="S194" s="994"/>
      <c r="T194" s="994"/>
    </row>
    <row r="195" spans="1:20" ht="36.75" thickBot="1" x14ac:dyDescent="0.3">
      <c r="A195" s="74" t="s">
        <v>14</v>
      </c>
      <c r="B195" s="260" t="str">
        <f t="shared" ref="B195:T195" si="270">B5</f>
        <v>Carga Horária</v>
      </c>
      <c r="C195" s="90" t="str">
        <f t="shared" si="270"/>
        <v>Equipe Mínima TA</v>
      </c>
      <c r="D195" s="288" t="str">
        <f t="shared" si="270"/>
        <v>Total Horas</v>
      </c>
      <c r="E195" s="502" t="str">
        <f t="shared" si="270"/>
        <v>MAR</v>
      </c>
      <c r="F195" s="330" t="str">
        <f t="shared" si="270"/>
        <v>Saldo Mar</v>
      </c>
      <c r="G195" s="502" t="str">
        <f t="shared" si="270"/>
        <v>ABR</v>
      </c>
      <c r="H195" s="330" t="str">
        <f t="shared" si="270"/>
        <v>Saldo Abr</v>
      </c>
      <c r="I195" s="502" t="str">
        <f t="shared" si="270"/>
        <v>MAI</v>
      </c>
      <c r="J195" s="330" t="str">
        <f t="shared" si="270"/>
        <v>Saldo Mai</v>
      </c>
      <c r="K195" s="237" t="str">
        <f t="shared" ref="K195:L195" si="271">K5</f>
        <v>3º Trimestre</v>
      </c>
      <c r="L195" s="328" t="str">
        <f t="shared" si="271"/>
        <v>Saldo Trim</v>
      </c>
      <c r="M195" s="502" t="str">
        <f t="shared" si="270"/>
        <v>JUN</v>
      </c>
      <c r="N195" s="330" t="str">
        <f t="shared" si="270"/>
        <v>Saldo Jun</v>
      </c>
      <c r="O195" s="482" t="str">
        <f t="shared" si="270"/>
        <v>JUL</v>
      </c>
      <c r="P195" s="330" t="str">
        <f t="shared" si="270"/>
        <v>Saldo Jul</v>
      </c>
      <c r="Q195" s="482" t="str">
        <f t="shared" si="270"/>
        <v>AGO</v>
      </c>
      <c r="R195" s="330" t="str">
        <f t="shared" si="270"/>
        <v>Saldo Ago</v>
      </c>
      <c r="S195" s="237" t="str">
        <f t="shared" si="270"/>
        <v>4º Trimestre</v>
      </c>
      <c r="T195" s="328" t="str">
        <f t="shared" si="270"/>
        <v>Saldo Trim</v>
      </c>
    </row>
    <row r="196" spans="1:20" ht="15.75" thickTop="1" x14ac:dyDescent="0.25">
      <c r="A196" s="44" t="s">
        <v>138</v>
      </c>
      <c r="B196" s="46">
        <v>20</v>
      </c>
      <c r="C196" s="235" t="e">
        <f>'CER Carandiru'!#REF!</f>
        <v>#REF!</v>
      </c>
      <c r="D196" s="293" t="e">
        <f t="shared" ref="D196:D205" si="272">C196*B196</f>
        <v>#REF!</v>
      </c>
      <c r="E196" s="493" t="e">
        <f>'CER Carandiru'!#REF!</f>
        <v>#REF!</v>
      </c>
      <c r="F196" s="309" t="e">
        <f t="shared" ref="F196:F205" si="273">(E196*$B196)-$D196</f>
        <v>#REF!</v>
      </c>
      <c r="G196" s="493" t="e">
        <f>'CER Carandiru'!#REF!</f>
        <v>#REF!</v>
      </c>
      <c r="H196" s="309" t="e">
        <f t="shared" ref="H196:H205" si="274">(G196*$B196)-$D196</f>
        <v>#REF!</v>
      </c>
      <c r="I196" s="493" t="e">
        <f>'CER Carandiru'!#REF!</f>
        <v>#REF!</v>
      </c>
      <c r="J196" s="309" t="e">
        <f t="shared" ref="J196:J205" si="275">(I196*$B196)-$D196</f>
        <v>#REF!</v>
      </c>
      <c r="K196" s="244" t="e">
        <f t="shared" ref="K196:K205" si="276">SUM(E196,G196,I196)</f>
        <v>#REF!</v>
      </c>
      <c r="L196" s="322" t="e">
        <f t="shared" ref="L196:L205" si="277">(K196*$B196)-$D196*3</f>
        <v>#REF!</v>
      </c>
      <c r="M196" s="493" t="e">
        <f>'CER Carandiru'!#REF!</f>
        <v>#REF!</v>
      </c>
      <c r="N196" s="309" t="e">
        <f t="shared" ref="N196:N205" si="278">(M196*$B196)-$D196</f>
        <v>#REF!</v>
      </c>
      <c r="O196" s="493" t="e">
        <f>'CER Carandiru'!#REF!</f>
        <v>#REF!</v>
      </c>
      <c r="P196" s="309" t="e">
        <f t="shared" ref="P196:P205" si="279">(O196*$B196)-$D196</f>
        <v>#REF!</v>
      </c>
      <c r="Q196" s="493" t="e">
        <f>'CER Carandiru'!#REF!</f>
        <v>#REF!</v>
      </c>
      <c r="R196" s="309" t="e">
        <f t="shared" ref="R196:R205" si="280">(Q196*$B196)-$D196</f>
        <v>#REF!</v>
      </c>
      <c r="S196" s="244" t="e">
        <f t="shared" ref="S196:S205" si="281">SUM(M196,O196,Q196)</f>
        <v>#REF!</v>
      </c>
      <c r="T196" s="322" t="e">
        <f t="shared" ref="T196:T205" si="282">(S196*$B196)-$D196*3</f>
        <v>#REF!</v>
      </c>
    </row>
    <row r="197" spans="1:20" x14ac:dyDescent="0.25">
      <c r="A197" s="111" t="s">
        <v>145</v>
      </c>
      <c r="B197" s="112">
        <v>20</v>
      </c>
      <c r="C197" s="236" t="e">
        <f>'CER Carandiru'!#REF!</f>
        <v>#REF!</v>
      </c>
      <c r="D197" s="294" t="e">
        <f t="shared" si="272"/>
        <v>#REF!</v>
      </c>
      <c r="E197" s="494" t="e">
        <f>'CER Carandiru'!#REF!</f>
        <v>#REF!</v>
      </c>
      <c r="F197" s="310" t="e">
        <f t="shared" si="273"/>
        <v>#REF!</v>
      </c>
      <c r="G197" s="494" t="e">
        <f>'CER Carandiru'!#REF!</f>
        <v>#REF!</v>
      </c>
      <c r="H197" s="310" t="e">
        <f t="shared" si="274"/>
        <v>#REF!</v>
      </c>
      <c r="I197" s="494" t="e">
        <f>'CER Carandiru'!#REF!</f>
        <v>#REF!</v>
      </c>
      <c r="J197" s="310" t="e">
        <f t="shared" si="275"/>
        <v>#REF!</v>
      </c>
      <c r="K197" s="245" t="e">
        <f t="shared" si="276"/>
        <v>#REF!</v>
      </c>
      <c r="L197" s="323" t="e">
        <f t="shared" si="277"/>
        <v>#REF!</v>
      </c>
      <c r="M197" s="494" t="e">
        <f>'CER Carandiru'!#REF!</f>
        <v>#REF!</v>
      </c>
      <c r="N197" s="310" t="e">
        <f t="shared" si="278"/>
        <v>#REF!</v>
      </c>
      <c r="O197" s="494" t="e">
        <f>'CER Carandiru'!#REF!</f>
        <v>#REF!</v>
      </c>
      <c r="P197" s="310" t="e">
        <f t="shared" si="279"/>
        <v>#REF!</v>
      </c>
      <c r="Q197" s="494" t="e">
        <f>'CER Carandiru'!#REF!</f>
        <v>#REF!</v>
      </c>
      <c r="R197" s="310" t="e">
        <f t="shared" si="280"/>
        <v>#REF!</v>
      </c>
      <c r="S197" s="245" t="e">
        <f t="shared" si="281"/>
        <v>#REF!</v>
      </c>
      <c r="T197" s="323" t="e">
        <f t="shared" si="282"/>
        <v>#REF!</v>
      </c>
    </row>
    <row r="198" spans="1:20" x14ac:dyDescent="0.25">
      <c r="A198" s="111" t="s">
        <v>146</v>
      </c>
      <c r="B198" s="112">
        <v>20</v>
      </c>
      <c r="C198" s="236" t="e">
        <f>'CER Carandiru'!#REF!</f>
        <v>#REF!</v>
      </c>
      <c r="D198" s="294" t="e">
        <f t="shared" si="272"/>
        <v>#REF!</v>
      </c>
      <c r="E198" s="494" t="e">
        <f>'CER Carandiru'!#REF!</f>
        <v>#REF!</v>
      </c>
      <c r="F198" s="310" t="e">
        <f t="shared" si="273"/>
        <v>#REF!</v>
      </c>
      <c r="G198" s="494" t="e">
        <f>'CER Carandiru'!#REF!</f>
        <v>#REF!</v>
      </c>
      <c r="H198" s="310" t="e">
        <f t="shared" si="274"/>
        <v>#REF!</v>
      </c>
      <c r="I198" s="494" t="e">
        <f>'CER Carandiru'!#REF!</f>
        <v>#REF!</v>
      </c>
      <c r="J198" s="310" t="e">
        <f t="shared" si="275"/>
        <v>#REF!</v>
      </c>
      <c r="K198" s="245" t="e">
        <f t="shared" si="276"/>
        <v>#REF!</v>
      </c>
      <c r="L198" s="323" t="e">
        <f t="shared" si="277"/>
        <v>#REF!</v>
      </c>
      <c r="M198" s="494" t="e">
        <f>'CER Carandiru'!#REF!</f>
        <v>#REF!</v>
      </c>
      <c r="N198" s="310" t="e">
        <f t="shared" si="278"/>
        <v>#REF!</v>
      </c>
      <c r="O198" s="494" t="e">
        <f>'CER Carandiru'!#REF!</f>
        <v>#REF!</v>
      </c>
      <c r="P198" s="310" t="e">
        <f t="shared" si="279"/>
        <v>#REF!</v>
      </c>
      <c r="Q198" s="494" t="e">
        <f>'CER Carandiru'!#REF!</f>
        <v>#REF!</v>
      </c>
      <c r="R198" s="310" t="e">
        <f t="shared" si="280"/>
        <v>#REF!</v>
      </c>
      <c r="S198" s="245" t="e">
        <f t="shared" si="281"/>
        <v>#REF!</v>
      </c>
      <c r="T198" s="323" t="e">
        <f t="shared" si="282"/>
        <v>#REF!</v>
      </c>
    </row>
    <row r="199" spans="1:20" x14ac:dyDescent="0.25">
      <c r="A199" s="77" t="s">
        <v>139</v>
      </c>
      <c r="B199" s="269">
        <v>30</v>
      </c>
      <c r="C199" s="81" t="e">
        <f>'CER Carandiru'!#REF!</f>
        <v>#REF!</v>
      </c>
      <c r="D199" s="295" t="e">
        <f t="shared" si="272"/>
        <v>#REF!</v>
      </c>
      <c r="E199" s="495" t="e">
        <f>'CER Carandiru'!#REF!</f>
        <v>#REF!</v>
      </c>
      <c r="F199" s="310" t="e">
        <f t="shared" si="273"/>
        <v>#REF!</v>
      </c>
      <c r="G199" s="495" t="e">
        <f>'CER Carandiru'!#REF!</f>
        <v>#REF!</v>
      </c>
      <c r="H199" s="310" t="e">
        <f t="shared" si="274"/>
        <v>#REF!</v>
      </c>
      <c r="I199" s="495" t="e">
        <f>'CER Carandiru'!#REF!</f>
        <v>#REF!</v>
      </c>
      <c r="J199" s="310" t="e">
        <f t="shared" si="275"/>
        <v>#REF!</v>
      </c>
      <c r="K199" s="246" t="e">
        <f t="shared" si="276"/>
        <v>#REF!</v>
      </c>
      <c r="L199" s="323" t="e">
        <f t="shared" si="277"/>
        <v>#REF!</v>
      </c>
      <c r="M199" s="495" t="e">
        <f>'CER Carandiru'!#REF!</f>
        <v>#REF!</v>
      </c>
      <c r="N199" s="310" t="e">
        <f t="shared" si="278"/>
        <v>#REF!</v>
      </c>
      <c r="O199" s="495" t="e">
        <f>'CER Carandiru'!#REF!</f>
        <v>#REF!</v>
      </c>
      <c r="P199" s="310" t="e">
        <f t="shared" si="279"/>
        <v>#REF!</v>
      </c>
      <c r="Q199" s="495" t="e">
        <f>'CER Carandiru'!#REF!</f>
        <v>#REF!</v>
      </c>
      <c r="R199" s="310" t="e">
        <f t="shared" si="280"/>
        <v>#REF!</v>
      </c>
      <c r="S199" s="246" t="e">
        <f t="shared" si="281"/>
        <v>#REF!</v>
      </c>
      <c r="T199" s="323" t="e">
        <f t="shared" si="282"/>
        <v>#REF!</v>
      </c>
    </row>
    <row r="200" spans="1:20" x14ac:dyDescent="0.25">
      <c r="A200" s="77" t="s">
        <v>140</v>
      </c>
      <c r="B200" s="261">
        <v>30</v>
      </c>
      <c r="C200" s="9" t="e">
        <f>'CER Carandiru'!#REF!</f>
        <v>#REF!</v>
      </c>
      <c r="D200" s="282" t="e">
        <f t="shared" si="272"/>
        <v>#REF!</v>
      </c>
      <c r="E200" s="483" t="e">
        <f>'CER Carandiru'!#REF!</f>
        <v>#REF!</v>
      </c>
      <c r="F200" s="302" t="e">
        <f t="shared" si="273"/>
        <v>#REF!</v>
      </c>
      <c r="G200" s="483" t="e">
        <f>'CER Carandiru'!#REF!</f>
        <v>#REF!</v>
      </c>
      <c r="H200" s="302" t="e">
        <f t="shared" si="274"/>
        <v>#REF!</v>
      </c>
      <c r="I200" s="483" t="e">
        <f>'CER Carandiru'!#REF!</f>
        <v>#REF!</v>
      </c>
      <c r="J200" s="302" t="e">
        <f t="shared" si="275"/>
        <v>#REF!</v>
      </c>
      <c r="K200" s="227" t="e">
        <f t="shared" si="276"/>
        <v>#REF!</v>
      </c>
      <c r="L200" s="315" t="e">
        <f t="shared" si="277"/>
        <v>#REF!</v>
      </c>
      <c r="M200" s="483" t="e">
        <f>'CER Carandiru'!#REF!</f>
        <v>#REF!</v>
      </c>
      <c r="N200" s="302" t="e">
        <f t="shared" si="278"/>
        <v>#REF!</v>
      </c>
      <c r="O200" s="483" t="e">
        <f>'CER Carandiru'!#REF!</f>
        <v>#REF!</v>
      </c>
      <c r="P200" s="302" t="e">
        <f t="shared" si="279"/>
        <v>#REF!</v>
      </c>
      <c r="Q200" s="483" t="e">
        <f>'CER Carandiru'!#REF!</f>
        <v>#REF!</v>
      </c>
      <c r="R200" s="302" t="e">
        <f t="shared" si="280"/>
        <v>#REF!</v>
      </c>
      <c r="S200" s="227" t="e">
        <f t="shared" si="281"/>
        <v>#REF!</v>
      </c>
      <c r="T200" s="315" t="e">
        <f t="shared" si="282"/>
        <v>#REF!</v>
      </c>
    </row>
    <row r="201" spans="1:20" x14ac:dyDescent="0.25">
      <c r="A201" s="55" t="s">
        <v>141</v>
      </c>
      <c r="B201" s="270">
        <v>30</v>
      </c>
      <c r="C201" s="56" t="e">
        <f>'CER Carandiru'!#REF!</f>
        <v>#REF!</v>
      </c>
      <c r="D201" s="296" t="e">
        <f t="shared" si="272"/>
        <v>#REF!</v>
      </c>
      <c r="E201" s="487" t="e">
        <f>'CER Carandiru'!#REF!</f>
        <v>#REF!</v>
      </c>
      <c r="F201" s="311" t="e">
        <f t="shared" si="273"/>
        <v>#REF!</v>
      </c>
      <c r="G201" s="487" t="e">
        <f>'CER Carandiru'!#REF!</f>
        <v>#REF!</v>
      </c>
      <c r="H201" s="311" t="e">
        <f t="shared" si="274"/>
        <v>#REF!</v>
      </c>
      <c r="I201" s="487" t="e">
        <f>'CER Carandiru'!#REF!</f>
        <v>#REF!</v>
      </c>
      <c r="J201" s="311" t="e">
        <f t="shared" si="275"/>
        <v>#REF!</v>
      </c>
      <c r="K201" s="247" t="e">
        <f t="shared" si="276"/>
        <v>#REF!</v>
      </c>
      <c r="L201" s="324" t="e">
        <f t="shared" si="277"/>
        <v>#REF!</v>
      </c>
      <c r="M201" s="487" t="e">
        <f>'CER Carandiru'!#REF!</f>
        <v>#REF!</v>
      </c>
      <c r="N201" s="311" t="e">
        <f t="shared" si="278"/>
        <v>#REF!</v>
      </c>
      <c r="O201" s="487" t="e">
        <f>'CER Carandiru'!#REF!</f>
        <v>#REF!</v>
      </c>
      <c r="P201" s="311" t="e">
        <f t="shared" si="279"/>
        <v>#REF!</v>
      </c>
      <c r="Q201" s="487" t="e">
        <f>'CER Carandiru'!#REF!</f>
        <v>#REF!</v>
      </c>
      <c r="R201" s="311" t="e">
        <f t="shared" si="280"/>
        <v>#REF!</v>
      </c>
      <c r="S201" s="247" t="e">
        <f t="shared" si="281"/>
        <v>#REF!</v>
      </c>
      <c r="T201" s="324" t="e">
        <f t="shared" si="282"/>
        <v>#REF!</v>
      </c>
    </row>
    <row r="202" spans="1:20" x14ac:dyDescent="0.25">
      <c r="A202" s="120" t="s">
        <v>225</v>
      </c>
      <c r="B202" s="272">
        <v>40</v>
      </c>
      <c r="C202" s="81" t="e">
        <f>'CER Carandiru'!#REF!</f>
        <v>#REF!</v>
      </c>
      <c r="D202" s="295" t="e">
        <f t="shared" si="272"/>
        <v>#REF!</v>
      </c>
      <c r="E202" s="495" t="e">
        <f>'CER Carandiru'!#REF!</f>
        <v>#REF!</v>
      </c>
      <c r="F202" s="310" t="e">
        <f t="shared" si="273"/>
        <v>#REF!</v>
      </c>
      <c r="G202" s="495" t="e">
        <f>'CER Carandiru'!#REF!</f>
        <v>#REF!</v>
      </c>
      <c r="H202" s="310" t="e">
        <f t="shared" si="274"/>
        <v>#REF!</v>
      </c>
      <c r="I202" s="495" t="e">
        <f>'CER Carandiru'!#REF!</f>
        <v>#REF!</v>
      </c>
      <c r="J202" s="310" t="e">
        <f t="shared" si="275"/>
        <v>#REF!</v>
      </c>
      <c r="K202" s="246" t="e">
        <f t="shared" si="276"/>
        <v>#REF!</v>
      </c>
      <c r="L202" s="323" t="e">
        <f t="shared" si="277"/>
        <v>#REF!</v>
      </c>
      <c r="M202" s="495" t="e">
        <f>'CER Carandiru'!#REF!</f>
        <v>#REF!</v>
      </c>
      <c r="N202" s="310" t="e">
        <f t="shared" si="278"/>
        <v>#REF!</v>
      </c>
      <c r="O202" s="495" t="e">
        <f>'CER Carandiru'!#REF!</f>
        <v>#REF!</v>
      </c>
      <c r="P202" s="310" t="e">
        <f t="shared" si="279"/>
        <v>#REF!</v>
      </c>
      <c r="Q202" s="495" t="e">
        <f>'CER Carandiru'!#REF!</f>
        <v>#REF!</v>
      </c>
      <c r="R202" s="310" t="e">
        <f t="shared" si="280"/>
        <v>#REF!</v>
      </c>
      <c r="S202" s="246" t="e">
        <f t="shared" si="281"/>
        <v>#REF!</v>
      </c>
      <c r="T202" s="323" t="e">
        <f t="shared" si="282"/>
        <v>#REF!</v>
      </c>
    </row>
    <row r="203" spans="1:20" x14ac:dyDescent="0.25">
      <c r="A203" s="8" t="s">
        <v>142</v>
      </c>
      <c r="B203" s="261">
        <v>30</v>
      </c>
      <c r="C203" s="9" t="e">
        <f>'CER Carandiru'!#REF!</f>
        <v>#REF!</v>
      </c>
      <c r="D203" s="282" t="e">
        <f t="shared" si="272"/>
        <v>#REF!</v>
      </c>
      <c r="E203" s="483" t="e">
        <f>'CER Carandiru'!#REF!</f>
        <v>#REF!</v>
      </c>
      <c r="F203" s="302" t="e">
        <f t="shared" si="273"/>
        <v>#REF!</v>
      </c>
      <c r="G203" s="483" t="e">
        <f>'CER Carandiru'!#REF!</f>
        <v>#REF!</v>
      </c>
      <c r="H203" s="302" t="e">
        <f t="shared" si="274"/>
        <v>#REF!</v>
      </c>
      <c r="I203" s="483" t="e">
        <f>'CER Carandiru'!#REF!</f>
        <v>#REF!</v>
      </c>
      <c r="J203" s="302" t="e">
        <f t="shared" si="275"/>
        <v>#REF!</v>
      </c>
      <c r="K203" s="227" t="e">
        <f t="shared" si="276"/>
        <v>#REF!</v>
      </c>
      <c r="L203" s="315" t="e">
        <f t="shared" si="277"/>
        <v>#REF!</v>
      </c>
      <c r="M203" s="483" t="e">
        <f>'CER Carandiru'!#REF!</f>
        <v>#REF!</v>
      </c>
      <c r="N203" s="302" t="e">
        <f t="shared" si="278"/>
        <v>#REF!</v>
      </c>
      <c r="O203" s="483" t="e">
        <f>'CER Carandiru'!#REF!</f>
        <v>#REF!</v>
      </c>
      <c r="P203" s="302" t="e">
        <f t="shared" si="279"/>
        <v>#REF!</v>
      </c>
      <c r="Q203" s="483" t="e">
        <f>'CER Carandiru'!#REF!</f>
        <v>#REF!</v>
      </c>
      <c r="R203" s="302" t="e">
        <f t="shared" si="280"/>
        <v>#REF!</v>
      </c>
      <c r="S203" s="227" t="e">
        <f t="shared" si="281"/>
        <v>#REF!</v>
      </c>
      <c r="T203" s="315" t="e">
        <f t="shared" si="282"/>
        <v>#REF!</v>
      </c>
    </row>
    <row r="204" spans="1:20" x14ac:dyDescent="0.25">
      <c r="A204" s="77" t="s">
        <v>143</v>
      </c>
      <c r="B204" s="262">
        <v>30</v>
      </c>
      <c r="C204" s="73" t="e">
        <f>'CER Carandiru'!#REF!</f>
        <v>#REF!</v>
      </c>
      <c r="D204" s="283" t="e">
        <f t="shared" si="272"/>
        <v>#REF!</v>
      </c>
      <c r="E204" s="95" t="e">
        <f>'CER Carandiru'!#REF!</f>
        <v>#REF!</v>
      </c>
      <c r="F204" s="303" t="e">
        <f t="shared" si="273"/>
        <v>#REF!</v>
      </c>
      <c r="G204" s="95" t="e">
        <f>'CER Carandiru'!#REF!</f>
        <v>#REF!</v>
      </c>
      <c r="H204" s="303" t="e">
        <f t="shared" si="274"/>
        <v>#REF!</v>
      </c>
      <c r="I204" s="95" t="e">
        <f>'CER Carandiru'!#REF!</f>
        <v>#REF!</v>
      </c>
      <c r="J204" s="303" t="e">
        <f t="shared" si="275"/>
        <v>#REF!</v>
      </c>
      <c r="K204" s="239" t="e">
        <f t="shared" si="276"/>
        <v>#REF!</v>
      </c>
      <c r="L204" s="316" t="e">
        <f t="shared" si="277"/>
        <v>#REF!</v>
      </c>
      <c r="M204" s="95" t="e">
        <f>'CER Carandiru'!#REF!</f>
        <v>#REF!</v>
      </c>
      <c r="N204" s="303" t="e">
        <f t="shared" si="278"/>
        <v>#REF!</v>
      </c>
      <c r="O204" s="95" t="e">
        <f>'CER Carandiru'!#REF!</f>
        <v>#REF!</v>
      </c>
      <c r="P204" s="303" t="e">
        <f t="shared" si="279"/>
        <v>#REF!</v>
      </c>
      <c r="Q204" s="95" t="e">
        <f>'CER Carandiru'!#REF!</f>
        <v>#REF!</v>
      </c>
      <c r="R204" s="303" t="e">
        <f t="shared" si="280"/>
        <v>#REF!</v>
      </c>
      <c r="S204" s="239" t="e">
        <f t="shared" si="281"/>
        <v>#REF!</v>
      </c>
      <c r="T204" s="316" t="e">
        <f t="shared" si="282"/>
        <v>#REF!</v>
      </c>
    </row>
    <row r="205" spans="1:20" ht="15.75" thickBot="1" x14ac:dyDescent="0.3">
      <c r="A205" s="96" t="s">
        <v>144</v>
      </c>
      <c r="B205" s="263">
        <v>30</v>
      </c>
      <c r="C205" s="80" t="e">
        <f>'CER Carandiru'!#REF!</f>
        <v>#REF!</v>
      </c>
      <c r="D205" s="285" t="e">
        <f t="shared" si="272"/>
        <v>#REF!</v>
      </c>
      <c r="E205" s="484" t="e">
        <f>'CER Carandiru'!#REF!</f>
        <v>#REF!</v>
      </c>
      <c r="F205" s="304" t="e">
        <f t="shared" si="273"/>
        <v>#REF!</v>
      </c>
      <c r="G205" s="484" t="e">
        <f>'CER Carandiru'!#REF!</f>
        <v>#REF!</v>
      </c>
      <c r="H205" s="304" t="e">
        <f t="shared" si="274"/>
        <v>#REF!</v>
      </c>
      <c r="I205" s="484" t="e">
        <f>'CER Carandiru'!#REF!</f>
        <v>#REF!</v>
      </c>
      <c r="J205" s="304" t="e">
        <f t="shared" si="275"/>
        <v>#REF!</v>
      </c>
      <c r="K205" s="240" t="e">
        <f t="shared" si="276"/>
        <v>#REF!</v>
      </c>
      <c r="L205" s="317" t="e">
        <f t="shared" si="277"/>
        <v>#REF!</v>
      </c>
      <c r="M205" s="484" t="e">
        <f>'CER Carandiru'!#REF!</f>
        <v>#REF!</v>
      </c>
      <c r="N205" s="304" t="e">
        <f t="shared" si="278"/>
        <v>#REF!</v>
      </c>
      <c r="O205" s="484" t="e">
        <f>'CER Carandiru'!#REF!</f>
        <v>#REF!</v>
      </c>
      <c r="P205" s="304" t="e">
        <f t="shared" si="279"/>
        <v>#REF!</v>
      </c>
      <c r="Q205" s="484" t="e">
        <f>'CER Carandiru'!#REF!</f>
        <v>#REF!</v>
      </c>
      <c r="R205" s="304" t="e">
        <f t="shared" si="280"/>
        <v>#REF!</v>
      </c>
      <c r="S205" s="240" t="e">
        <f t="shared" si="281"/>
        <v>#REF!</v>
      </c>
      <c r="T205" s="317" t="e">
        <f t="shared" si="282"/>
        <v>#REF!</v>
      </c>
    </row>
    <row r="206" spans="1:20" ht="15.75" thickBot="1" x14ac:dyDescent="0.3">
      <c r="A206" s="5" t="s">
        <v>7</v>
      </c>
      <c r="B206" s="279">
        <f>SUM(B196:B205)</f>
        <v>280</v>
      </c>
      <c r="C206" s="6" t="e">
        <f>SUM(C196:C205)</f>
        <v>#REF!</v>
      </c>
      <c r="D206" s="286" t="e">
        <f t="shared" ref="D206:T206" si="283">SUM(D196:D205)</f>
        <v>#REF!</v>
      </c>
      <c r="E206" s="485" t="e">
        <f t="shared" si="283"/>
        <v>#REF!</v>
      </c>
      <c r="F206" s="305" t="e">
        <f t="shared" si="283"/>
        <v>#REF!</v>
      </c>
      <c r="G206" s="485" t="e">
        <f t="shared" si="283"/>
        <v>#REF!</v>
      </c>
      <c r="H206" s="305" t="e">
        <f t="shared" si="283"/>
        <v>#REF!</v>
      </c>
      <c r="I206" s="485" t="e">
        <f t="shared" si="283"/>
        <v>#REF!</v>
      </c>
      <c r="J206" s="305" t="e">
        <f t="shared" si="283"/>
        <v>#REF!</v>
      </c>
      <c r="K206" s="71" t="e">
        <f t="shared" ref="K206:L206" si="284">SUM(K196:K205)</f>
        <v>#REF!</v>
      </c>
      <c r="L206" s="318" t="e">
        <f t="shared" si="284"/>
        <v>#REF!</v>
      </c>
      <c r="M206" s="485" t="e">
        <f t="shared" si="283"/>
        <v>#REF!</v>
      </c>
      <c r="N206" s="305" t="e">
        <f t="shared" si="283"/>
        <v>#REF!</v>
      </c>
      <c r="O206" s="485" t="e">
        <f t="shared" si="283"/>
        <v>#REF!</v>
      </c>
      <c r="P206" s="305" t="e">
        <f t="shared" si="283"/>
        <v>#REF!</v>
      </c>
      <c r="Q206" s="485" t="e">
        <f t="shared" si="283"/>
        <v>#REF!</v>
      </c>
      <c r="R206" s="305" t="e">
        <f t="shared" si="283"/>
        <v>#REF!</v>
      </c>
      <c r="S206" s="71" t="e">
        <f t="shared" si="283"/>
        <v>#REF!</v>
      </c>
      <c r="T206" s="318" t="e">
        <f t="shared" si="283"/>
        <v>#REF!</v>
      </c>
    </row>
    <row r="208" spans="1:20" ht="15.75" x14ac:dyDescent="0.25">
      <c r="A208" s="993" t="s">
        <v>289</v>
      </c>
      <c r="B208" s="994"/>
      <c r="C208" s="994"/>
      <c r="D208" s="994"/>
      <c r="E208" s="994"/>
      <c r="F208" s="994"/>
      <c r="G208" s="994"/>
      <c r="H208" s="994"/>
      <c r="I208" s="994"/>
      <c r="J208" s="994"/>
      <c r="K208" s="994"/>
      <c r="L208" s="994"/>
      <c r="M208" s="994"/>
      <c r="N208" s="994"/>
      <c r="O208" s="994"/>
      <c r="P208" s="994"/>
      <c r="Q208" s="994"/>
      <c r="R208" s="994"/>
      <c r="S208" s="994"/>
      <c r="T208" s="994"/>
    </row>
    <row r="209" spans="1:20" ht="36.75" thickBot="1" x14ac:dyDescent="0.3">
      <c r="A209" s="74" t="s">
        <v>14</v>
      </c>
      <c r="B209" s="260" t="str">
        <f t="shared" ref="B209:T209" si="285">B5</f>
        <v>Carga Horária</v>
      </c>
      <c r="C209" s="90" t="str">
        <f t="shared" si="285"/>
        <v>Equipe Mínima TA</v>
      </c>
      <c r="D209" s="288" t="str">
        <f t="shared" si="285"/>
        <v>Total Horas</v>
      </c>
      <c r="E209" s="502" t="str">
        <f t="shared" si="285"/>
        <v>MAR</v>
      </c>
      <c r="F209" s="330" t="str">
        <f t="shared" si="285"/>
        <v>Saldo Mar</v>
      </c>
      <c r="G209" s="502" t="str">
        <f t="shared" si="285"/>
        <v>ABR</v>
      </c>
      <c r="H209" s="330" t="str">
        <f t="shared" si="285"/>
        <v>Saldo Abr</v>
      </c>
      <c r="I209" s="502" t="str">
        <f t="shared" si="285"/>
        <v>MAI</v>
      </c>
      <c r="J209" s="330" t="str">
        <f t="shared" si="285"/>
        <v>Saldo Mai</v>
      </c>
      <c r="K209" s="237" t="str">
        <f t="shared" ref="K209:L209" si="286">K5</f>
        <v>3º Trimestre</v>
      </c>
      <c r="L209" s="328" t="str">
        <f t="shared" si="286"/>
        <v>Saldo Trim</v>
      </c>
      <c r="M209" s="502" t="str">
        <f t="shared" si="285"/>
        <v>JUN</v>
      </c>
      <c r="N209" s="330" t="str">
        <f t="shared" si="285"/>
        <v>Saldo Jun</v>
      </c>
      <c r="O209" s="482" t="str">
        <f t="shared" si="285"/>
        <v>JUL</v>
      </c>
      <c r="P209" s="330" t="str">
        <f t="shared" si="285"/>
        <v>Saldo Jul</v>
      </c>
      <c r="Q209" s="482" t="str">
        <f t="shared" si="285"/>
        <v>AGO</v>
      </c>
      <c r="R209" s="330" t="str">
        <f t="shared" si="285"/>
        <v>Saldo Ago</v>
      </c>
      <c r="S209" s="237" t="str">
        <f t="shared" si="285"/>
        <v>4º Trimestre</v>
      </c>
      <c r="T209" s="328" t="str">
        <f t="shared" si="285"/>
        <v>Saldo Trim</v>
      </c>
    </row>
    <row r="210" spans="1:20" ht="24.75" thickTop="1" x14ac:dyDescent="0.25">
      <c r="A210" s="26" t="s">
        <v>129</v>
      </c>
      <c r="B210" s="261">
        <v>40</v>
      </c>
      <c r="C210" s="9" t="e">
        <f>'APD no CER III Carandiru'!#REF!</f>
        <v>#REF!</v>
      </c>
      <c r="D210" s="282" t="e">
        <f t="shared" ref="D210:D214" si="287">C210*B210</f>
        <v>#REF!</v>
      </c>
      <c r="E210" s="483" t="e">
        <f>'APD no CER III Carandiru'!#REF!</f>
        <v>#REF!</v>
      </c>
      <c r="F210" s="302" t="e">
        <f t="shared" ref="F210:F214" si="288">(E210*$B210)-$D210</f>
        <v>#REF!</v>
      </c>
      <c r="G210" s="483" t="e">
        <f>'APD no CER III Carandiru'!#REF!</f>
        <v>#REF!</v>
      </c>
      <c r="H210" s="302" t="e">
        <f t="shared" ref="H210:H214" si="289">(G210*$B210)-$D210</f>
        <v>#REF!</v>
      </c>
      <c r="I210" s="483" t="e">
        <f>'APD no CER III Carandiru'!#REF!</f>
        <v>#REF!</v>
      </c>
      <c r="J210" s="302" t="e">
        <f t="shared" ref="J210:J214" si="290">(I210*$B210)-$D210</f>
        <v>#REF!</v>
      </c>
      <c r="K210" s="227" t="e">
        <f t="shared" ref="K210:K214" si="291">SUM(E210,G210,I210)</f>
        <v>#REF!</v>
      </c>
      <c r="L210" s="315" t="e">
        <f t="shared" ref="L210:L214" si="292">(K210*$B210)-$D210*3</f>
        <v>#REF!</v>
      </c>
      <c r="M210" s="483" t="e">
        <f>'APD no CER III Carandiru'!#REF!</f>
        <v>#REF!</v>
      </c>
      <c r="N210" s="302" t="e">
        <f t="shared" ref="N210:N214" si="293">(M210*$B210)-$D210</f>
        <v>#REF!</v>
      </c>
      <c r="O210" s="483" t="e">
        <f>'APD no CER III Carandiru'!#REF!</f>
        <v>#REF!</v>
      </c>
      <c r="P210" s="302" t="e">
        <f t="shared" ref="P210:P214" si="294">(O210*$B210)-$D210</f>
        <v>#REF!</v>
      </c>
      <c r="Q210" s="483" t="e">
        <f>'APD no CER III Carandiru'!#REF!</f>
        <v>#REF!</v>
      </c>
      <c r="R210" s="302" t="e">
        <f t="shared" ref="R210:R214" si="295">(Q210*$B210)-$D210</f>
        <v>#REF!</v>
      </c>
      <c r="S210" s="227" t="e">
        <f t="shared" ref="S210:S214" si="296">SUM(M210,O210,Q210)</f>
        <v>#REF!</v>
      </c>
      <c r="T210" s="315" t="e">
        <f t="shared" ref="T210:T214" si="297">(S210*$B210)-$D210*3</f>
        <v>#REF!</v>
      </c>
    </row>
    <row r="211" spans="1:20" x14ac:dyDescent="0.25">
      <c r="A211" s="77" t="s">
        <v>130</v>
      </c>
      <c r="B211" s="262">
        <v>40</v>
      </c>
      <c r="C211" s="73" t="e">
        <f>'APD no CER III Carandiru'!#REF!</f>
        <v>#REF!</v>
      </c>
      <c r="D211" s="283" t="e">
        <f t="shared" si="287"/>
        <v>#REF!</v>
      </c>
      <c r="E211" s="95" t="e">
        <f>'APD no CER III Carandiru'!#REF!</f>
        <v>#REF!</v>
      </c>
      <c r="F211" s="303" t="e">
        <f t="shared" si="288"/>
        <v>#REF!</v>
      </c>
      <c r="G211" s="95" t="e">
        <f>'APD no CER III Carandiru'!#REF!</f>
        <v>#REF!</v>
      </c>
      <c r="H211" s="303" t="e">
        <f t="shared" si="289"/>
        <v>#REF!</v>
      </c>
      <c r="I211" s="95" t="e">
        <f>'APD no CER III Carandiru'!#REF!</f>
        <v>#REF!</v>
      </c>
      <c r="J211" s="303" t="e">
        <f t="shared" si="290"/>
        <v>#REF!</v>
      </c>
      <c r="K211" s="239" t="e">
        <f t="shared" si="291"/>
        <v>#REF!</v>
      </c>
      <c r="L211" s="316" t="e">
        <f t="shared" si="292"/>
        <v>#REF!</v>
      </c>
      <c r="M211" s="95" t="e">
        <f>'APD no CER III Carandiru'!#REF!</f>
        <v>#REF!</v>
      </c>
      <c r="N211" s="303" t="e">
        <f t="shared" si="293"/>
        <v>#REF!</v>
      </c>
      <c r="O211" s="95" t="e">
        <f>'APD no CER III Carandiru'!#REF!</f>
        <v>#REF!</v>
      </c>
      <c r="P211" s="303" t="e">
        <f t="shared" si="294"/>
        <v>#REF!</v>
      </c>
      <c r="Q211" s="95" t="e">
        <f>'APD no CER III Carandiru'!#REF!</f>
        <v>#REF!</v>
      </c>
      <c r="R211" s="303" t="e">
        <f t="shared" si="295"/>
        <v>#REF!</v>
      </c>
      <c r="S211" s="239" t="e">
        <f t="shared" si="296"/>
        <v>#REF!</v>
      </c>
      <c r="T211" s="316" t="e">
        <f t="shared" si="297"/>
        <v>#REF!</v>
      </c>
    </row>
    <row r="212" spans="1:20" x14ac:dyDescent="0.25">
      <c r="A212" s="77" t="s">
        <v>131</v>
      </c>
      <c r="B212" s="262">
        <v>40</v>
      </c>
      <c r="C212" s="73" t="e">
        <f>'APD no CER III Carandiru'!#REF!</f>
        <v>#REF!</v>
      </c>
      <c r="D212" s="283" t="e">
        <f t="shared" si="287"/>
        <v>#REF!</v>
      </c>
      <c r="E212" s="95" t="e">
        <f>'APD no CER III Carandiru'!#REF!</f>
        <v>#REF!</v>
      </c>
      <c r="F212" s="303" t="e">
        <f t="shared" si="288"/>
        <v>#REF!</v>
      </c>
      <c r="G212" s="95" t="e">
        <f>'APD no CER III Carandiru'!#REF!</f>
        <v>#REF!</v>
      </c>
      <c r="H212" s="303" t="e">
        <f t="shared" si="289"/>
        <v>#REF!</v>
      </c>
      <c r="I212" s="95" t="e">
        <f>'APD no CER III Carandiru'!#REF!</f>
        <v>#REF!</v>
      </c>
      <c r="J212" s="303" t="e">
        <f t="shared" si="290"/>
        <v>#REF!</v>
      </c>
      <c r="K212" s="239" t="e">
        <f t="shared" si="291"/>
        <v>#REF!</v>
      </c>
      <c r="L212" s="316" t="e">
        <f t="shared" si="292"/>
        <v>#REF!</v>
      </c>
      <c r="M212" s="95" t="e">
        <f>'APD no CER III Carandiru'!#REF!</f>
        <v>#REF!</v>
      </c>
      <c r="N212" s="303" t="e">
        <f t="shared" si="293"/>
        <v>#REF!</v>
      </c>
      <c r="O212" s="95" t="e">
        <f>'APD no CER III Carandiru'!#REF!</f>
        <v>#REF!</v>
      </c>
      <c r="P212" s="303" t="e">
        <f t="shared" si="294"/>
        <v>#REF!</v>
      </c>
      <c r="Q212" s="95" t="e">
        <f>'APD no CER III Carandiru'!#REF!</f>
        <v>#REF!</v>
      </c>
      <c r="R212" s="303" t="e">
        <f t="shared" si="295"/>
        <v>#REF!</v>
      </c>
      <c r="S212" s="239" t="e">
        <f t="shared" si="296"/>
        <v>#REF!</v>
      </c>
      <c r="T212" s="316" t="e">
        <f t="shared" si="297"/>
        <v>#REF!</v>
      </c>
    </row>
    <row r="213" spans="1:20" x14ac:dyDescent="0.25">
      <c r="A213" s="77" t="s">
        <v>132</v>
      </c>
      <c r="B213" s="262">
        <v>40</v>
      </c>
      <c r="C213" s="73" t="e">
        <f>'APD no CER III Carandiru'!#REF!</f>
        <v>#REF!</v>
      </c>
      <c r="D213" s="283" t="e">
        <f t="shared" si="287"/>
        <v>#REF!</v>
      </c>
      <c r="E213" s="95" t="e">
        <f>'APD no CER III Carandiru'!#REF!</f>
        <v>#REF!</v>
      </c>
      <c r="F213" s="303" t="e">
        <f t="shared" si="288"/>
        <v>#REF!</v>
      </c>
      <c r="G213" s="95" t="e">
        <f>'APD no CER III Carandiru'!#REF!</f>
        <v>#REF!</v>
      </c>
      <c r="H213" s="303" t="e">
        <f t="shared" si="289"/>
        <v>#REF!</v>
      </c>
      <c r="I213" s="95" t="e">
        <f>'APD no CER III Carandiru'!#REF!</f>
        <v>#REF!</v>
      </c>
      <c r="J213" s="303" t="e">
        <f t="shared" si="290"/>
        <v>#REF!</v>
      </c>
      <c r="K213" s="239" t="e">
        <f t="shared" si="291"/>
        <v>#REF!</v>
      </c>
      <c r="L213" s="316" t="e">
        <f t="shared" si="292"/>
        <v>#REF!</v>
      </c>
      <c r="M213" s="95" t="e">
        <f>'APD no CER III Carandiru'!#REF!</f>
        <v>#REF!</v>
      </c>
      <c r="N213" s="303" t="e">
        <f t="shared" si="293"/>
        <v>#REF!</v>
      </c>
      <c r="O213" s="95" t="e">
        <f>'APD no CER III Carandiru'!#REF!</f>
        <v>#REF!</v>
      </c>
      <c r="P213" s="303" t="e">
        <f t="shared" si="294"/>
        <v>#REF!</v>
      </c>
      <c r="Q213" s="95" t="e">
        <f>'APD no CER III Carandiru'!#REF!</f>
        <v>#REF!</v>
      </c>
      <c r="R213" s="303" t="e">
        <f t="shared" si="295"/>
        <v>#REF!</v>
      </c>
      <c r="S213" s="239" t="e">
        <f t="shared" si="296"/>
        <v>#REF!</v>
      </c>
      <c r="T213" s="316" t="e">
        <f t="shared" si="297"/>
        <v>#REF!</v>
      </c>
    </row>
    <row r="214" spans="1:20" ht="15.75" thickBot="1" x14ac:dyDescent="0.3">
      <c r="A214" s="96" t="s">
        <v>133</v>
      </c>
      <c r="B214" s="263">
        <v>30</v>
      </c>
      <c r="C214" s="80" t="e">
        <f>'APD no CER III Carandiru'!#REF!</f>
        <v>#REF!</v>
      </c>
      <c r="D214" s="285" t="e">
        <f t="shared" si="287"/>
        <v>#REF!</v>
      </c>
      <c r="E214" s="484" t="e">
        <f>'APD no CER III Carandiru'!#REF!</f>
        <v>#REF!</v>
      </c>
      <c r="F214" s="304" t="e">
        <f t="shared" si="288"/>
        <v>#REF!</v>
      </c>
      <c r="G214" s="484" t="e">
        <f>'APD no CER III Carandiru'!#REF!</f>
        <v>#REF!</v>
      </c>
      <c r="H214" s="304" t="e">
        <f t="shared" si="289"/>
        <v>#REF!</v>
      </c>
      <c r="I214" s="484" t="e">
        <f>'APD no CER III Carandiru'!#REF!</f>
        <v>#REF!</v>
      </c>
      <c r="J214" s="304" t="e">
        <f t="shared" si="290"/>
        <v>#REF!</v>
      </c>
      <c r="K214" s="240" t="e">
        <f t="shared" si="291"/>
        <v>#REF!</v>
      </c>
      <c r="L214" s="317" t="e">
        <f t="shared" si="292"/>
        <v>#REF!</v>
      </c>
      <c r="M214" s="484" t="e">
        <f>'APD no CER III Carandiru'!#REF!</f>
        <v>#REF!</v>
      </c>
      <c r="N214" s="304" t="e">
        <f t="shared" si="293"/>
        <v>#REF!</v>
      </c>
      <c r="O214" s="484" t="e">
        <f>'APD no CER III Carandiru'!#REF!</f>
        <v>#REF!</v>
      </c>
      <c r="P214" s="304" t="e">
        <f t="shared" si="294"/>
        <v>#REF!</v>
      </c>
      <c r="Q214" s="484" t="e">
        <f>'APD no CER III Carandiru'!#REF!</f>
        <v>#REF!</v>
      </c>
      <c r="R214" s="304" t="e">
        <f t="shared" si="295"/>
        <v>#REF!</v>
      </c>
      <c r="S214" s="240" t="e">
        <f t="shared" si="296"/>
        <v>#REF!</v>
      </c>
      <c r="T214" s="317" t="e">
        <f t="shared" si="297"/>
        <v>#REF!</v>
      </c>
    </row>
    <row r="215" spans="1:20" ht="15.75" thickBot="1" x14ac:dyDescent="0.3">
      <c r="A215" s="5" t="s">
        <v>7</v>
      </c>
      <c r="B215" s="279">
        <f>SUM(B210:B214)</f>
        <v>190</v>
      </c>
      <c r="C215" s="6" t="e">
        <f>SUM(C210:C214)</f>
        <v>#REF!</v>
      </c>
      <c r="D215" s="286" t="e">
        <f t="shared" ref="D215:T215" si="298">SUM(D210:D214)</f>
        <v>#REF!</v>
      </c>
      <c r="E215" s="485" t="e">
        <f t="shared" si="298"/>
        <v>#REF!</v>
      </c>
      <c r="F215" s="305" t="e">
        <f t="shared" si="298"/>
        <v>#REF!</v>
      </c>
      <c r="G215" s="485" t="e">
        <f t="shared" si="298"/>
        <v>#REF!</v>
      </c>
      <c r="H215" s="305" t="e">
        <f t="shared" si="298"/>
        <v>#REF!</v>
      </c>
      <c r="I215" s="485" t="e">
        <f t="shared" si="298"/>
        <v>#REF!</v>
      </c>
      <c r="J215" s="305" t="e">
        <f t="shared" si="298"/>
        <v>#REF!</v>
      </c>
      <c r="K215" s="71" t="e">
        <f t="shared" ref="K215:L215" si="299">SUM(K210:K214)</f>
        <v>#REF!</v>
      </c>
      <c r="L215" s="318" t="e">
        <f t="shared" si="299"/>
        <v>#REF!</v>
      </c>
      <c r="M215" s="485" t="e">
        <f t="shared" si="298"/>
        <v>#REF!</v>
      </c>
      <c r="N215" s="305" t="e">
        <f t="shared" si="298"/>
        <v>#REF!</v>
      </c>
      <c r="O215" s="485" t="e">
        <f t="shared" si="298"/>
        <v>#REF!</v>
      </c>
      <c r="P215" s="305" t="e">
        <f t="shared" si="298"/>
        <v>#REF!</v>
      </c>
      <c r="Q215" s="485" t="e">
        <f t="shared" si="298"/>
        <v>#REF!</v>
      </c>
      <c r="R215" s="305" t="e">
        <f t="shared" si="298"/>
        <v>#REF!</v>
      </c>
      <c r="S215" s="71" t="e">
        <f t="shared" si="298"/>
        <v>#REF!</v>
      </c>
      <c r="T215" s="318" t="e">
        <f t="shared" si="298"/>
        <v>#REF!</v>
      </c>
    </row>
    <row r="217" spans="1:20" ht="15.75" x14ac:dyDescent="0.25">
      <c r="A217" s="993" t="s">
        <v>285</v>
      </c>
      <c r="B217" s="994"/>
      <c r="C217" s="994"/>
      <c r="D217" s="994"/>
      <c r="E217" s="994"/>
      <c r="F217" s="994"/>
      <c r="G217" s="994"/>
      <c r="H217" s="994"/>
      <c r="I217" s="994"/>
      <c r="J217" s="994"/>
      <c r="K217" s="994"/>
      <c r="L217" s="994"/>
      <c r="M217" s="994"/>
      <c r="N217" s="994"/>
      <c r="O217" s="994"/>
      <c r="P217" s="994"/>
      <c r="Q217" s="994"/>
      <c r="R217" s="994"/>
      <c r="S217" s="994"/>
      <c r="T217" s="994"/>
    </row>
    <row r="218" spans="1:20" ht="36.75" thickBot="1" x14ac:dyDescent="0.3">
      <c r="A218" s="74" t="s">
        <v>14</v>
      </c>
      <c r="B218" s="260" t="str">
        <f t="shared" ref="B218:T218" si="300">B5</f>
        <v>Carga Horária</v>
      </c>
      <c r="C218" s="90" t="str">
        <f t="shared" si="300"/>
        <v>Equipe Mínima TA</v>
      </c>
      <c r="D218" s="288" t="str">
        <f t="shared" si="300"/>
        <v>Total Horas</v>
      </c>
      <c r="E218" s="502" t="str">
        <f t="shared" si="300"/>
        <v>MAR</v>
      </c>
      <c r="F218" s="330" t="str">
        <f t="shared" si="300"/>
        <v>Saldo Mar</v>
      </c>
      <c r="G218" s="502" t="str">
        <f t="shared" si="300"/>
        <v>ABR</v>
      </c>
      <c r="H218" s="330" t="str">
        <f t="shared" si="300"/>
        <v>Saldo Abr</v>
      </c>
      <c r="I218" s="502" t="str">
        <f t="shared" si="300"/>
        <v>MAI</v>
      </c>
      <c r="J218" s="330" t="str">
        <f t="shared" si="300"/>
        <v>Saldo Mai</v>
      </c>
      <c r="K218" s="237" t="str">
        <f t="shared" ref="K218:L218" si="301">K5</f>
        <v>3º Trimestre</v>
      </c>
      <c r="L218" s="328" t="str">
        <f t="shared" si="301"/>
        <v>Saldo Trim</v>
      </c>
      <c r="M218" s="502" t="str">
        <f t="shared" si="300"/>
        <v>JUN</v>
      </c>
      <c r="N218" s="330" t="str">
        <f t="shared" si="300"/>
        <v>Saldo Jun</v>
      </c>
      <c r="O218" s="482" t="str">
        <f t="shared" si="300"/>
        <v>JUL</v>
      </c>
      <c r="P218" s="330" t="str">
        <f t="shared" si="300"/>
        <v>Saldo Jul</v>
      </c>
      <c r="Q218" s="482" t="str">
        <f t="shared" si="300"/>
        <v>AGO</v>
      </c>
      <c r="R218" s="330" t="str">
        <f t="shared" si="300"/>
        <v>Saldo Ago</v>
      </c>
      <c r="S218" s="237" t="str">
        <f t="shared" si="300"/>
        <v>4º Trimestre</v>
      </c>
      <c r="T218" s="328" t="str">
        <f t="shared" si="300"/>
        <v>Saldo Trim</v>
      </c>
    </row>
    <row r="219" spans="1:20" ht="15.75" thickTop="1" x14ac:dyDescent="0.25">
      <c r="A219" s="77" t="s">
        <v>84</v>
      </c>
      <c r="B219" s="261">
        <v>20</v>
      </c>
      <c r="C219" s="9" t="e">
        <f>#REF!</f>
        <v>#REF!</v>
      </c>
      <c r="D219" s="282" t="e">
        <f t="shared" ref="D219:D225" si="302">C219*B219</f>
        <v>#REF!</v>
      </c>
      <c r="E219" s="483" t="e">
        <f>#REF!</f>
        <v>#REF!</v>
      </c>
      <c r="F219" s="302" t="e">
        <f t="shared" ref="F219:F225" si="303">(E219*$B219)-$D219</f>
        <v>#REF!</v>
      </c>
      <c r="G219" s="483" t="e">
        <f>#REF!</f>
        <v>#REF!</v>
      </c>
      <c r="H219" s="302" t="e">
        <f t="shared" ref="H219:H225" si="304">(G219*$B219)-$D219</f>
        <v>#REF!</v>
      </c>
      <c r="I219" s="483" t="e">
        <f>#REF!</f>
        <v>#REF!</v>
      </c>
      <c r="J219" s="302" t="e">
        <f t="shared" ref="J219:J225" si="305">(I219*$B219)-$D219</f>
        <v>#REF!</v>
      </c>
      <c r="K219" s="227" t="e">
        <f t="shared" ref="K219:K225" si="306">SUM(E219,G219,I219)</f>
        <v>#REF!</v>
      </c>
      <c r="L219" s="315" t="e">
        <f t="shared" ref="L219:L225" si="307">(K219*$B219)-$D219*3</f>
        <v>#REF!</v>
      </c>
      <c r="M219" s="483" t="e">
        <f>#REF!</f>
        <v>#REF!</v>
      </c>
      <c r="N219" s="302" t="e">
        <f t="shared" ref="N219:N225" si="308">(M219*$B219)-$D219</f>
        <v>#REF!</v>
      </c>
      <c r="O219" s="483" t="e">
        <f>#REF!</f>
        <v>#REF!</v>
      </c>
      <c r="P219" s="302" t="e">
        <f t="shared" ref="P219:P225" si="309">(O219*$B219)-$D219</f>
        <v>#REF!</v>
      </c>
      <c r="Q219" s="483" t="e">
        <f>#REF!</f>
        <v>#REF!</v>
      </c>
      <c r="R219" s="302" t="e">
        <f t="shared" ref="R219:R225" si="310">(Q219*$B219)-$D219</f>
        <v>#REF!</v>
      </c>
      <c r="S219" s="227" t="e">
        <f t="shared" ref="S219:S225" si="311">SUM(M219,O219,Q219)</f>
        <v>#REF!</v>
      </c>
      <c r="T219" s="315" t="e">
        <f t="shared" ref="T219:T225" si="312">(S219*$B219)-$D219*3</f>
        <v>#REF!</v>
      </c>
    </row>
    <row r="220" spans="1:20" x14ac:dyDescent="0.25">
      <c r="A220" s="77" t="s">
        <v>85</v>
      </c>
      <c r="B220" s="262">
        <v>30</v>
      </c>
      <c r="C220" s="73" t="e">
        <f>#REF!</f>
        <v>#REF!</v>
      </c>
      <c r="D220" s="283" t="e">
        <f t="shared" si="302"/>
        <v>#REF!</v>
      </c>
      <c r="E220" s="95" t="e">
        <f>#REF!</f>
        <v>#REF!</v>
      </c>
      <c r="F220" s="303" t="e">
        <f t="shared" si="303"/>
        <v>#REF!</v>
      </c>
      <c r="G220" s="95" t="e">
        <f>#REF!</f>
        <v>#REF!</v>
      </c>
      <c r="H220" s="303" t="e">
        <f t="shared" si="304"/>
        <v>#REF!</v>
      </c>
      <c r="I220" s="95" t="e">
        <f>#REF!</f>
        <v>#REF!</v>
      </c>
      <c r="J220" s="303" t="e">
        <f t="shared" si="305"/>
        <v>#REF!</v>
      </c>
      <c r="K220" s="239" t="e">
        <f t="shared" si="306"/>
        <v>#REF!</v>
      </c>
      <c r="L220" s="316" t="e">
        <f t="shared" si="307"/>
        <v>#REF!</v>
      </c>
      <c r="M220" s="95" t="e">
        <f>#REF!</f>
        <v>#REF!</v>
      </c>
      <c r="N220" s="303" t="e">
        <f t="shared" si="308"/>
        <v>#REF!</v>
      </c>
      <c r="O220" s="95" t="e">
        <f>#REF!</f>
        <v>#REF!</v>
      </c>
      <c r="P220" s="303" t="e">
        <f t="shared" si="309"/>
        <v>#REF!</v>
      </c>
      <c r="Q220" s="95" t="e">
        <f>#REF!</f>
        <v>#REF!</v>
      </c>
      <c r="R220" s="303" t="e">
        <f t="shared" si="310"/>
        <v>#REF!</v>
      </c>
      <c r="S220" s="239" t="e">
        <f t="shared" si="311"/>
        <v>#REF!</v>
      </c>
      <c r="T220" s="316" t="e">
        <f t="shared" si="312"/>
        <v>#REF!</v>
      </c>
    </row>
    <row r="221" spans="1:20" x14ac:dyDescent="0.25">
      <c r="A221" s="77" t="s">
        <v>86</v>
      </c>
      <c r="B221" s="262">
        <v>30</v>
      </c>
      <c r="C221" s="73" t="e">
        <f>#REF!</f>
        <v>#REF!</v>
      </c>
      <c r="D221" s="283" t="e">
        <f t="shared" si="302"/>
        <v>#REF!</v>
      </c>
      <c r="E221" s="95" t="e">
        <f>#REF!</f>
        <v>#REF!</v>
      </c>
      <c r="F221" s="303" t="e">
        <f t="shared" si="303"/>
        <v>#REF!</v>
      </c>
      <c r="G221" s="95" t="e">
        <f>#REF!</f>
        <v>#REF!</v>
      </c>
      <c r="H221" s="303" t="e">
        <f t="shared" si="304"/>
        <v>#REF!</v>
      </c>
      <c r="I221" s="95" t="e">
        <f>#REF!</f>
        <v>#REF!</v>
      </c>
      <c r="J221" s="303" t="e">
        <f t="shared" si="305"/>
        <v>#REF!</v>
      </c>
      <c r="K221" s="239" t="e">
        <f t="shared" si="306"/>
        <v>#REF!</v>
      </c>
      <c r="L221" s="316" t="e">
        <f t="shared" si="307"/>
        <v>#REF!</v>
      </c>
      <c r="M221" s="95" t="e">
        <f>#REF!</f>
        <v>#REF!</v>
      </c>
      <c r="N221" s="303" t="e">
        <f t="shared" si="308"/>
        <v>#REF!</v>
      </c>
      <c r="O221" s="95" t="e">
        <f>#REF!</f>
        <v>#REF!</v>
      </c>
      <c r="P221" s="303" t="e">
        <f t="shared" si="309"/>
        <v>#REF!</v>
      </c>
      <c r="Q221" s="95" t="e">
        <f>#REF!</f>
        <v>#REF!</v>
      </c>
      <c r="R221" s="303" t="e">
        <f t="shared" si="310"/>
        <v>#REF!</v>
      </c>
      <c r="S221" s="239" t="e">
        <f t="shared" si="311"/>
        <v>#REF!</v>
      </c>
      <c r="T221" s="316" t="e">
        <f t="shared" si="312"/>
        <v>#REF!</v>
      </c>
    </row>
    <row r="222" spans="1:20" x14ac:dyDescent="0.25">
      <c r="A222" s="77" t="s">
        <v>87</v>
      </c>
      <c r="B222" s="262">
        <v>30</v>
      </c>
      <c r="C222" s="73" t="e">
        <f>#REF!</f>
        <v>#REF!</v>
      </c>
      <c r="D222" s="283" t="e">
        <f t="shared" si="302"/>
        <v>#REF!</v>
      </c>
      <c r="E222" s="95" t="e">
        <f>#REF!</f>
        <v>#REF!</v>
      </c>
      <c r="F222" s="303" t="e">
        <f t="shared" si="303"/>
        <v>#REF!</v>
      </c>
      <c r="G222" s="95" t="e">
        <f>#REF!</f>
        <v>#REF!</v>
      </c>
      <c r="H222" s="303" t="e">
        <f t="shared" si="304"/>
        <v>#REF!</v>
      </c>
      <c r="I222" s="95" t="e">
        <f>#REF!</f>
        <v>#REF!</v>
      </c>
      <c r="J222" s="303" t="e">
        <f t="shared" si="305"/>
        <v>#REF!</v>
      </c>
      <c r="K222" s="239" t="e">
        <f t="shared" si="306"/>
        <v>#REF!</v>
      </c>
      <c r="L222" s="316" t="e">
        <f t="shared" si="307"/>
        <v>#REF!</v>
      </c>
      <c r="M222" s="95" t="e">
        <f>#REF!</f>
        <v>#REF!</v>
      </c>
      <c r="N222" s="303" t="e">
        <f t="shared" si="308"/>
        <v>#REF!</v>
      </c>
      <c r="O222" s="95" t="e">
        <f>#REF!</f>
        <v>#REF!</v>
      </c>
      <c r="P222" s="303" t="e">
        <f t="shared" si="309"/>
        <v>#REF!</v>
      </c>
      <c r="Q222" s="95" t="e">
        <f>#REF!</f>
        <v>#REF!</v>
      </c>
      <c r="R222" s="303" t="e">
        <f t="shared" si="310"/>
        <v>#REF!</v>
      </c>
      <c r="S222" s="239" t="e">
        <f t="shared" si="311"/>
        <v>#REF!</v>
      </c>
      <c r="T222" s="316" t="e">
        <f t="shared" si="312"/>
        <v>#REF!</v>
      </c>
    </row>
    <row r="223" spans="1:20" x14ac:dyDescent="0.25">
      <c r="A223" s="77" t="s">
        <v>88</v>
      </c>
      <c r="B223" s="262">
        <v>30</v>
      </c>
      <c r="C223" s="73" t="e">
        <f>#REF!</f>
        <v>#REF!</v>
      </c>
      <c r="D223" s="283" t="e">
        <f t="shared" si="302"/>
        <v>#REF!</v>
      </c>
      <c r="E223" s="95" t="e">
        <f>#REF!</f>
        <v>#REF!</v>
      </c>
      <c r="F223" s="303" t="e">
        <f t="shared" si="303"/>
        <v>#REF!</v>
      </c>
      <c r="G223" s="95" t="e">
        <f>#REF!</f>
        <v>#REF!</v>
      </c>
      <c r="H223" s="303" t="e">
        <f t="shared" si="304"/>
        <v>#REF!</v>
      </c>
      <c r="I223" s="95" t="e">
        <f>#REF!</f>
        <v>#REF!</v>
      </c>
      <c r="J223" s="303" t="e">
        <f t="shared" si="305"/>
        <v>#REF!</v>
      </c>
      <c r="K223" s="239" t="e">
        <f t="shared" si="306"/>
        <v>#REF!</v>
      </c>
      <c r="L223" s="316" t="e">
        <f t="shared" si="307"/>
        <v>#REF!</v>
      </c>
      <c r="M223" s="95" t="e">
        <f>#REF!</f>
        <v>#REF!</v>
      </c>
      <c r="N223" s="303" t="e">
        <f t="shared" si="308"/>
        <v>#REF!</v>
      </c>
      <c r="O223" s="95" t="e">
        <f>#REF!</f>
        <v>#REF!</v>
      </c>
      <c r="P223" s="303" t="e">
        <f t="shared" si="309"/>
        <v>#REF!</v>
      </c>
      <c r="Q223" s="95" t="e">
        <f>#REF!</f>
        <v>#REF!</v>
      </c>
      <c r="R223" s="303" t="e">
        <f t="shared" si="310"/>
        <v>#REF!</v>
      </c>
      <c r="S223" s="239" t="e">
        <f t="shared" si="311"/>
        <v>#REF!</v>
      </c>
      <c r="T223" s="316" t="e">
        <f t="shared" si="312"/>
        <v>#REF!</v>
      </c>
    </row>
    <row r="224" spans="1:20" x14ac:dyDescent="0.25">
      <c r="A224" s="77" t="s">
        <v>89</v>
      </c>
      <c r="B224" s="262">
        <v>30</v>
      </c>
      <c r="C224" s="73" t="e">
        <f>#REF!</f>
        <v>#REF!</v>
      </c>
      <c r="D224" s="283" t="e">
        <f t="shared" si="302"/>
        <v>#REF!</v>
      </c>
      <c r="E224" s="95" t="e">
        <f>#REF!</f>
        <v>#REF!</v>
      </c>
      <c r="F224" s="303" t="e">
        <f t="shared" si="303"/>
        <v>#REF!</v>
      </c>
      <c r="G224" s="95" t="e">
        <f>#REF!</f>
        <v>#REF!</v>
      </c>
      <c r="H224" s="303" t="e">
        <f t="shared" si="304"/>
        <v>#REF!</v>
      </c>
      <c r="I224" s="95" t="e">
        <f>#REF!</f>
        <v>#REF!</v>
      </c>
      <c r="J224" s="303" t="e">
        <f t="shared" si="305"/>
        <v>#REF!</v>
      </c>
      <c r="K224" s="239" t="e">
        <f t="shared" si="306"/>
        <v>#REF!</v>
      </c>
      <c r="L224" s="316" t="e">
        <f t="shared" si="307"/>
        <v>#REF!</v>
      </c>
      <c r="M224" s="95" t="e">
        <f>#REF!</f>
        <v>#REF!</v>
      </c>
      <c r="N224" s="303" t="e">
        <f t="shared" si="308"/>
        <v>#REF!</v>
      </c>
      <c r="O224" s="95" t="e">
        <f>#REF!</f>
        <v>#REF!</v>
      </c>
      <c r="P224" s="303" t="e">
        <f t="shared" si="309"/>
        <v>#REF!</v>
      </c>
      <c r="Q224" s="95" t="e">
        <f>#REF!</f>
        <v>#REF!</v>
      </c>
      <c r="R224" s="303" t="e">
        <f t="shared" si="310"/>
        <v>#REF!</v>
      </c>
      <c r="S224" s="239" t="e">
        <f t="shared" si="311"/>
        <v>#REF!</v>
      </c>
      <c r="T224" s="316" t="e">
        <f t="shared" si="312"/>
        <v>#REF!</v>
      </c>
    </row>
    <row r="225" spans="1:20" ht="15.75" thickBot="1" x14ac:dyDescent="0.3">
      <c r="A225" s="96" t="s">
        <v>90</v>
      </c>
      <c r="B225" s="263">
        <v>30</v>
      </c>
      <c r="C225" s="80" t="e">
        <f>#REF!</f>
        <v>#REF!</v>
      </c>
      <c r="D225" s="285" t="e">
        <f t="shared" si="302"/>
        <v>#REF!</v>
      </c>
      <c r="E225" s="484" t="e">
        <f>#REF!</f>
        <v>#REF!</v>
      </c>
      <c r="F225" s="304" t="e">
        <f t="shared" si="303"/>
        <v>#REF!</v>
      </c>
      <c r="G225" s="484" t="e">
        <f>#REF!</f>
        <v>#REF!</v>
      </c>
      <c r="H225" s="304" t="e">
        <f t="shared" si="304"/>
        <v>#REF!</v>
      </c>
      <c r="I225" s="484" t="e">
        <f>#REF!</f>
        <v>#REF!</v>
      </c>
      <c r="J225" s="304" t="e">
        <f t="shared" si="305"/>
        <v>#REF!</v>
      </c>
      <c r="K225" s="240" t="e">
        <f t="shared" si="306"/>
        <v>#REF!</v>
      </c>
      <c r="L225" s="317" t="e">
        <f t="shared" si="307"/>
        <v>#REF!</v>
      </c>
      <c r="M225" s="484" t="e">
        <f>#REF!</f>
        <v>#REF!</v>
      </c>
      <c r="N225" s="304" t="e">
        <f t="shared" si="308"/>
        <v>#REF!</v>
      </c>
      <c r="O225" s="484" t="e">
        <f>#REF!</f>
        <v>#REF!</v>
      </c>
      <c r="P225" s="304" t="e">
        <f t="shared" si="309"/>
        <v>#REF!</v>
      </c>
      <c r="Q225" s="484" t="e">
        <f>#REF!</f>
        <v>#REF!</v>
      </c>
      <c r="R225" s="304" t="e">
        <f t="shared" si="310"/>
        <v>#REF!</v>
      </c>
      <c r="S225" s="240" t="e">
        <f t="shared" si="311"/>
        <v>#REF!</v>
      </c>
      <c r="T225" s="317" t="e">
        <f t="shared" si="312"/>
        <v>#REF!</v>
      </c>
    </row>
    <row r="226" spans="1:20" ht="15.75" thickBot="1" x14ac:dyDescent="0.3">
      <c r="A226" s="5" t="s">
        <v>7</v>
      </c>
      <c r="B226" s="279">
        <f>SUM(B219:B225)</f>
        <v>200</v>
      </c>
      <c r="C226" s="6" t="e">
        <f>SUM(C219:C225)</f>
        <v>#REF!</v>
      </c>
      <c r="D226" s="286" t="e">
        <f t="shared" ref="D226:T226" si="313">SUM(D219:D225)</f>
        <v>#REF!</v>
      </c>
      <c r="E226" s="485" t="e">
        <f t="shared" si="313"/>
        <v>#REF!</v>
      </c>
      <c r="F226" s="305" t="e">
        <f t="shared" si="313"/>
        <v>#REF!</v>
      </c>
      <c r="G226" s="485" t="e">
        <f t="shared" si="313"/>
        <v>#REF!</v>
      </c>
      <c r="H226" s="305" t="e">
        <f t="shared" si="313"/>
        <v>#REF!</v>
      </c>
      <c r="I226" s="485" t="e">
        <f t="shared" si="313"/>
        <v>#REF!</v>
      </c>
      <c r="J226" s="305" t="e">
        <f t="shared" si="313"/>
        <v>#REF!</v>
      </c>
      <c r="K226" s="71" t="e">
        <f t="shared" ref="K226:L226" si="314">SUM(K219:K225)</f>
        <v>#REF!</v>
      </c>
      <c r="L226" s="318" t="e">
        <f t="shared" si="314"/>
        <v>#REF!</v>
      </c>
      <c r="M226" s="485" t="e">
        <f t="shared" si="313"/>
        <v>#REF!</v>
      </c>
      <c r="N226" s="305" t="e">
        <f t="shared" si="313"/>
        <v>#REF!</v>
      </c>
      <c r="O226" s="485" t="e">
        <f t="shared" si="313"/>
        <v>#REF!</v>
      </c>
      <c r="P226" s="305" t="e">
        <f t="shared" si="313"/>
        <v>#REF!</v>
      </c>
      <c r="Q226" s="485" t="e">
        <f t="shared" si="313"/>
        <v>#REF!</v>
      </c>
      <c r="R226" s="305" t="e">
        <f t="shared" si="313"/>
        <v>#REF!</v>
      </c>
      <c r="S226" s="71" t="e">
        <f t="shared" si="313"/>
        <v>#REF!</v>
      </c>
      <c r="T226" s="318" t="e">
        <f t="shared" si="313"/>
        <v>#REF!</v>
      </c>
    </row>
    <row r="228" spans="1:20" ht="15.75" x14ac:dyDescent="0.25">
      <c r="A228" s="993" t="s">
        <v>291</v>
      </c>
      <c r="B228" s="994"/>
      <c r="C228" s="994"/>
      <c r="D228" s="994"/>
      <c r="E228" s="994"/>
      <c r="F228" s="994"/>
      <c r="G228" s="994"/>
      <c r="H228" s="994"/>
      <c r="I228" s="994"/>
      <c r="J228" s="994"/>
      <c r="K228" s="994"/>
      <c r="L228" s="994"/>
      <c r="M228" s="994"/>
      <c r="N228" s="994"/>
      <c r="O228" s="994"/>
      <c r="P228" s="994"/>
      <c r="Q228" s="994"/>
      <c r="R228" s="994"/>
      <c r="S228" s="994"/>
      <c r="T228" s="994"/>
    </row>
    <row r="229" spans="1:20" ht="36.75" thickBot="1" x14ac:dyDescent="0.3">
      <c r="A229" s="74" t="s">
        <v>14</v>
      </c>
      <c r="B229" s="260" t="str">
        <f t="shared" ref="B229:T229" si="315">B5</f>
        <v>Carga Horária</v>
      </c>
      <c r="C229" s="90" t="str">
        <f t="shared" si="315"/>
        <v>Equipe Mínima TA</v>
      </c>
      <c r="D229" s="288" t="str">
        <f t="shared" si="315"/>
        <v>Total Horas</v>
      </c>
      <c r="E229" s="502" t="str">
        <f t="shared" si="315"/>
        <v>MAR</v>
      </c>
      <c r="F229" s="330" t="str">
        <f t="shared" si="315"/>
        <v>Saldo Mar</v>
      </c>
      <c r="G229" s="502" t="str">
        <f t="shared" si="315"/>
        <v>ABR</v>
      </c>
      <c r="H229" s="330" t="str">
        <f t="shared" si="315"/>
        <v>Saldo Abr</v>
      </c>
      <c r="I229" s="502" t="str">
        <f t="shared" si="315"/>
        <v>MAI</v>
      </c>
      <c r="J229" s="330" t="str">
        <f t="shared" si="315"/>
        <v>Saldo Mai</v>
      </c>
      <c r="K229" s="237" t="str">
        <f t="shared" ref="K229:L229" si="316">K5</f>
        <v>3º Trimestre</v>
      </c>
      <c r="L229" s="328" t="str">
        <f t="shared" si="316"/>
        <v>Saldo Trim</v>
      </c>
      <c r="M229" s="502" t="str">
        <f t="shared" si="315"/>
        <v>JUN</v>
      </c>
      <c r="N229" s="330" t="str">
        <f t="shared" si="315"/>
        <v>Saldo Jun</v>
      </c>
      <c r="O229" s="482" t="str">
        <f t="shared" si="315"/>
        <v>JUL</v>
      </c>
      <c r="P229" s="330" t="str">
        <f t="shared" si="315"/>
        <v>Saldo Jul</v>
      </c>
      <c r="Q229" s="482" t="str">
        <f t="shared" si="315"/>
        <v>AGO</v>
      </c>
      <c r="R229" s="330" t="str">
        <f t="shared" si="315"/>
        <v>Saldo Ago</v>
      </c>
      <c r="S229" s="237" t="str">
        <f t="shared" si="315"/>
        <v>4º Trimestre</v>
      </c>
      <c r="T229" s="328" t="str">
        <f t="shared" si="315"/>
        <v>Saldo Trim</v>
      </c>
    </row>
    <row r="230" spans="1:20" ht="15.75" thickTop="1" x14ac:dyDescent="0.25">
      <c r="A230" s="77" t="s">
        <v>33</v>
      </c>
      <c r="B230" s="261">
        <v>20</v>
      </c>
      <c r="C230" s="9" t="e">
        <f>'UBS Vila Maria P Gnecco'!#REF!</f>
        <v>#REF!</v>
      </c>
      <c r="D230" s="282" t="e">
        <f t="shared" ref="D230:D237" si="317">C230*B230</f>
        <v>#REF!</v>
      </c>
      <c r="E230" s="483" t="e">
        <f>'UBS Vila Maria P Gnecco'!#REF!</f>
        <v>#REF!</v>
      </c>
      <c r="F230" s="302" t="e">
        <f t="shared" ref="F230:F237" si="318">(E230*$B230)-$D230</f>
        <v>#REF!</v>
      </c>
      <c r="G230" s="483" t="e">
        <f>'UBS Vila Maria P Gnecco'!#REF!</f>
        <v>#REF!</v>
      </c>
      <c r="H230" s="302" t="e">
        <f t="shared" ref="H230:H237" si="319">(G230*$B230)-$D230</f>
        <v>#REF!</v>
      </c>
      <c r="I230" s="483" t="e">
        <f>'UBS Vila Maria P Gnecco'!#REF!</f>
        <v>#REF!</v>
      </c>
      <c r="J230" s="302" t="e">
        <f t="shared" ref="J230:J237" si="320">(I230*$B230)-$D230</f>
        <v>#REF!</v>
      </c>
      <c r="K230" s="227" t="e">
        <f t="shared" ref="K230:K237" si="321">SUM(E230,G230,I230)</f>
        <v>#REF!</v>
      </c>
      <c r="L230" s="315" t="e">
        <f t="shared" ref="L230:L237" si="322">(K230*$B230)-$D230*3</f>
        <v>#REF!</v>
      </c>
      <c r="M230" s="483" t="e">
        <f>'UBS Vila Maria P Gnecco'!#REF!</f>
        <v>#REF!</v>
      </c>
      <c r="N230" s="302" t="e">
        <f t="shared" ref="N230:N237" si="323">(M230*$B230)-$D230</f>
        <v>#REF!</v>
      </c>
      <c r="O230" s="483" t="e">
        <f>'UBS Vila Maria P Gnecco'!#REF!</f>
        <v>#REF!</v>
      </c>
      <c r="P230" s="302" t="e">
        <f t="shared" ref="P230:P237" si="324">(O230*$B230)-$D230</f>
        <v>#REF!</v>
      </c>
      <c r="Q230" s="483" t="e">
        <f>'UBS Vila Maria P Gnecco'!#REF!</f>
        <v>#REF!</v>
      </c>
      <c r="R230" s="302" t="e">
        <f t="shared" ref="R230:R237" si="325">(Q230*$B230)-$D230</f>
        <v>#REF!</v>
      </c>
      <c r="S230" s="227" t="e">
        <f t="shared" ref="S230:S237" si="326">SUM(M230,O230,Q230)</f>
        <v>#REF!</v>
      </c>
      <c r="T230" s="315" t="e">
        <f t="shared" ref="T230:T237" si="327">(S230*$B230)-$D230*3</f>
        <v>#REF!</v>
      </c>
    </row>
    <row r="231" spans="1:20" x14ac:dyDescent="0.25">
      <c r="A231" s="77" t="s">
        <v>20</v>
      </c>
      <c r="B231" s="262">
        <v>20</v>
      </c>
      <c r="C231" s="73" t="e">
        <f>'UBS Vila Maria P Gnecco'!#REF!</f>
        <v>#REF!</v>
      </c>
      <c r="D231" s="283" t="e">
        <f t="shared" si="317"/>
        <v>#REF!</v>
      </c>
      <c r="E231" s="95" t="e">
        <f>'UBS Vila Maria P Gnecco'!#REF!</f>
        <v>#REF!</v>
      </c>
      <c r="F231" s="303" t="e">
        <f t="shared" si="318"/>
        <v>#REF!</v>
      </c>
      <c r="G231" s="95" t="e">
        <f>'UBS Vila Maria P Gnecco'!#REF!</f>
        <v>#REF!</v>
      </c>
      <c r="H231" s="303" t="e">
        <f t="shared" si="319"/>
        <v>#REF!</v>
      </c>
      <c r="I231" s="95" t="e">
        <f>'UBS Vila Maria P Gnecco'!#REF!</f>
        <v>#REF!</v>
      </c>
      <c r="J231" s="303" t="e">
        <f t="shared" si="320"/>
        <v>#REF!</v>
      </c>
      <c r="K231" s="239" t="e">
        <f t="shared" si="321"/>
        <v>#REF!</v>
      </c>
      <c r="L231" s="316" t="e">
        <f t="shared" si="322"/>
        <v>#REF!</v>
      </c>
      <c r="M231" s="95" t="e">
        <f>'UBS Vila Maria P Gnecco'!#REF!</f>
        <v>#REF!</v>
      </c>
      <c r="N231" s="303" t="e">
        <f t="shared" si="323"/>
        <v>#REF!</v>
      </c>
      <c r="O231" s="95" t="e">
        <f>'UBS Vila Maria P Gnecco'!#REF!</f>
        <v>#REF!</v>
      </c>
      <c r="P231" s="303" t="e">
        <f t="shared" si="324"/>
        <v>#REF!</v>
      </c>
      <c r="Q231" s="95" t="e">
        <f>'UBS Vila Maria P Gnecco'!#REF!</f>
        <v>#REF!</v>
      </c>
      <c r="R231" s="303" t="e">
        <f t="shared" si="325"/>
        <v>#REF!</v>
      </c>
      <c r="S231" s="239" t="e">
        <f t="shared" si="326"/>
        <v>#REF!</v>
      </c>
      <c r="T231" s="316" t="e">
        <f t="shared" si="327"/>
        <v>#REF!</v>
      </c>
    </row>
    <row r="232" spans="1:20" x14ac:dyDescent="0.25">
      <c r="A232" s="77" t="s">
        <v>43</v>
      </c>
      <c r="B232" s="262">
        <v>20</v>
      </c>
      <c r="C232" s="73" t="e">
        <f>'UBS Vila Maria P Gnecco'!#REF!</f>
        <v>#REF!</v>
      </c>
      <c r="D232" s="283" t="e">
        <f t="shared" si="317"/>
        <v>#REF!</v>
      </c>
      <c r="E232" s="95" t="e">
        <f>'UBS Vila Maria P Gnecco'!#REF!</f>
        <v>#REF!</v>
      </c>
      <c r="F232" s="303" t="e">
        <f t="shared" si="318"/>
        <v>#REF!</v>
      </c>
      <c r="G232" s="95" t="e">
        <f>'UBS Vila Maria P Gnecco'!#REF!</f>
        <v>#REF!</v>
      </c>
      <c r="H232" s="303" t="e">
        <f t="shared" si="319"/>
        <v>#REF!</v>
      </c>
      <c r="I232" s="95" t="e">
        <f>'UBS Vila Maria P Gnecco'!#REF!</f>
        <v>#REF!</v>
      </c>
      <c r="J232" s="303" t="e">
        <f t="shared" si="320"/>
        <v>#REF!</v>
      </c>
      <c r="K232" s="239" t="e">
        <f t="shared" si="321"/>
        <v>#REF!</v>
      </c>
      <c r="L232" s="316" t="e">
        <f t="shared" si="322"/>
        <v>#REF!</v>
      </c>
      <c r="M232" s="95" t="e">
        <f>'UBS Vila Maria P Gnecco'!#REF!</f>
        <v>#REF!</v>
      </c>
      <c r="N232" s="303" t="e">
        <f t="shared" si="323"/>
        <v>#REF!</v>
      </c>
      <c r="O232" s="95" t="e">
        <f>'UBS Vila Maria P Gnecco'!#REF!</f>
        <v>#REF!</v>
      </c>
      <c r="P232" s="303" t="e">
        <f t="shared" si="324"/>
        <v>#REF!</v>
      </c>
      <c r="Q232" s="95" t="e">
        <f>'UBS Vila Maria P Gnecco'!#REF!</f>
        <v>#REF!</v>
      </c>
      <c r="R232" s="303" t="e">
        <f t="shared" si="325"/>
        <v>#REF!</v>
      </c>
      <c r="S232" s="239" t="e">
        <f t="shared" si="326"/>
        <v>#REF!</v>
      </c>
      <c r="T232" s="316" t="e">
        <f t="shared" si="327"/>
        <v>#REF!</v>
      </c>
    </row>
    <row r="233" spans="1:20" x14ac:dyDescent="0.25">
      <c r="A233" s="77" t="s">
        <v>23</v>
      </c>
      <c r="B233" s="262">
        <v>20</v>
      </c>
      <c r="C233" s="73" t="e">
        <f>'UBS Vila Maria P Gnecco'!#REF!</f>
        <v>#REF!</v>
      </c>
      <c r="D233" s="283" t="e">
        <f t="shared" si="317"/>
        <v>#REF!</v>
      </c>
      <c r="E233" s="95" t="e">
        <f>'UBS Vila Maria P Gnecco'!#REF!</f>
        <v>#REF!</v>
      </c>
      <c r="F233" s="303" t="e">
        <f t="shared" si="318"/>
        <v>#REF!</v>
      </c>
      <c r="G233" s="95" t="e">
        <f>'UBS Vila Maria P Gnecco'!#REF!</f>
        <v>#REF!</v>
      </c>
      <c r="H233" s="303" t="e">
        <f t="shared" si="319"/>
        <v>#REF!</v>
      </c>
      <c r="I233" s="95" t="e">
        <f>'UBS Vila Maria P Gnecco'!#REF!</f>
        <v>#REF!</v>
      </c>
      <c r="J233" s="303" t="e">
        <f t="shared" si="320"/>
        <v>#REF!</v>
      </c>
      <c r="K233" s="239" t="e">
        <f t="shared" si="321"/>
        <v>#REF!</v>
      </c>
      <c r="L233" s="316" t="e">
        <f t="shared" si="322"/>
        <v>#REF!</v>
      </c>
      <c r="M233" s="95" t="e">
        <f>'UBS Vila Maria P Gnecco'!#REF!</f>
        <v>#REF!</v>
      </c>
      <c r="N233" s="303" t="e">
        <f t="shared" si="323"/>
        <v>#REF!</v>
      </c>
      <c r="O233" s="95" t="e">
        <f>'UBS Vila Maria P Gnecco'!#REF!</f>
        <v>#REF!</v>
      </c>
      <c r="P233" s="303" t="e">
        <f t="shared" si="324"/>
        <v>#REF!</v>
      </c>
      <c r="Q233" s="95" t="e">
        <f>'UBS Vila Maria P Gnecco'!#REF!</f>
        <v>#REF!</v>
      </c>
      <c r="R233" s="303" t="e">
        <f t="shared" si="325"/>
        <v>#REF!</v>
      </c>
      <c r="S233" s="239" t="e">
        <f t="shared" si="326"/>
        <v>#REF!</v>
      </c>
      <c r="T233" s="316" t="e">
        <f t="shared" si="327"/>
        <v>#REF!</v>
      </c>
    </row>
    <row r="234" spans="1:20" x14ac:dyDescent="0.25">
      <c r="A234" s="77" t="s">
        <v>24</v>
      </c>
      <c r="B234" s="262">
        <v>30</v>
      </c>
      <c r="C234" s="78" t="e">
        <f>'UBS Vila Maria P Gnecco'!#REF!</f>
        <v>#REF!</v>
      </c>
      <c r="D234" s="290" t="e">
        <f t="shared" si="317"/>
        <v>#REF!</v>
      </c>
      <c r="E234" s="95" t="e">
        <f>'UBS Vila Maria P Gnecco'!#REF!</f>
        <v>#REF!</v>
      </c>
      <c r="F234" s="303" t="e">
        <f t="shared" si="318"/>
        <v>#REF!</v>
      </c>
      <c r="G234" s="95" t="e">
        <f>'UBS Vila Maria P Gnecco'!#REF!</f>
        <v>#REF!</v>
      </c>
      <c r="H234" s="303" t="e">
        <f t="shared" si="319"/>
        <v>#REF!</v>
      </c>
      <c r="I234" s="95" t="e">
        <f>'UBS Vila Maria P Gnecco'!#REF!</f>
        <v>#REF!</v>
      </c>
      <c r="J234" s="303" t="e">
        <f t="shared" si="320"/>
        <v>#REF!</v>
      </c>
      <c r="K234" s="239" t="e">
        <f t="shared" si="321"/>
        <v>#REF!</v>
      </c>
      <c r="L234" s="316" t="e">
        <f t="shared" si="322"/>
        <v>#REF!</v>
      </c>
      <c r="M234" s="95" t="e">
        <f>'UBS Vila Maria P Gnecco'!#REF!</f>
        <v>#REF!</v>
      </c>
      <c r="N234" s="303" t="e">
        <f t="shared" si="323"/>
        <v>#REF!</v>
      </c>
      <c r="O234" s="95" t="e">
        <f>'UBS Vila Maria P Gnecco'!#REF!</f>
        <v>#REF!</v>
      </c>
      <c r="P234" s="303" t="e">
        <f t="shared" si="324"/>
        <v>#REF!</v>
      </c>
      <c r="Q234" s="95" t="e">
        <f>'UBS Vila Maria P Gnecco'!#REF!</f>
        <v>#REF!</v>
      </c>
      <c r="R234" s="303" t="e">
        <f t="shared" si="325"/>
        <v>#REF!</v>
      </c>
      <c r="S234" s="239" t="e">
        <f t="shared" si="326"/>
        <v>#REF!</v>
      </c>
      <c r="T234" s="316" t="e">
        <f t="shared" si="327"/>
        <v>#REF!</v>
      </c>
    </row>
    <row r="235" spans="1:20" x14ac:dyDescent="0.25">
      <c r="A235" s="77" t="s">
        <v>25</v>
      </c>
      <c r="B235" s="262">
        <v>30</v>
      </c>
      <c r="C235" s="73" t="e">
        <f>'UBS Vila Maria P Gnecco'!#REF!</f>
        <v>#REF!</v>
      </c>
      <c r="D235" s="283" t="e">
        <f t="shared" si="317"/>
        <v>#REF!</v>
      </c>
      <c r="E235" s="95" t="e">
        <f>'UBS Vila Maria P Gnecco'!#REF!</f>
        <v>#REF!</v>
      </c>
      <c r="F235" s="303" t="e">
        <f t="shared" si="318"/>
        <v>#REF!</v>
      </c>
      <c r="G235" s="95" t="e">
        <f>'UBS Vila Maria P Gnecco'!#REF!</f>
        <v>#REF!</v>
      </c>
      <c r="H235" s="303" t="e">
        <f t="shared" si="319"/>
        <v>#REF!</v>
      </c>
      <c r="I235" s="95" t="e">
        <f>'UBS Vila Maria P Gnecco'!#REF!</f>
        <v>#REF!</v>
      </c>
      <c r="J235" s="303" t="e">
        <f t="shared" si="320"/>
        <v>#REF!</v>
      </c>
      <c r="K235" s="239" t="e">
        <f t="shared" si="321"/>
        <v>#REF!</v>
      </c>
      <c r="L235" s="316" t="e">
        <f t="shared" si="322"/>
        <v>#REF!</v>
      </c>
      <c r="M235" s="95" t="e">
        <f>'UBS Vila Maria P Gnecco'!#REF!</f>
        <v>#REF!</v>
      </c>
      <c r="N235" s="303" t="e">
        <f t="shared" si="323"/>
        <v>#REF!</v>
      </c>
      <c r="O235" s="95" t="e">
        <f>'UBS Vila Maria P Gnecco'!#REF!</f>
        <v>#REF!</v>
      </c>
      <c r="P235" s="303" t="e">
        <f t="shared" si="324"/>
        <v>#REF!</v>
      </c>
      <c r="Q235" s="95" t="e">
        <f>'UBS Vila Maria P Gnecco'!#REF!</f>
        <v>#REF!</v>
      </c>
      <c r="R235" s="303" t="e">
        <f t="shared" si="325"/>
        <v>#REF!</v>
      </c>
      <c r="S235" s="239" t="e">
        <f t="shared" si="326"/>
        <v>#REF!</v>
      </c>
      <c r="T235" s="316" t="e">
        <f t="shared" si="327"/>
        <v>#REF!</v>
      </c>
    </row>
    <row r="236" spans="1:20" x14ac:dyDescent="0.25">
      <c r="A236" s="77" t="s">
        <v>26</v>
      </c>
      <c r="B236" s="262">
        <v>40</v>
      </c>
      <c r="C236" s="73" t="e">
        <f>'UBS Vila Maria P Gnecco'!#REF!</f>
        <v>#REF!</v>
      </c>
      <c r="D236" s="283" t="e">
        <f t="shared" si="317"/>
        <v>#REF!</v>
      </c>
      <c r="E236" s="95" t="e">
        <f>'UBS Vila Maria P Gnecco'!#REF!</f>
        <v>#REF!</v>
      </c>
      <c r="F236" s="303" t="e">
        <f t="shared" si="318"/>
        <v>#REF!</v>
      </c>
      <c r="G236" s="95" t="e">
        <f>'UBS Vila Maria P Gnecco'!#REF!</f>
        <v>#REF!</v>
      </c>
      <c r="H236" s="303" t="e">
        <f t="shared" si="319"/>
        <v>#REF!</v>
      </c>
      <c r="I236" s="95" t="e">
        <f>'UBS Vila Maria P Gnecco'!#REF!</f>
        <v>#REF!</v>
      </c>
      <c r="J236" s="303" t="e">
        <f t="shared" si="320"/>
        <v>#REF!</v>
      </c>
      <c r="K236" s="239" t="e">
        <f t="shared" si="321"/>
        <v>#REF!</v>
      </c>
      <c r="L236" s="316" t="e">
        <f t="shared" si="322"/>
        <v>#REF!</v>
      </c>
      <c r="M236" s="95" t="e">
        <f>'UBS Vila Maria P Gnecco'!#REF!</f>
        <v>#REF!</v>
      </c>
      <c r="N236" s="303" t="e">
        <f t="shared" si="323"/>
        <v>#REF!</v>
      </c>
      <c r="O236" s="95" t="e">
        <f>'UBS Vila Maria P Gnecco'!#REF!</f>
        <v>#REF!</v>
      </c>
      <c r="P236" s="303" t="e">
        <f t="shared" si="324"/>
        <v>#REF!</v>
      </c>
      <c r="Q236" s="95" t="e">
        <f>'UBS Vila Maria P Gnecco'!#REF!</f>
        <v>#REF!</v>
      </c>
      <c r="R236" s="303" t="e">
        <f t="shared" si="325"/>
        <v>#REF!</v>
      </c>
      <c r="S236" s="239" t="e">
        <f t="shared" si="326"/>
        <v>#REF!</v>
      </c>
      <c r="T236" s="316" t="e">
        <f t="shared" si="327"/>
        <v>#REF!</v>
      </c>
    </row>
    <row r="237" spans="1:20" ht="15.75" thickBot="1" x14ac:dyDescent="0.3">
      <c r="A237" s="55" t="s">
        <v>34</v>
      </c>
      <c r="B237" s="270">
        <v>30</v>
      </c>
      <c r="C237" s="56" t="e">
        <f>'UBS Vila Maria P Gnecco'!#REF!</f>
        <v>#REF!</v>
      </c>
      <c r="D237" s="296" t="e">
        <f t="shared" si="317"/>
        <v>#REF!</v>
      </c>
      <c r="E237" s="487" t="e">
        <f>'UBS Vila Maria P Gnecco'!#REF!</f>
        <v>#REF!</v>
      </c>
      <c r="F237" s="311" t="e">
        <f t="shared" si="318"/>
        <v>#REF!</v>
      </c>
      <c r="G237" s="487" t="e">
        <f>'UBS Vila Maria P Gnecco'!#REF!</f>
        <v>#REF!</v>
      </c>
      <c r="H237" s="311" t="e">
        <f t="shared" si="319"/>
        <v>#REF!</v>
      </c>
      <c r="I237" s="487" t="e">
        <f>'UBS Vila Maria P Gnecco'!#REF!</f>
        <v>#REF!</v>
      </c>
      <c r="J237" s="311" t="e">
        <f t="shared" si="320"/>
        <v>#REF!</v>
      </c>
      <c r="K237" s="247" t="e">
        <f t="shared" si="321"/>
        <v>#REF!</v>
      </c>
      <c r="L237" s="324" t="e">
        <f t="shared" si="322"/>
        <v>#REF!</v>
      </c>
      <c r="M237" s="487" t="e">
        <f>'UBS Vila Maria P Gnecco'!#REF!</f>
        <v>#REF!</v>
      </c>
      <c r="N237" s="311" t="e">
        <f t="shared" si="323"/>
        <v>#REF!</v>
      </c>
      <c r="O237" s="487" t="e">
        <f>'UBS Vila Maria P Gnecco'!#REF!</f>
        <v>#REF!</v>
      </c>
      <c r="P237" s="311" t="e">
        <f t="shared" si="324"/>
        <v>#REF!</v>
      </c>
      <c r="Q237" s="487" t="e">
        <f>'UBS Vila Maria P Gnecco'!#REF!</f>
        <v>#REF!</v>
      </c>
      <c r="R237" s="311" t="e">
        <f t="shared" si="325"/>
        <v>#REF!</v>
      </c>
      <c r="S237" s="247" t="e">
        <f t="shared" si="326"/>
        <v>#REF!</v>
      </c>
      <c r="T237" s="324" t="e">
        <f t="shared" si="327"/>
        <v>#REF!</v>
      </c>
    </row>
    <row r="238" spans="1:20" ht="15.75" thickBot="1" x14ac:dyDescent="0.3">
      <c r="A238" s="355" t="s">
        <v>7</v>
      </c>
      <c r="B238" s="348">
        <f>SUM(B230:B237)</f>
        <v>210</v>
      </c>
      <c r="C238" s="349" t="e">
        <f>SUM(C230:C237)</f>
        <v>#REF!</v>
      </c>
      <c r="D238" s="350" t="e">
        <f t="shared" ref="D238:T238" si="328">SUM(D230:D237)</f>
        <v>#REF!</v>
      </c>
      <c r="E238" s="492" t="e">
        <f t="shared" si="328"/>
        <v>#REF!</v>
      </c>
      <c r="F238" s="352" t="e">
        <f t="shared" si="328"/>
        <v>#REF!</v>
      </c>
      <c r="G238" s="492" t="e">
        <f t="shared" si="328"/>
        <v>#REF!</v>
      </c>
      <c r="H238" s="352" t="e">
        <f t="shared" si="328"/>
        <v>#REF!</v>
      </c>
      <c r="I238" s="492" t="e">
        <f t="shared" si="328"/>
        <v>#REF!</v>
      </c>
      <c r="J238" s="352" t="e">
        <f t="shared" si="328"/>
        <v>#REF!</v>
      </c>
      <c r="K238" s="353" t="e">
        <f t="shared" ref="K238:L238" si="329">SUM(K230:K237)</f>
        <v>#REF!</v>
      </c>
      <c r="L238" s="354" t="e">
        <f t="shared" si="329"/>
        <v>#REF!</v>
      </c>
      <c r="M238" s="492" t="e">
        <f t="shared" si="328"/>
        <v>#REF!</v>
      </c>
      <c r="N238" s="352" t="e">
        <f t="shared" si="328"/>
        <v>#REF!</v>
      </c>
      <c r="O238" s="492" t="e">
        <f t="shared" si="328"/>
        <v>#REF!</v>
      </c>
      <c r="P238" s="352" t="e">
        <f t="shared" si="328"/>
        <v>#REF!</v>
      </c>
      <c r="Q238" s="492" t="e">
        <f t="shared" si="328"/>
        <v>#REF!</v>
      </c>
      <c r="R238" s="352" t="e">
        <f t="shared" si="328"/>
        <v>#REF!</v>
      </c>
      <c r="S238" s="353" t="e">
        <f t="shared" si="328"/>
        <v>#REF!</v>
      </c>
      <c r="T238" s="354" t="e">
        <f t="shared" si="328"/>
        <v>#REF!</v>
      </c>
    </row>
    <row r="240" spans="1:20" ht="15.75" x14ac:dyDescent="0.25">
      <c r="A240" s="993" t="s">
        <v>293</v>
      </c>
      <c r="B240" s="994"/>
      <c r="C240" s="994"/>
      <c r="D240" s="994"/>
      <c r="E240" s="994"/>
      <c r="F240" s="994"/>
      <c r="G240" s="994"/>
      <c r="H240" s="994"/>
      <c r="I240" s="994"/>
      <c r="J240" s="994"/>
      <c r="K240" s="994"/>
      <c r="L240" s="994"/>
      <c r="M240" s="994"/>
      <c r="N240" s="994"/>
      <c r="O240" s="994"/>
      <c r="P240" s="994"/>
      <c r="Q240" s="994"/>
      <c r="R240" s="994"/>
      <c r="S240" s="994"/>
      <c r="T240" s="994"/>
    </row>
    <row r="241" spans="1:20" ht="36.75" thickBot="1" x14ac:dyDescent="0.3">
      <c r="A241" s="74" t="s">
        <v>14</v>
      </c>
      <c r="B241" s="260" t="str">
        <f t="shared" ref="B241:T241" si="330">B5</f>
        <v>Carga Horária</v>
      </c>
      <c r="C241" s="90" t="str">
        <f t="shared" si="330"/>
        <v>Equipe Mínima TA</v>
      </c>
      <c r="D241" s="288" t="str">
        <f t="shared" si="330"/>
        <v>Total Horas</v>
      </c>
      <c r="E241" s="502" t="str">
        <f t="shared" si="330"/>
        <v>MAR</v>
      </c>
      <c r="F241" s="330" t="str">
        <f t="shared" si="330"/>
        <v>Saldo Mar</v>
      </c>
      <c r="G241" s="502" t="str">
        <f t="shared" si="330"/>
        <v>ABR</v>
      </c>
      <c r="H241" s="330" t="str">
        <f t="shared" si="330"/>
        <v>Saldo Abr</v>
      </c>
      <c r="I241" s="502" t="str">
        <f t="shared" si="330"/>
        <v>MAI</v>
      </c>
      <c r="J241" s="330" t="str">
        <f t="shared" si="330"/>
        <v>Saldo Mai</v>
      </c>
      <c r="K241" s="237" t="str">
        <f t="shared" ref="K241:L241" si="331">K5</f>
        <v>3º Trimestre</v>
      </c>
      <c r="L241" s="328" t="str">
        <f t="shared" si="331"/>
        <v>Saldo Trim</v>
      </c>
      <c r="M241" s="502" t="str">
        <f t="shared" si="330"/>
        <v>JUN</v>
      </c>
      <c r="N241" s="330" t="str">
        <f t="shared" si="330"/>
        <v>Saldo Jun</v>
      </c>
      <c r="O241" s="482" t="str">
        <f t="shared" si="330"/>
        <v>JUL</v>
      </c>
      <c r="P241" s="330" t="str">
        <f t="shared" si="330"/>
        <v>Saldo Jul</v>
      </c>
      <c r="Q241" s="482" t="str">
        <f t="shared" si="330"/>
        <v>AGO</v>
      </c>
      <c r="R241" s="330" t="str">
        <f t="shared" si="330"/>
        <v>Saldo Ago</v>
      </c>
      <c r="S241" s="237" t="str">
        <f t="shared" si="330"/>
        <v>4º Trimestre</v>
      </c>
      <c r="T241" s="328" t="str">
        <f t="shared" si="330"/>
        <v>Saldo Trim</v>
      </c>
    </row>
    <row r="242" spans="1:20" ht="15.75" thickTop="1" x14ac:dyDescent="0.25">
      <c r="A242" s="77" t="s">
        <v>20</v>
      </c>
      <c r="B242" s="262">
        <v>20</v>
      </c>
      <c r="C242" s="78" t="e">
        <f>'UBS Jardim Julieta'!#REF!</f>
        <v>#REF!</v>
      </c>
      <c r="D242" s="290" t="e">
        <f t="shared" ref="D242:D248" si="332">C242*B242</f>
        <v>#REF!</v>
      </c>
      <c r="E242" s="95" t="e">
        <f>'UBS Jardim Julieta'!#REF!</f>
        <v>#REF!</v>
      </c>
      <c r="F242" s="303" t="e">
        <f t="shared" ref="F242:F248" si="333">(E242*$B242)-$D242</f>
        <v>#REF!</v>
      </c>
      <c r="G242" s="95" t="e">
        <f>'UBS Jardim Julieta'!#REF!</f>
        <v>#REF!</v>
      </c>
      <c r="H242" s="303" t="e">
        <f t="shared" ref="H242:H248" si="334">(G242*$B242)-$D242</f>
        <v>#REF!</v>
      </c>
      <c r="I242" s="95" t="e">
        <f>'UBS Jardim Julieta'!#REF!</f>
        <v>#REF!</v>
      </c>
      <c r="J242" s="303" t="e">
        <f t="shared" ref="J242:J248" si="335">(I242*$B242)-$D242</f>
        <v>#REF!</v>
      </c>
      <c r="K242" s="239" t="e">
        <f t="shared" ref="K242:K248" si="336">SUM(E242,G242,I242)</f>
        <v>#REF!</v>
      </c>
      <c r="L242" s="316" t="e">
        <f t="shared" ref="L242:L248" si="337">(K242*$B242)-$D242*3</f>
        <v>#REF!</v>
      </c>
      <c r="M242" s="95" t="e">
        <f>'UBS Jardim Julieta'!#REF!</f>
        <v>#REF!</v>
      </c>
      <c r="N242" s="303" t="e">
        <f t="shared" ref="N242:N248" si="338">(M242*$B242)-$D242</f>
        <v>#REF!</v>
      </c>
      <c r="O242" s="95" t="e">
        <f>'UBS Jardim Julieta'!#REF!</f>
        <v>#REF!</v>
      </c>
      <c r="P242" s="303" t="e">
        <f t="shared" ref="P242:P248" si="339">(O242*$B242)-$D242</f>
        <v>#REF!</v>
      </c>
      <c r="Q242" s="95" t="e">
        <f>'UBS Jardim Julieta'!#REF!</f>
        <v>#REF!</v>
      </c>
      <c r="R242" s="303" t="e">
        <f t="shared" ref="R242:R248" si="340">(Q242*$B242)-$D242</f>
        <v>#REF!</v>
      </c>
      <c r="S242" s="239" t="e">
        <f t="shared" ref="S242:S248" si="341">SUM(M242,O242,Q242)</f>
        <v>#REF!</v>
      </c>
      <c r="T242" s="316" t="e">
        <f t="shared" ref="T242:T248" si="342">(S242*$B242)-$D242*3</f>
        <v>#REF!</v>
      </c>
    </row>
    <row r="243" spans="1:20" x14ac:dyDescent="0.25">
      <c r="A243" s="77" t="s">
        <v>43</v>
      </c>
      <c r="B243" s="262">
        <v>20</v>
      </c>
      <c r="C243" s="78" t="e">
        <f>'UBS Jardim Julieta'!#REF!</f>
        <v>#REF!</v>
      </c>
      <c r="D243" s="290" t="e">
        <f t="shared" si="332"/>
        <v>#REF!</v>
      </c>
      <c r="E243" s="95" t="e">
        <f>'UBS Jardim Julieta'!#REF!</f>
        <v>#REF!</v>
      </c>
      <c r="F243" s="303" t="e">
        <f t="shared" si="333"/>
        <v>#REF!</v>
      </c>
      <c r="G243" s="95" t="e">
        <f>'UBS Jardim Julieta'!#REF!</f>
        <v>#REF!</v>
      </c>
      <c r="H243" s="303" t="e">
        <f t="shared" si="334"/>
        <v>#REF!</v>
      </c>
      <c r="I243" s="95" t="e">
        <f>'UBS Jardim Julieta'!#REF!</f>
        <v>#REF!</v>
      </c>
      <c r="J243" s="303" t="e">
        <f t="shared" si="335"/>
        <v>#REF!</v>
      </c>
      <c r="K243" s="239" t="e">
        <f t="shared" si="336"/>
        <v>#REF!</v>
      </c>
      <c r="L243" s="316" t="e">
        <f t="shared" si="337"/>
        <v>#REF!</v>
      </c>
      <c r="M243" s="95" t="e">
        <f>'UBS Jardim Julieta'!#REF!</f>
        <v>#REF!</v>
      </c>
      <c r="N243" s="303" t="e">
        <f t="shared" si="338"/>
        <v>#REF!</v>
      </c>
      <c r="O243" s="95" t="e">
        <f>'UBS Jardim Julieta'!#REF!</f>
        <v>#REF!</v>
      </c>
      <c r="P243" s="303" t="e">
        <f t="shared" si="339"/>
        <v>#REF!</v>
      </c>
      <c r="Q243" s="95" t="e">
        <f>'UBS Jardim Julieta'!#REF!</f>
        <v>#REF!</v>
      </c>
      <c r="R243" s="303" t="e">
        <f t="shared" si="340"/>
        <v>#REF!</v>
      </c>
      <c r="S243" s="239" t="e">
        <f t="shared" si="341"/>
        <v>#REF!</v>
      </c>
      <c r="T243" s="316" t="e">
        <f t="shared" si="342"/>
        <v>#REF!</v>
      </c>
    </row>
    <row r="244" spans="1:20" x14ac:dyDescent="0.25">
      <c r="A244" s="77" t="s">
        <v>23</v>
      </c>
      <c r="B244" s="262">
        <v>20</v>
      </c>
      <c r="C244" s="78" t="e">
        <f>'UBS Jardim Julieta'!#REF!</f>
        <v>#REF!</v>
      </c>
      <c r="D244" s="290" t="e">
        <f t="shared" si="332"/>
        <v>#REF!</v>
      </c>
      <c r="E244" s="95" t="e">
        <f>'UBS Jardim Julieta'!#REF!</f>
        <v>#REF!</v>
      </c>
      <c r="F244" s="303" t="e">
        <f t="shared" si="333"/>
        <v>#REF!</v>
      </c>
      <c r="G244" s="95" t="e">
        <f>'UBS Jardim Julieta'!#REF!</f>
        <v>#REF!</v>
      </c>
      <c r="H244" s="303" t="e">
        <f t="shared" si="334"/>
        <v>#REF!</v>
      </c>
      <c r="I244" s="95" t="e">
        <f>'UBS Jardim Julieta'!#REF!</f>
        <v>#REF!</v>
      </c>
      <c r="J244" s="303" t="e">
        <f t="shared" si="335"/>
        <v>#REF!</v>
      </c>
      <c r="K244" s="239" t="e">
        <f t="shared" si="336"/>
        <v>#REF!</v>
      </c>
      <c r="L244" s="316" t="e">
        <f t="shared" si="337"/>
        <v>#REF!</v>
      </c>
      <c r="M244" s="95" t="e">
        <f>'UBS Jardim Julieta'!#REF!</f>
        <v>#REF!</v>
      </c>
      <c r="N244" s="303" t="e">
        <f t="shared" si="338"/>
        <v>#REF!</v>
      </c>
      <c r="O244" s="95" t="e">
        <f>'UBS Jardim Julieta'!#REF!</f>
        <v>#REF!</v>
      </c>
      <c r="P244" s="303" t="e">
        <f t="shared" si="339"/>
        <v>#REF!</v>
      </c>
      <c r="Q244" s="95" t="e">
        <f>'UBS Jardim Julieta'!#REF!</f>
        <v>#REF!</v>
      </c>
      <c r="R244" s="303" t="e">
        <f t="shared" si="340"/>
        <v>#REF!</v>
      </c>
      <c r="S244" s="239" t="e">
        <f t="shared" si="341"/>
        <v>#REF!</v>
      </c>
      <c r="T244" s="316" t="e">
        <f t="shared" si="342"/>
        <v>#REF!</v>
      </c>
    </row>
    <row r="245" spans="1:20" x14ac:dyDescent="0.25">
      <c r="A245" s="77" t="s">
        <v>24</v>
      </c>
      <c r="B245" s="262">
        <v>30</v>
      </c>
      <c r="C245" s="78" t="e">
        <f>'UBS Jardim Julieta'!#REF!</f>
        <v>#REF!</v>
      </c>
      <c r="D245" s="290" t="e">
        <f t="shared" si="332"/>
        <v>#REF!</v>
      </c>
      <c r="E245" s="95" t="e">
        <f>'UBS Jardim Julieta'!#REF!</f>
        <v>#REF!</v>
      </c>
      <c r="F245" s="303" t="e">
        <f t="shared" si="333"/>
        <v>#REF!</v>
      </c>
      <c r="G245" s="95" t="e">
        <f>'UBS Jardim Julieta'!#REF!</f>
        <v>#REF!</v>
      </c>
      <c r="H245" s="303" t="e">
        <f t="shared" si="334"/>
        <v>#REF!</v>
      </c>
      <c r="I245" s="95" t="e">
        <f>'UBS Jardim Julieta'!#REF!</f>
        <v>#REF!</v>
      </c>
      <c r="J245" s="303" t="e">
        <f t="shared" si="335"/>
        <v>#REF!</v>
      </c>
      <c r="K245" s="239" t="e">
        <f t="shared" si="336"/>
        <v>#REF!</v>
      </c>
      <c r="L245" s="316" t="e">
        <f t="shared" si="337"/>
        <v>#REF!</v>
      </c>
      <c r="M245" s="95" t="e">
        <f>'UBS Jardim Julieta'!#REF!</f>
        <v>#REF!</v>
      </c>
      <c r="N245" s="303" t="e">
        <f t="shared" si="338"/>
        <v>#REF!</v>
      </c>
      <c r="O245" s="95" t="e">
        <f>'UBS Jardim Julieta'!#REF!</f>
        <v>#REF!</v>
      </c>
      <c r="P245" s="303" t="e">
        <f t="shared" si="339"/>
        <v>#REF!</v>
      </c>
      <c r="Q245" s="95" t="e">
        <f>'UBS Jardim Julieta'!#REF!</f>
        <v>#REF!</v>
      </c>
      <c r="R245" s="303" t="e">
        <f t="shared" si="340"/>
        <v>#REF!</v>
      </c>
      <c r="S245" s="239" t="e">
        <f t="shared" si="341"/>
        <v>#REF!</v>
      </c>
      <c r="T245" s="316" t="e">
        <f t="shared" si="342"/>
        <v>#REF!</v>
      </c>
    </row>
    <row r="246" spans="1:20" x14ac:dyDescent="0.25">
      <c r="A246" s="77" t="s">
        <v>25</v>
      </c>
      <c r="B246" s="262">
        <v>30</v>
      </c>
      <c r="C246" s="78" t="e">
        <f>'UBS Jardim Julieta'!#REF!</f>
        <v>#REF!</v>
      </c>
      <c r="D246" s="290" t="e">
        <f t="shared" si="332"/>
        <v>#REF!</v>
      </c>
      <c r="E246" s="95" t="e">
        <f>'UBS Jardim Julieta'!#REF!</f>
        <v>#REF!</v>
      </c>
      <c r="F246" s="303" t="e">
        <f t="shared" si="333"/>
        <v>#REF!</v>
      </c>
      <c r="G246" s="95" t="e">
        <f>'UBS Jardim Julieta'!#REF!</f>
        <v>#REF!</v>
      </c>
      <c r="H246" s="303" t="e">
        <f t="shared" si="334"/>
        <v>#REF!</v>
      </c>
      <c r="I246" s="95" t="e">
        <f>'UBS Jardim Julieta'!#REF!</f>
        <v>#REF!</v>
      </c>
      <c r="J246" s="303" t="e">
        <f t="shared" si="335"/>
        <v>#REF!</v>
      </c>
      <c r="K246" s="239" t="e">
        <f t="shared" si="336"/>
        <v>#REF!</v>
      </c>
      <c r="L246" s="316" t="e">
        <f t="shared" si="337"/>
        <v>#REF!</v>
      </c>
      <c r="M246" s="95" t="e">
        <f>'UBS Jardim Julieta'!#REF!</f>
        <v>#REF!</v>
      </c>
      <c r="N246" s="303" t="e">
        <f t="shared" si="338"/>
        <v>#REF!</v>
      </c>
      <c r="O246" s="95" t="e">
        <f>'UBS Jardim Julieta'!#REF!</f>
        <v>#REF!</v>
      </c>
      <c r="P246" s="303" t="e">
        <f t="shared" si="339"/>
        <v>#REF!</v>
      </c>
      <c r="Q246" s="95" t="e">
        <f>'UBS Jardim Julieta'!#REF!</f>
        <v>#REF!</v>
      </c>
      <c r="R246" s="303" t="e">
        <f t="shared" si="340"/>
        <v>#REF!</v>
      </c>
      <c r="S246" s="239" t="e">
        <f t="shared" si="341"/>
        <v>#REF!</v>
      </c>
      <c r="T246" s="316" t="e">
        <f t="shared" si="342"/>
        <v>#REF!</v>
      </c>
    </row>
    <row r="247" spans="1:20" x14ac:dyDescent="0.25">
      <c r="A247" s="77" t="s">
        <v>26</v>
      </c>
      <c r="B247" s="262">
        <v>40</v>
      </c>
      <c r="C247" s="78" t="e">
        <f>'UBS Jardim Julieta'!#REF!</f>
        <v>#REF!</v>
      </c>
      <c r="D247" s="290" t="e">
        <f t="shared" si="332"/>
        <v>#REF!</v>
      </c>
      <c r="E247" s="95" t="e">
        <f>'UBS Jardim Julieta'!#REF!</f>
        <v>#REF!</v>
      </c>
      <c r="F247" s="303" t="e">
        <f t="shared" si="333"/>
        <v>#REF!</v>
      </c>
      <c r="G247" s="95" t="e">
        <f>'UBS Jardim Julieta'!#REF!</f>
        <v>#REF!</v>
      </c>
      <c r="H247" s="303" t="e">
        <f t="shared" si="334"/>
        <v>#REF!</v>
      </c>
      <c r="I247" s="95" t="e">
        <f>'UBS Jardim Julieta'!#REF!</f>
        <v>#REF!</v>
      </c>
      <c r="J247" s="303" t="e">
        <f t="shared" si="335"/>
        <v>#REF!</v>
      </c>
      <c r="K247" s="239" t="e">
        <f t="shared" si="336"/>
        <v>#REF!</v>
      </c>
      <c r="L247" s="316" t="e">
        <f t="shared" si="337"/>
        <v>#REF!</v>
      </c>
      <c r="M247" s="95" t="e">
        <f>'UBS Jardim Julieta'!#REF!</f>
        <v>#REF!</v>
      </c>
      <c r="N247" s="303" t="e">
        <f t="shared" si="338"/>
        <v>#REF!</v>
      </c>
      <c r="O247" s="95" t="e">
        <f>'UBS Jardim Julieta'!#REF!</f>
        <v>#REF!</v>
      </c>
      <c r="P247" s="303" t="e">
        <f t="shared" si="339"/>
        <v>#REF!</v>
      </c>
      <c r="Q247" s="95" t="e">
        <f>'UBS Jardim Julieta'!#REF!</f>
        <v>#REF!</v>
      </c>
      <c r="R247" s="303" t="e">
        <f t="shared" si="340"/>
        <v>#REF!</v>
      </c>
      <c r="S247" s="239" t="e">
        <f t="shared" si="341"/>
        <v>#REF!</v>
      </c>
      <c r="T247" s="316" t="e">
        <f t="shared" si="342"/>
        <v>#REF!</v>
      </c>
    </row>
    <row r="248" spans="1:20" ht="15.75" thickBot="1" x14ac:dyDescent="0.3">
      <c r="A248" s="96" t="s">
        <v>168</v>
      </c>
      <c r="B248" s="263">
        <v>36</v>
      </c>
      <c r="C248" s="145" t="e">
        <f>'UBS Jardim Julieta'!#REF!</f>
        <v>#REF!</v>
      </c>
      <c r="D248" s="292" t="e">
        <f t="shared" si="332"/>
        <v>#REF!</v>
      </c>
      <c r="E248" s="484" t="e">
        <f>'UBS Jardim Julieta'!#REF!</f>
        <v>#REF!</v>
      </c>
      <c r="F248" s="304" t="e">
        <f t="shared" si="333"/>
        <v>#REF!</v>
      </c>
      <c r="G248" s="484" t="e">
        <f>'UBS Jardim Julieta'!#REF!</f>
        <v>#REF!</v>
      </c>
      <c r="H248" s="304" t="e">
        <f t="shared" si="334"/>
        <v>#REF!</v>
      </c>
      <c r="I248" s="484" t="e">
        <f>'UBS Jardim Julieta'!#REF!</f>
        <v>#REF!</v>
      </c>
      <c r="J248" s="304" t="e">
        <f t="shared" si="335"/>
        <v>#REF!</v>
      </c>
      <c r="K248" s="240" t="e">
        <f t="shared" si="336"/>
        <v>#REF!</v>
      </c>
      <c r="L248" s="317" t="e">
        <f t="shared" si="337"/>
        <v>#REF!</v>
      </c>
      <c r="M248" s="484" t="e">
        <f>'UBS Jardim Julieta'!#REF!</f>
        <v>#REF!</v>
      </c>
      <c r="N248" s="304" t="e">
        <f t="shared" si="338"/>
        <v>#REF!</v>
      </c>
      <c r="O248" s="484" t="e">
        <f>'UBS Jardim Julieta'!#REF!</f>
        <v>#REF!</v>
      </c>
      <c r="P248" s="304" t="e">
        <f t="shared" si="339"/>
        <v>#REF!</v>
      </c>
      <c r="Q248" s="484" t="e">
        <f>'UBS Jardim Julieta'!#REF!</f>
        <v>#REF!</v>
      </c>
      <c r="R248" s="304" t="e">
        <f t="shared" si="340"/>
        <v>#REF!</v>
      </c>
      <c r="S248" s="240" t="e">
        <f t="shared" si="341"/>
        <v>#REF!</v>
      </c>
      <c r="T248" s="317" t="e">
        <f t="shared" si="342"/>
        <v>#REF!</v>
      </c>
    </row>
    <row r="249" spans="1:20" ht="15.75" thickBot="1" x14ac:dyDescent="0.3">
      <c r="A249" s="5" t="s">
        <v>7</v>
      </c>
      <c r="B249" s="279">
        <f>SUM(B242:B248)</f>
        <v>196</v>
      </c>
      <c r="C249" s="6" t="e">
        <f>SUM(C242:C248)</f>
        <v>#REF!</v>
      </c>
      <c r="D249" s="286" t="e">
        <f t="shared" ref="D249:T249" si="343">SUM(D242:D248)</f>
        <v>#REF!</v>
      </c>
      <c r="E249" s="485" t="e">
        <f t="shared" si="343"/>
        <v>#REF!</v>
      </c>
      <c r="F249" s="305" t="e">
        <f t="shared" si="343"/>
        <v>#REF!</v>
      </c>
      <c r="G249" s="485" t="e">
        <f t="shared" si="343"/>
        <v>#REF!</v>
      </c>
      <c r="H249" s="305" t="e">
        <f t="shared" si="343"/>
        <v>#REF!</v>
      </c>
      <c r="I249" s="485" t="e">
        <f t="shared" si="343"/>
        <v>#REF!</v>
      </c>
      <c r="J249" s="305" t="e">
        <f t="shared" si="343"/>
        <v>#REF!</v>
      </c>
      <c r="K249" s="71" t="e">
        <f t="shared" ref="K249:L249" si="344">SUM(K242:K248)</f>
        <v>#REF!</v>
      </c>
      <c r="L249" s="318" t="e">
        <f t="shared" si="344"/>
        <v>#REF!</v>
      </c>
      <c r="M249" s="485" t="e">
        <f t="shared" si="343"/>
        <v>#REF!</v>
      </c>
      <c r="N249" s="305" t="e">
        <f t="shared" si="343"/>
        <v>#REF!</v>
      </c>
      <c r="O249" s="485" t="e">
        <f t="shared" si="343"/>
        <v>#REF!</v>
      </c>
      <c r="P249" s="305" t="e">
        <f t="shared" si="343"/>
        <v>#REF!</v>
      </c>
      <c r="Q249" s="485" t="e">
        <f t="shared" si="343"/>
        <v>#REF!</v>
      </c>
      <c r="R249" s="305" t="e">
        <f t="shared" si="343"/>
        <v>#REF!</v>
      </c>
      <c r="S249" s="71" t="e">
        <f t="shared" si="343"/>
        <v>#REF!</v>
      </c>
      <c r="T249" s="318" t="e">
        <f t="shared" si="343"/>
        <v>#REF!</v>
      </c>
    </row>
    <row r="251" spans="1:20" ht="15.75" x14ac:dyDescent="0.25">
      <c r="A251" s="993" t="s">
        <v>295</v>
      </c>
      <c r="B251" s="994"/>
      <c r="C251" s="994"/>
      <c r="D251" s="994"/>
      <c r="E251" s="994"/>
      <c r="F251" s="994"/>
      <c r="G251" s="994"/>
      <c r="H251" s="994"/>
      <c r="I251" s="994"/>
      <c r="J251" s="994"/>
      <c r="K251" s="994"/>
      <c r="L251" s="994"/>
      <c r="M251" s="994"/>
      <c r="N251" s="994"/>
      <c r="O251" s="994"/>
      <c r="P251" s="994"/>
      <c r="Q251" s="994"/>
      <c r="R251" s="994"/>
      <c r="S251" s="994"/>
      <c r="T251" s="994"/>
    </row>
    <row r="252" spans="1:20" ht="36.75" thickBot="1" x14ac:dyDescent="0.3">
      <c r="A252" s="74" t="s">
        <v>14</v>
      </c>
      <c r="B252" s="260" t="str">
        <f t="shared" ref="B252:T252" si="345">B5</f>
        <v>Carga Horária</v>
      </c>
      <c r="C252" s="90" t="str">
        <f t="shared" si="345"/>
        <v>Equipe Mínima TA</v>
      </c>
      <c r="D252" s="288" t="str">
        <f t="shared" si="345"/>
        <v>Total Horas</v>
      </c>
      <c r="E252" s="502" t="str">
        <f t="shared" si="345"/>
        <v>MAR</v>
      </c>
      <c r="F252" s="330" t="str">
        <f t="shared" si="345"/>
        <v>Saldo Mar</v>
      </c>
      <c r="G252" s="502" t="str">
        <f t="shared" si="345"/>
        <v>ABR</v>
      </c>
      <c r="H252" s="330" t="str">
        <f t="shared" si="345"/>
        <v>Saldo Abr</v>
      </c>
      <c r="I252" s="502" t="str">
        <f t="shared" si="345"/>
        <v>MAI</v>
      </c>
      <c r="J252" s="330" t="str">
        <f t="shared" si="345"/>
        <v>Saldo Mai</v>
      </c>
      <c r="K252" s="237" t="str">
        <f t="shared" ref="K252:L252" si="346">K5</f>
        <v>3º Trimestre</v>
      </c>
      <c r="L252" s="328" t="str">
        <f t="shared" si="346"/>
        <v>Saldo Trim</v>
      </c>
      <c r="M252" s="502" t="str">
        <f t="shared" si="345"/>
        <v>JUN</v>
      </c>
      <c r="N252" s="330" t="str">
        <f t="shared" si="345"/>
        <v>Saldo Jun</v>
      </c>
      <c r="O252" s="482" t="str">
        <f t="shared" si="345"/>
        <v>JUL</v>
      </c>
      <c r="P252" s="330" t="str">
        <f t="shared" si="345"/>
        <v>Saldo Jul</v>
      </c>
      <c r="Q252" s="482" t="str">
        <f t="shared" si="345"/>
        <v>AGO</v>
      </c>
      <c r="R252" s="330" t="str">
        <f t="shared" si="345"/>
        <v>Saldo Ago</v>
      </c>
      <c r="S252" s="237" t="str">
        <f t="shared" si="345"/>
        <v>4º Trimestre</v>
      </c>
      <c r="T252" s="328" t="str">
        <f t="shared" si="345"/>
        <v>Saldo Trim</v>
      </c>
    </row>
    <row r="253" spans="1:20" ht="15.75" thickTop="1" x14ac:dyDescent="0.25">
      <c r="A253" s="43" t="s">
        <v>119</v>
      </c>
      <c r="B253" s="271">
        <v>20</v>
      </c>
      <c r="C253" s="84" t="e">
        <f>'CAPS INF II VM-VG'!#REF!</f>
        <v>#REF!</v>
      </c>
      <c r="D253" s="297" t="e">
        <f t="shared" ref="D253:D262" si="347">C253*B253</f>
        <v>#REF!</v>
      </c>
      <c r="E253" s="496" t="e">
        <f>'CAPS INF II VM-VG'!#REF!</f>
        <v>#REF!</v>
      </c>
      <c r="F253" s="309" t="e">
        <f t="shared" ref="F253:F262" si="348">(E253*$B253)-$D253</f>
        <v>#REF!</v>
      </c>
      <c r="G253" s="496" t="e">
        <f>'CAPS INF II VM-VG'!#REF!</f>
        <v>#REF!</v>
      </c>
      <c r="H253" s="309" t="e">
        <f t="shared" ref="H253:H262" si="349">(G253*$B253)-$D253</f>
        <v>#REF!</v>
      </c>
      <c r="I253" s="496" t="e">
        <f>'CAPS INF II VM-VG'!#REF!</f>
        <v>#REF!</v>
      </c>
      <c r="J253" s="309" t="e">
        <f t="shared" ref="J253:J262" si="350">(I253*$B253)-$D253</f>
        <v>#REF!</v>
      </c>
      <c r="K253" s="248" t="e">
        <f t="shared" ref="K253:K262" si="351">SUM(E253,G253,I253)</f>
        <v>#REF!</v>
      </c>
      <c r="L253" s="322" t="e">
        <f t="shared" ref="L253:L262" si="352">(K253*$B253)-$D253*3</f>
        <v>#REF!</v>
      </c>
      <c r="M253" s="496" t="e">
        <f>'CAPS INF II VM-VG'!#REF!</f>
        <v>#REF!</v>
      </c>
      <c r="N253" s="309" t="e">
        <f t="shared" ref="N253:N262" si="353">(M253*$B253)-$D253</f>
        <v>#REF!</v>
      </c>
      <c r="O253" s="496" t="e">
        <f>'CAPS INF II VM-VG'!#REF!</f>
        <v>#REF!</v>
      </c>
      <c r="P253" s="309" t="e">
        <f t="shared" ref="P253:P262" si="354">(O253*$B253)-$D253</f>
        <v>#REF!</v>
      </c>
      <c r="Q253" s="496" t="e">
        <f>'CAPS INF II VM-VG'!#REF!</f>
        <v>#REF!</v>
      </c>
      <c r="R253" s="309" t="e">
        <f t="shared" ref="R253:R262" si="355">(Q253*$B253)-$D253</f>
        <v>#REF!</v>
      </c>
      <c r="S253" s="248" t="e">
        <f t="shared" ref="S253:S262" si="356">SUM(M253,O253,Q253)</f>
        <v>#REF!</v>
      </c>
      <c r="T253" s="322" t="e">
        <f t="shared" ref="T253:T262" si="357">(S253*$B253)-$D253*3</f>
        <v>#REF!</v>
      </c>
    </row>
    <row r="254" spans="1:20" x14ac:dyDescent="0.25">
      <c r="A254" s="120" t="s">
        <v>120</v>
      </c>
      <c r="B254" s="272">
        <v>36</v>
      </c>
      <c r="C254" s="83" t="e">
        <f>'CAPS INF II VM-VG'!#REF!</f>
        <v>#REF!</v>
      </c>
      <c r="D254" s="298" t="e">
        <f t="shared" si="347"/>
        <v>#REF!</v>
      </c>
      <c r="E254" s="495" t="e">
        <f>'CAPS INF II VM-VG'!#REF!</f>
        <v>#REF!</v>
      </c>
      <c r="F254" s="310" t="e">
        <f t="shared" si="348"/>
        <v>#REF!</v>
      </c>
      <c r="G254" s="495" t="e">
        <f>'CAPS INF II VM-VG'!#REF!</f>
        <v>#REF!</v>
      </c>
      <c r="H254" s="310" t="e">
        <f t="shared" si="349"/>
        <v>#REF!</v>
      </c>
      <c r="I254" s="495" t="e">
        <f>'CAPS INF II VM-VG'!#REF!</f>
        <v>#REF!</v>
      </c>
      <c r="J254" s="310" t="e">
        <f t="shared" si="350"/>
        <v>#REF!</v>
      </c>
      <c r="K254" s="246" t="e">
        <f t="shared" si="351"/>
        <v>#REF!</v>
      </c>
      <c r="L254" s="323" t="e">
        <f t="shared" si="352"/>
        <v>#REF!</v>
      </c>
      <c r="M254" s="495" t="e">
        <f>'CAPS INF II VM-VG'!#REF!</f>
        <v>#REF!</v>
      </c>
      <c r="N254" s="310" t="e">
        <f t="shared" si="353"/>
        <v>#REF!</v>
      </c>
      <c r="O254" s="495" t="e">
        <f>'CAPS INF II VM-VG'!#REF!</f>
        <v>#REF!</v>
      </c>
      <c r="P254" s="310" t="e">
        <f t="shared" si="354"/>
        <v>#REF!</v>
      </c>
      <c r="Q254" s="495" t="e">
        <f>'CAPS INF II VM-VG'!#REF!</f>
        <v>#REF!</v>
      </c>
      <c r="R254" s="310" t="e">
        <f t="shared" si="355"/>
        <v>#REF!</v>
      </c>
      <c r="S254" s="246" t="e">
        <f t="shared" si="356"/>
        <v>#REF!</v>
      </c>
      <c r="T254" s="323" t="e">
        <f t="shared" si="357"/>
        <v>#REF!</v>
      </c>
    </row>
    <row r="255" spans="1:20" x14ac:dyDescent="0.25">
      <c r="A255" s="120" t="s">
        <v>121</v>
      </c>
      <c r="B255" s="272">
        <v>30</v>
      </c>
      <c r="C255" s="83" t="e">
        <f>'CAPS INF II VM-VG'!#REF!</f>
        <v>#REF!</v>
      </c>
      <c r="D255" s="298" t="e">
        <f t="shared" si="347"/>
        <v>#REF!</v>
      </c>
      <c r="E255" s="495" t="e">
        <f>'CAPS INF II VM-VG'!#REF!</f>
        <v>#REF!</v>
      </c>
      <c r="F255" s="310" t="e">
        <f t="shared" si="348"/>
        <v>#REF!</v>
      </c>
      <c r="G255" s="495" t="e">
        <f>'CAPS INF II VM-VG'!#REF!</f>
        <v>#REF!</v>
      </c>
      <c r="H255" s="310" t="e">
        <f t="shared" si="349"/>
        <v>#REF!</v>
      </c>
      <c r="I255" s="495" t="e">
        <f>'CAPS INF II VM-VG'!#REF!</f>
        <v>#REF!</v>
      </c>
      <c r="J255" s="310" t="e">
        <f t="shared" si="350"/>
        <v>#REF!</v>
      </c>
      <c r="K255" s="246" t="e">
        <f t="shared" si="351"/>
        <v>#REF!</v>
      </c>
      <c r="L255" s="323" t="e">
        <f t="shared" si="352"/>
        <v>#REF!</v>
      </c>
      <c r="M255" s="495" t="e">
        <f>'CAPS INF II VM-VG'!#REF!</f>
        <v>#REF!</v>
      </c>
      <c r="N255" s="310" t="e">
        <f t="shared" si="353"/>
        <v>#REF!</v>
      </c>
      <c r="O255" s="495" t="e">
        <f>'CAPS INF II VM-VG'!#REF!</f>
        <v>#REF!</v>
      </c>
      <c r="P255" s="310" t="e">
        <f t="shared" si="354"/>
        <v>#REF!</v>
      </c>
      <c r="Q255" s="495" t="e">
        <f>'CAPS INF II VM-VG'!#REF!</f>
        <v>#REF!</v>
      </c>
      <c r="R255" s="310" t="e">
        <f t="shared" si="355"/>
        <v>#REF!</v>
      </c>
      <c r="S255" s="246" t="e">
        <f t="shared" si="356"/>
        <v>#REF!</v>
      </c>
      <c r="T255" s="323" t="e">
        <f t="shared" si="357"/>
        <v>#REF!</v>
      </c>
    </row>
    <row r="256" spans="1:20" x14ac:dyDescent="0.25">
      <c r="A256" s="120" t="s">
        <v>122</v>
      </c>
      <c r="B256" s="272">
        <v>36</v>
      </c>
      <c r="C256" s="83" t="e">
        <f>'CAPS INF II VM-VG'!#REF!</f>
        <v>#REF!</v>
      </c>
      <c r="D256" s="298" t="e">
        <f t="shared" si="347"/>
        <v>#REF!</v>
      </c>
      <c r="E256" s="495" t="e">
        <f>'CAPS INF II VM-VG'!#REF!</f>
        <v>#REF!</v>
      </c>
      <c r="F256" s="310" t="e">
        <f t="shared" si="348"/>
        <v>#REF!</v>
      </c>
      <c r="G256" s="495" t="e">
        <f>'CAPS INF II VM-VG'!#REF!</f>
        <v>#REF!</v>
      </c>
      <c r="H256" s="310" t="e">
        <f t="shared" si="349"/>
        <v>#REF!</v>
      </c>
      <c r="I256" s="495" t="e">
        <f>'CAPS INF II VM-VG'!#REF!</f>
        <v>#REF!</v>
      </c>
      <c r="J256" s="310" t="e">
        <f t="shared" si="350"/>
        <v>#REF!</v>
      </c>
      <c r="K256" s="246" t="e">
        <f t="shared" si="351"/>
        <v>#REF!</v>
      </c>
      <c r="L256" s="323" t="e">
        <f t="shared" si="352"/>
        <v>#REF!</v>
      </c>
      <c r="M256" s="495" t="e">
        <f>'CAPS INF II VM-VG'!#REF!</f>
        <v>#REF!</v>
      </c>
      <c r="N256" s="310" t="e">
        <f t="shared" si="353"/>
        <v>#REF!</v>
      </c>
      <c r="O256" s="495" t="e">
        <f>'CAPS INF II VM-VG'!#REF!</f>
        <v>#REF!</v>
      </c>
      <c r="P256" s="310" t="e">
        <f t="shared" si="354"/>
        <v>#REF!</v>
      </c>
      <c r="Q256" s="495" t="e">
        <f>'CAPS INF II VM-VG'!#REF!</f>
        <v>#REF!</v>
      </c>
      <c r="R256" s="310" t="e">
        <f t="shared" si="355"/>
        <v>#REF!</v>
      </c>
      <c r="S256" s="246" t="e">
        <f t="shared" si="356"/>
        <v>#REF!</v>
      </c>
      <c r="T256" s="323" t="e">
        <f t="shared" si="357"/>
        <v>#REF!</v>
      </c>
    </row>
    <row r="257" spans="1:20" x14ac:dyDescent="0.25">
      <c r="A257" s="120" t="s">
        <v>123</v>
      </c>
      <c r="B257" s="272">
        <v>40</v>
      </c>
      <c r="C257" s="83" t="e">
        <f>'CAPS INF II VM-VG'!#REF!</f>
        <v>#REF!</v>
      </c>
      <c r="D257" s="298" t="e">
        <f t="shared" si="347"/>
        <v>#REF!</v>
      </c>
      <c r="E257" s="495" t="e">
        <f>'CAPS INF II VM-VG'!#REF!</f>
        <v>#REF!</v>
      </c>
      <c r="F257" s="310" t="e">
        <f t="shared" si="348"/>
        <v>#REF!</v>
      </c>
      <c r="G257" s="495" t="e">
        <f>'CAPS INF II VM-VG'!#REF!</f>
        <v>#REF!</v>
      </c>
      <c r="H257" s="310" t="e">
        <f t="shared" si="349"/>
        <v>#REF!</v>
      </c>
      <c r="I257" s="495" t="e">
        <f>'CAPS INF II VM-VG'!#REF!</f>
        <v>#REF!</v>
      </c>
      <c r="J257" s="310" t="e">
        <f t="shared" si="350"/>
        <v>#REF!</v>
      </c>
      <c r="K257" s="246" t="e">
        <f t="shared" si="351"/>
        <v>#REF!</v>
      </c>
      <c r="L257" s="323" t="e">
        <f t="shared" si="352"/>
        <v>#REF!</v>
      </c>
      <c r="M257" s="495" t="e">
        <f>'CAPS INF II VM-VG'!#REF!</f>
        <v>#REF!</v>
      </c>
      <c r="N257" s="310" t="e">
        <f t="shared" si="353"/>
        <v>#REF!</v>
      </c>
      <c r="O257" s="495" t="e">
        <f>'CAPS INF II VM-VG'!#REF!</f>
        <v>#REF!</v>
      </c>
      <c r="P257" s="310" t="e">
        <f t="shared" si="354"/>
        <v>#REF!</v>
      </c>
      <c r="Q257" s="495" t="e">
        <f>'CAPS INF II VM-VG'!#REF!</f>
        <v>#REF!</v>
      </c>
      <c r="R257" s="310" t="e">
        <f t="shared" si="355"/>
        <v>#REF!</v>
      </c>
      <c r="S257" s="246" t="e">
        <f t="shared" si="356"/>
        <v>#REF!</v>
      </c>
      <c r="T257" s="323" t="e">
        <f t="shared" si="357"/>
        <v>#REF!</v>
      </c>
    </row>
    <row r="258" spans="1:20" x14ac:dyDescent="0.25">
      <c r="A258" s="120" t="s">
        <v>124</v>
      </c>
      <c r="B258" s="272">
        <v>30</v>
      </c>
      <c r="C258" s="83" t="e">
        <f>'CAPS INF II VM-VG'!#REF!</f>
        <v>#REF!</v>
      </c>
      <c r="D258" s="298" t="e">
        <f t="shared" si="347"/>
        <v>#REF!</v>
      </c>
      <c r="E258" s="495" t="e">
        <f>'CAPS INF II VM-VG'!#REF!</f>
        <v>#REF!</v>
      </c>
      <c r="F258" s="310" t="e">
        <f t="shared" si="348"/>
        <v>#REF!</v>
      </c>
      <c r="G258" s="495" t="e">
        <f>'CAPS INF II VM-VG'!#REF!</f>
        <v>#REF!</v>
      </c>
      <c r="H258" s="310" t="e">
        <f t="shared" si="349"/>
        <v>#REF!</v>
      </c>
      <c r="I258" s="495" t="e">
        <f>'CAPS INF II VM-VG'!#REF!</f>
        <v>#REF!</v>
      </c>
      <c r="J258" s="310" t="e">
        <f t="shared" si="350"/>
        <v>#REF!</v>
      </c>
      <c r="K258" s="246" t="e">
        <f t="shared" si="351"/>
        <v>#REF!</v>
      </c>
      <c r="L258" s="323" t="e">
        <f t="shared" si="352"/>
        <v>#REF!</v>
      </c>
      <c r="M258" s="495" t="e">
        <f>'CAPS INF II VM-VG'!#REF!</f>
        <v>#REF!</v>
      </c>
      <c r="N258" s="310" t="e">
        <f t="shared" si="353"/>
        <v>#REF!</v>
      </c>
      <c r="O258" s="495" t="e">
        <f>'CAPS INF II VM-VG'!#REF!</f>
        <v>#REF!</v>
      </c>
      <c r="P258" s="310" t="e">
        <f t="shared" si="354"/>
        <v>#REF!</v>
      </c>
      <c r="Q258" s="495" t="e">
        <f>'CAPS INF II VM-VG'!#REF!</f>
        <v>#REF!</v>
      </c>
      <c r="R258" s="310" t="e">
        <f t="shared" si="355"/>
        <v>#REF!</v>
      </c>
      <c r="S258" s="246" t="e">
        <f t="shared" si="356"/>
        <v>#REF!</v>
      </c>
      <c r="T258" s="323" t="e">
        <f t="shared" si="357"/>
        <v>#REF!</v>
      </c>
    </row>
    <row r="259" spans="1:20" x14ac:dyDescent="0.25">
      <c r="A259" s="120" t="s">
        <v>125</v>
      </c>
      <c r="B259" s="272">
        <v>20</v>
      </c>
      <c r="C259" s="83" t="e">
        <f>'CAPS INF II VM-VG'!#REF!</f>
        <v>#REF!</v>
      </c>
      <c r="D259" s="298" t="e">
        <f t="shared" si="347"/>
        <v>#REF!</v>
      </c>
      <c r="E259" s="495" t="e">
        <f>'CAPS INF II VM-VG'!#REF!</f>
        <v>#REF!</v>
      </c>
      <c r="F259" s="310" t="e">
        <f t="shared" si="348"/>
        <v>#REF!</v>
      </c>
      <c r="G259" s="495" t="e">
        <f>'CAPS INF II VM-VG'!#REF!</f>
        <v>#REF!</v>
      </c>
      <c r="H259" s="310" t="e">
        <f t="shared" si="349"/>
        <v>#REF!</v>
      </c>
      <c r="I259" s="495" t="e">
        <f>'CAPS INF II VM-VG'!#REF!</f>
        <v>#REF!</v>
      </c>
      <c r="J259" s="310" t="e">
        <f t="shared" si="350"/>
        <v>#REF!</v>
      </c>
      <c r="K259" s="246" t="e">
        <f t="shared" si="351"/>
        <v>#REF!</v>
      </c>
      <c r="L259" s="323" t="e">
        <f t="shared" si="352"/>
        <v>#REF!</v>
      </c>
      <c r="M259" s="495" t="e">
        <f>'CAPS INF II VM-VG'!#REF!</f>
        <v>#REF!</v>
      </c>
      <c r="N259" s="310" t="e">
        <f t="shared" si="353"/>
        <v>#REF!</v>
      </c>
      <c r="O259" s="495" t="e">
        <f>'CAPS INF II VM-VG'!#REF!</f>
        <v>#REF!</v>
      </c>
      <c r="P259" s="310" t="e">
        <f t="shared" si="354"/>
        <v>#REF!</v>
      </c>
      <c r="Q259" s="495" t="e">
        <f>'CAPS INF II VM-VG'!#REF!</f>
        <v>#REF!</v>
      </c>
      <c r="R259" s="310" t="e">
        <f t="shared" si="355"/>
        <v>#REF!</v>
      </c>
      <c r="S259" s="246" t="e">
        <f t="shared" si="356"/>
        <v>#REF!</v>
      </c>
      <c r="T259" s="323" t="e">
        <f t="shared" si="357"/>
        <v>#REF!</v>
      </c>
    </row>
    <row r="260" spans="1:20" x14ac:dyDescent="0.25">
      <c r="A260" s="120" t="s">
        <v>126</v>
      </c>
      <c r="B260" s="272">
        <v>40</v>
      </c>
      <c r="C260" s="83" t="e">
        <f>'CAPS INF II VM-VG'!#REF!</f>
        <v>#REF!</v>
      </c>
      <c r="D260" s="298" t="e">
        <f t="shared" si="347"/>
        <v>#REF!</v>
      </c>
      <c r="E260" s="495" t="e">
        <f>'CAPS INF II VM-VG'!#REF!</f>
        <v>#REF!</v>
      </c>
      <c r="F260" s="310" t="e">
        <f t="shared" si="348"/>
        <v>#REF!</v>
      </c>
      <c r="G260" s="495" t="e">
        <f>'CAPS INF II VM-VG'!#REF!</f>
        <v>#REF!</v>
      </c>
      <c r="H260" s="310" t="e">
        <f t="shared" si="349"/>
        <v>#REF!</v>
      </c>
      <c r="I260" s="495" t="e">
        <f>'CAPS INF II VM-VG'!#REF!</f>
        <v>#REF!</v>
      </c>
      <c r="J260" s="310" t="e">
        <f t="shared" si="350"/>
        <v>#REF!</v>
      </c>
      <c r="K260" s="246" t="e">
        <f t="shared" si="351"/>
        <v>#REF!</v>
      </c>
      <c r="L260" s="323" t="e">
        <f t="shared" si="352"/>
        <v>#REF!</v>
      </c>
      <c r="M260" s="495" t="e">
        <f>'CAPS INF II VM-VG'!#REF!</f>
        <v>#REF!</v>
      </c>
      <c r="N260" s="310" t="e">
        <f t="shared" si="353"/>
        <v>#REF!</v>
      </c>
      <c r="O260" s="495" t="e">
        <f>'CAPS INF II VM-VG'!#REF!</f>
        <v>#REF!</v>
      </c>
      <c r="P260" s="310" t="e">
        <f t="shared" si="354"/>
        <v>#REF!</v>
      </c>
      <c r="Q260" s="495" t="e">
        <f>'CAPS INF II VM-VG'!#REF!</f>
        <v>#REF!</v>
      </c>
      <c r="R260" s="310" t="e">
        <f t="shared" si="355"/>
        <v>#REF!</v>
      </c>
      <c r="S260" s="246" t="e">
        <f t="shared" si="356"/>
        <v>#REF!</v>
      </c>
      <c r="T260" s="323" t="e">
        <f t="shared" si="357"/>
        <v>#REF!</v>
      </c>
    </row>
    <row r="261" spans="1:20" x14ac:dyDescent="0.25">
      <c r="A261" s="120" t="s">
        <v>127</v>
      </c>
      <c r="B261" s="272">
        <v>30</v>
      </c>
      <c r="C261" s="83" t="e">
        <f>'CAPS INF II VM-VG'!#REF!</f>
        <v>#REF!</v>
      </c>
      <c r="D261" s="298" t="e">
        <f t="shared" si="347"/>
        <v>#REF!</v>
      </c>
      <c r="E261" s="495" t="e">
        <f>'CAPS INF II VM-VG'!#REF!</f>
        <v>#REF!</v>
      </c>
      <c r="F261" s="310" t="e">
        <f t="shared" si="348"/>
        <v>#REF!</v>
      </c>
      <c r="G261" s="495" t="e">
        <f>'CAPS INF II VM-VG'!#REF!</f>
        <v>#REF!</v>
      </c>
      <c r="H261" s="310" t="e">
        <f t="shared" si="349"/>
        <v>#REF!</v>
      </c>
      <c r="I261" s="495" t="e">
        <f>'CAPS INF II VM-VG'!#REF!</f>
        <v>#REF!</v>
      </c>
      <c r="J261" s="310" t="e">
        <f t="shared" si="350"/>
        <v>#REF!</v>
      </c>
      <c r="K261" s="246" t="e">
        <f t="shared" si="351"/>
        <v>#REF!</v>
      </c>
      <c r="L261" s="323" t="e">
        <f t="shared" si="352"/>
        <v>#REF!</v>
      </c>
      <c r="M261" s="495" t="e">
        <f>'CAPS INF II VM-VG'!#REF!</f>
        <v>#REF!</v>
      </c>
      <c r="N261" s="310" t="e">
        <f t="shared" si="353"/>
        <v>#REF!</v>
      </c>
      <c r="O261" s="495" t="e">
        <f>'CAPS INF II VM-VG'!#REF!</f>
        <v>#REF!</v>
      </c>
      <c r="P261" s="310" t="e">
        <f t="shared" si="354"/>
        <v>#REF!</v>
      </c>
      <c r="Q261" s="495" t="e">
        <f>'CAPS INF II VM-VG'!#REF!</f>
        <v>#REF!</v>
      </c>
      <c r="R261" s="310" t="e">
        <f t="shared" si="355"/>
        <v>#REF!</v>
      </c>
      <c r="S261" s="246" t="e">
        <f t="shared" si="356"/>
        <v>#REF!</v>
      </c>
      <c r="T261" s="323" t="e">
        <f t="shared" si="357"/>
        <v>#REF!</v>
      </c>
    </row>
    <row r="262" spans="1:20" ht="15.75" thickBot="1" x14ac:dyDescent="0.3">
      <c r="A262" s="123" t="s">
        <v>128</v>
      </c>
      <c r="B262" s="273">
        <v>40</v>
      </c>
      <c r="C262" s="85" t="e">
        <f>'CAPS INF II VM-VG'!#REF!</f>
        <v>#REF!</v>
      </c>
      <c r="D262" s="299" t="e">
        <f t="shared" si="347"/>
        <v>#REF!</v>
      </c>
      <c r="E262" s="497" t="e">
        <f>'CAPS INF II VM-VG'!#REF!</f>
        <v>#REF!</v>
      </c>
      <c r="F262" s="356" t="e">
        <f t="shared" si="348"/>
        <v>#REF!</v>
      </c>
      <c r="G262" s="497" t="e">
        <f>'CAPS INF II VM-VG'!#REF!</f>
        <v>#REF!</v>
      </c>
      <c r="H262" s="356" t="e">
        <f t="shared" si="349"/>
        <v>#REF!</v>
      </c>
      <c r="I262" s="497" t="e">
        <f>'CAPS INF II VM-VG'!#REF!</f>
        <v>#REF!</v>
      </c>
      <c r="J262" s="356" t="e">
        <f t="shared" si="350"/>
        <v>#REF!</v>
      </c>
      <c r="K262" s="249" t="e">
        <f t="shared" si="351"/>
        <v>#REF!</v>
      </c>
      <c r="L262" s="325" t="e">
        <f t="shared" si="352"/>
        <v>#REF!</v>
      </c>
      <c r="M262" s="497" t="e">
        <f>'CAPS INF II VM-VG'!#REF!</f>
        <v>#REF!</v>
      </c>
      <c r="N262" s="356" t="e">
        <f t="shared" si="353"/>
        <v>#REF!</v>
      </c>
      <c r="O262" s="497" t="e">
        <f>'CAPS INF II VM-VG'!#REF!</f>
        <v>#REF!</v>
      </c>
      <c r="P262" s="356" t="e">
        <f t="shared" si="354"/>
        <v>#REF!</v>
      </c>
      <c r="Q262" s="497" t="e">
        <f>'CAPS INF II VM-VG'!#REF!</f>
        <v>#REF!</v>
      </c>
      <c r="R262" s="356" t="e">
        <f t="shared" si="355"/>
        <v>#REF!</v>
      </c>
      <c r="S262" s="249" t="e">
        <f t="shared" si="356"/>
        <v>#REF!</v>
      </c>
      <c r="T262" s="325" t="e">
        <f t="shared" si="357"/>
        <v>#REF!</v>
      </c>
    </row>
    <row r="263" spans="1:20" ht="15.75" thickBot="1" x14ac:dyDescent="0.3">
      <c r="A263" s="5" t="s">
        <v>7</v>
      </c>
      <c r="B263" s="279">
        <f>SUM(B253:B262)</f>
        <v>322</v>
      </c>
      <c r="C263" s="6" t="e">
        <f>SUM(C253:C262)</f>
        <v>#REF!</v>
      </c>
      <c r="D263" s="286" t="e">
        <f t="shared" ref="D263:T263" si="358">SUM(D253:D262)</f>
        <v>#REF!</v>
      </c>
      <c r="E263" s="485" t="e">
        <f t="shared" si="358"/>
        <v>#REF!</v>
      </c>
      <c r="F263" s="305" t="e">
        <f t="shared" si="358"/>
        <v>#REF!</v>
      </c>
      <c r="G263" s="485" t="e">
        <f t="shared" si="358"/>
        <v>#REF!</v>
      </c>
      <c r="H263" s="305" t="e">
        <f t="shared" si="358"/>
        <v>#REF!</v>
      </c>
      <c r="I263" s="485" t="e">
        <f t="shared" si="358"/>
        <v>#REF!</v>
      </c>
      <c r="J263" s="305" t="e">
        <f t="shared" si="358"/>
        <v>#REF!</v>
      </c>
      <c r="K263" s="71" t="e">
        <f t="shared" ref="K263:L263" si="359">SUM(K253:K262)</f>
        <v>#REF!</v>
      </c>
      <c r="L263" s="318" t="e">
        <f t="shared" si="359"/>
        <v>#REF!</v>
      </c>
      <c r="M263" s="485" t="e">
        <f t="shared" si="358"/>
        <v>#REF!</v>
      </c>
      <c r="N263" s="305" t="e">
        <f t="shared" si="358"/>
        <v>#REF!</v>
      </c>
      <c r="O263" s="485" t="e">
        <f t="shared" si="358"/>
        <v>#REF!</v>
      </c>
      <c r="P263" s="305" t="e">
        <f t="shared" si="358"/>
        <v>#REF!</v>
      </c>
      <c r="Q263" s="485" t="e">
        <f t="shared" si="358"/>
        <v>#REF!</v>
      </c>
      <c r="R263" s="305" t="e">
        <f t="shared" si="358"/>
        <v>#REF!</v>
      </c>
      <c r="S263" s="71" t="e">
        <f t="shared" si="358"/>
        <v>#REF!</v>
      </c>
      <c r="T263" s="318" t="e">
        <f t="shared" si="358"/>
        <v>#REF!</v>
      </c>
    </row>
    <row r="265" spans="1:20" ht="15.75" x14ac:dyDescent="0.25">
      <c r="A265" s="993" t="s">
        <v>297</v>
      </c>
      <c r="B265" s="994"/>
      <c r="C265" s="994"/>
      <c r="D265" s="994"/>
      <c r="E265" s="994"/>
      <c r="F265" s="994"/>
      <c r="G265" s="994"/>
      <c r="H265" s="994"/>
      <c r="I265" s="994"/>
      <c r="J265" s="994"/>
      <c r="K265" s="994"/>
      <c r="L265" s="994"/>
      <c r="M265" s="994"/>
      <c r="N265" s="994"/>
      <c r="O265" s="994"/>
      <c r="P265" s="994"/>
      <c r="Q265" s="994"/>
      <c r="R265" s="994"/>
      <c r="S265" s="994"/>
      <c r="T265" s="994"/>
    </row>
    <row r="266" spans="1:20" ht="36.75" thickBot="1" x14ac:dyDescent="0.3">
      <c r="A266" s="74" t="s">
        <v>14</v>
      </c>
      <c r="B266" s="260" t="str">
        <f t="shared" ref="B266:T266" si="360">B5</f>
        <v>Carga Horária</v>
      </c>
      <c r="C266" s="90" t="str">
        <f t="shared" si="360"/>
        <v>Equipe Mínima TA</v>
      </c>
      <c r="D266" s="288" t="str">
        <f t="shared" si="360"/>
        <v>Total Horas</v>
      </c>
      <c r="E266" s="502" t="str">
        <f t="shared" si="360"/>
        <v>MAR</v>
      </c>
      <c r="F266" s="330" t="str">
        <f t="shared" si="360"/>
        <v>Saldo Mar</v>
      </c>
      <c r="G266" s="502" t="str">
        <f t="shared" si="360"/>
        <v>ABR</v>
      </c>
      <c r="H266" s="330" t="str">
        <f t="shared" si="360"/>
        <v>Saldo Abr</v>
      </c>
      <c r="I266" s="502" t="str">
        <f t="shared" si="360"/>
        <v>MAI</v>
      </c>
      <c r="J266" s="330" t="str">
        <f t="shared" si="360"/>
        <v>Saldo Mai</v>
      </c>
      <c r="K266" s="237" t="str">
        <f t="shared" ref="K266:L266" si="361">K5</f>
        <v>3º Trimestre</v>
      </c>
      <c r="L266" s="328" t="str">
        <f t="shared" si="361"/>
        <v>Saldo Trim</v>
      </c>
      <c r="M266" s="502" t="str">
        <f t="shared" si="360"/>
        <v>JUN</v>
      </c>
      <c r="N266" s="330" t="str">
        <f t="shared" si="360"/>
        <v>Saldo Jun</v>
      </c>
      <c r="O266" s="482" t="str">
        <f t="shared" si="360"/>
        <v>JUL</v>
      </c>
      <c r="P266" s="330" t="str">
        <f t="shared" si="360"/>
        <v>Saldo Jul</v>
      </c>
      <c r="Q266" s="482" t="str">
        <f t="shared" si="360"/>
        <v>AGO</v>
      </c>
      <c r="R266" s="330" t="str">
        <f t="shared" si="360"/>
        <v>Saldo Ago</v>
      </c>
      <c r="S266" s="237" t="str">
        <f t="shared" si="360"/>
        <v>4º Trimestre</v>
      </c>
      <c r="T266" s="328" t="str">
        <f t="shared" si="360"/>
        <v>Saldo Trim</v>
      </c>
    </row>
    <row r="267" spans="1:20" ht="15.75" thickTop="1" x14ac:dyDescent="0.25">
      <c r="A267" s="39" t="s">
        <v>108</v>
      </c>
      <c r="B267" s="274">
        <v>12</v>
      </c>
      <c r="C267" s="84" t="e">
        <f>'HORA CERTA'!#REF!</f>
        <v>#REF!</v>
      </c>
      <c r="D267" s="297" t="e">
        <f t="shared" ref="D267:D278" si="362">C267*B267</f>
        <v>#REF!</v>
      </c>
      <c r="E267" s="496" t="e">
        <f>'HORA CERTA'!#REF!</f>
        <v>#REF!</v>
      </c>
      <c r="F267" s="309" t="e">
        <f t="shared" ref="F267:F278" si="363">(E267*$B267)-$D267</f>
        <v>#REF!</v>
      </c>
      <c r="G267" s="496" t="e">
        <f>'HORA CERTA'!#REF!</f>
        <v>#REF!</v>
      </c>
      <c r="H267" s="309" t="e">
        <f t="shared" ref="H267:H278" si="364">(G267*$B267)-$D267</f>
        <v>#REF!</v>
      </c>
      <c r="I267" s="496" t="e">
        <f>'HORA CERTA'!#REF!</f>
        <v>#REF!</v>
      </c>
      <c r="J267" s="309" t="e">
        <f t="shared" ref="J267:J278" si="365">(I267*$B267)-$D267</f>
        <v>#REF!</v>
      </c>
      <c r="K267" s="248" t="e">
        <f t="shared" ref="K267:K278" si="366">SUM(E267,G267,I267)</f>
        <v>#REF!</v>
      </c>
      <c r="L267" s="322" t="e">
        <f t="shared" ref="L267:L278" si="367">(K267*$B267)-$D267*3</f>
        <v>#REF!</v>
      </c>
      <c r="M267" s="496" t="e">
        <f>'HORA CERTA'!#REF!</f>
        <v>#REF!</v>
      </c>
      <c r="N267" s="309" t="e">
        <f t="shared" ref="N267:N278" si="368">(M267*$B267)-$D267</f>
        <v>#REF!</v>
      </c>
      <c r="O267" s="496" t="e">
        <f>'HORA CERTA'!#REF!</f>
        <v>#REF!</v>
      </c>
      <c r="P267" s="309" t="e">
        <f t="shared" ref="P267:P278" si="369">(O267*$B267)-$D267</f>
        <v>#REF!</v>
      </c>
      <c r="Q267" s="496" t="e">
        <f>'HORA CERTA'!#REF!</f>
        <v>#REF!</v>
      </c>
      <c r="R267" s="309" t="e">
        <f t="shared" ref="R267:R278" si="370">(Q267*$B267)-$D267</f>
        <v>#REF!</v>
      </c>
      <c r="S267" s="248" t="e">
        <f t="shared" ref="S267:S278" si="371">SUM(M267,O267,Q267)</f>
        <v>#REF!</v>
      </c>
      <c r="T267" s="322" t="e">
        <f t="shared" ref="T267:T278" si="372">(S267*$B267)-$D267*3</f>
        <v>#REF!</v>
      </c>
    </row>
    <row r="268" spans="1:20" x14ac:dyDescent="0.25">
      <c r="A268" s="127" t="s">
        <v>109</v>
      </c>
      <c r="B268" s="275">
        <v>12</v>
      </c>
      <c r="C268" s="190" t="e">
        <f>'HORA CERTA'!#REF!</f>
        <v>#REF!</v>
      </c>
      <c r="D268" s="298" t="e">
        <f t="shared" si="362"/>
        <v>#REF!</v>
      </c>
      <c r="E268" s="498" t="e">
        <f>'HORA CERTA'!#REF!</f>
        <v>#REF!</v>
      </c>
      <c r="F268" s="357" t="e">
        <f t="shared" si="363"/>
        <v>#REF!</v>
      </c>
      <c r="G268" s="498" t="e">
        <f>'HORA CERTA'!#REF!</f>
        <v>#REF!</v>
      </c>
      <c r="H268" s="357" t="e">
        <f t="shared" si="364"/>
        <v>#REF!</v>
      </c>
      <c r="I268" s="498" t="e">
        <f>'HORA CERTA'!#REF!</f>
        <v>#REF!</v>
      </c>
      <c r="J268" s="357" t="e">
        <f t="shared" si="365"/>
        <v>#REF!</v>
      </c>
      <c r="K268" s="250" t="e">
        <f t="shared" si="366"/>
        <v>#REF!</v>
      </c>
      <c r="L268" s="326" t="e">
        <f t="shared" si="367"/>
        <v>#REF!</v>
      </c>
      <c r="M268" s="498" t="e">
        <f>'HORA CERTA'!#REF!</f>
        <v>#REF!</v>
      </c>
      <c r="N268" s="357" t="e">
        <f t="shared" si="368"/>
        <v>#REF!</v>
      </c>
      <c r="O268" s="498" t="e">
        <f>'HORA CERTA'!#REF!</f>
        <v>#REF!</v>
      </c>
      <c r="P268" s="357" t="e">
        <f t="shared" si="369"/>
        <v>#REF!</v>
      </c>
      <c r="Q268" s="498" t="e">
        <f>'HORA CERTA'!#REF!</f>
        <v>#REF!</v>
      </c>
      <c r="R268" s="357" t="e">
        <f t="shared" si="370"/>
        <v>#REF!</v>
      </c>
      <c r="S268" s="250" t="e">
        <f t="shared" si="371"/>
        <v>#REF!</v>
      </c>
      <c r="T268" s="326" t="e">
        <f t="shared" si="372"/>
        <v>#REF!</v>
      </c>
    </row>
    <row r="269" spans="1:20" x14ac:dyDescent="0.25">
      <c r="A269" s="127" t="s">
        <v>110</v>
      </c>
      <c r="B269" s="275">
        <v>12</v>
      </c>
      <c r="C269" s="190" t="e">
        <f>'HORA CERTA'!#REF!</f>
        <v>#REF!</v>
      </c>
      <c r="D269" s="298" t="e">
        <f t="shared" si="362"/>
        <v>#REF!</v>
      </c>
      <c r="E269" s="498" t="e">
        <f>'HORA CERTA'!#REF!</f>
        <v>#REF!</v>
      </c>
      <c r="F269" s="357" t="e">
        <f t="shared" si="363"/>
        <v>#REF!</v>
      </c>
      <c r="G269" s="498" t="e">
        <f>'HORA CERTA'!#REF!</f>
        <v>#REF!</v>
      </c>
      <c r="H269" s="357" t="e">
        <f t="shared" si="364"/>
        <v>#REF!</v>
      </c>
      <c r="I269" s="498" t="e">
        <f>'HORA CERTA'!#REF!</f>
        <v>#REF!</v>
      </c>
      <c r="J269" s="357" t="e">
        <f t="shared" si="365"/>
        <v>#REF!</v>
      </c>
      <c r="K269" s="250" t="e">
        <f t="shared" si="366"/>
        <v>#REF!</v>
      </c>
      <c r="L269" s="326" t="e">
        <f t="shared" si="367"/>
        <v>#REF!</v>
      </c>
      <c r="M269" s="498" t="e">
        <f>'HORA CERTA'!#REF!</f>
        <v>#REF!</v>
      </c>
      <c r="N269" s="357" t="e">
        <f t="shared" si="368"/>
        <v>#REF!</v>
      </c>
      <c r="O269" s="498" t="e">
        <f>'HORA CERTA'!#REF!</f>
        <v>#REF!</v>
      </c>
      <c r="P269" s="357" t="e">
        <f t="shared" si="369"/>
        <v>#REF!</v>
      </c>
      <c r="Q269" s="498" t="e">
        <f>'HORA CERTA'!#REF!</f>
        <v>#REF!</v>
      </c>
      <c r="R269" s="357" t="e">
        <f t="shared" si="370"/>
        <v>#REF!</v>
      </c>
      <c r="S269" s="250" t="e">
        <f t="shared" si="371"/>
        <v>#REF!</v>
      </c>
      <c r="T269" s="326" t="e">
        <f t="shared" si="372"/>
        <v>#REF!</v>
      </c>
    </row>
    <row r="270" spans="1:20" x14ac:dyDescent="0.25">
      <c r="A270" s="127" t="s">
        <v>111</v>
      </c>
      <c r="B270" s="275">
        <v>12</v>
      </c>
      <c r="C270" s="190" t="e">
        <f>'HORA CERTA'!#REF!</f>
        <v>#REF!</v>
      </c>
      <c r="D270" s="298" t="e">
        <f t="shared" si="362"/>
        <v>#REF!</v>
      </c>
      <c r="E270" s="498" t="e">
        <f>'HORA CERTA'!#REF!</f>
        <v>#REF!</v>
      </c>
      <c r="F270" s="357" t="e">
        <f t="shared" si="363"/>
        <v>#REF!</v>
      </c>
      <c r="G270" s="498" t="e">
        <f>'HORA CERTA'!#REF!</f>
        <v>#REF!</v>
      </c>
      <c r="H270" s="357" t="e">
        <f t="shared" si="364"/>
        <v>#REF!</v>
      </c>
      <c r="I270" s="498" t="e">
        <f>'HORA CERTA'!#REF!</f>
        <v>#REF!</v>
      </c>
      <c r="J270" s="357" t="e">
        <f t="shared" si="365"/>
        <v>#REF!</v>
      </c>
      <c r="K270" s="250" t="e">
        <f t="shared" si="366"/>
        <v>#REF!</v>
      </c>
      <c r="L270" s="326" t="e">
        <f t="shared" si="367"/>
        <v>#REF!</v>
      </c>
      <c r="M270" s="498" t="e">
        <f>'HORA CERTA'!#REF!</f>
        <v>#REF!</v>
      </c>
      <c r="N270" s="357" t="e">
        <f t="shared" si="368"/>
        <v>#REF!</v>
      </c>
      <c r="O270" s="498" t="e">
        <f>'HORA CERTA'!#REF!</f>
        <v>#REF!</v>
      </c>
      <c r="P270" s="357" t="e">
        <f t="shared" si="369"/>
        <v>#REF!</v>
      </c>
      <c r="Q270" s="498" t="e">
        <f>'HORA CERTA'!#REF!</f>
        <v>#REF!</v>
      </c>
      <c r="R270" s="357" t="e">
        <f t="shared" si="370"/>
        <v>#REF!</v>
      </c>
      <c r="S270" s="250" t="e">
        <f t="shared" si="371"/>
        <v>#REF!</v>
      </c>
      <c r="T270" s="326" t="e">
        <f t="shared" si="372"/>
        <v>#REF!</v>
      </c>
    </row>
    <row r="271" spans="1:20" x14ac:dyDescent="0.25">
      <c r="A271" s="127" t="s">
        <v>112</v>
      </c>
      <c r="B271" s="275">
        <v>12</v>
      </c>
      <c r="C271" s="190" t="e">
        <f>'HORA CERTA'!#REF!</f>
        <v>#REF!</v>
      </c>
      <c r="D271" s="298" t="e">
        <f t="shared" si="362"/>
        <v>#REF!</v>
      </c>
      <c r="E271" s="498" t="e">
        <f>'HORA CERTA'!#REF!</f>
        <v>#REF!</v>
      </c>
      <c r="F271" s="357" t="e">
        <f t="shared" si="363"/>
        <v>#REF!</v>
      </c>
      <c r="G271" s="498" t="e">
        <f>'HORA CERTA'!#REF!</f>
        <v>#REF!</v>
      </c>
      <c r="H271" s="357" t="e">
        <f t="shared" si="364"/>
        <v>#REF!</v>
      </c>
      <c r="I271" s="498" t="e">
        <f>'HORA CERTA'!#REF!</f>
        <v>#REF!</v>
      </c>
      <c r="J271" s="357" t="e">
        <f t="shared" si="365"/>
        <v>#REF!</v>
      </c>
      <c r="K271" s="250" t="e">
        <f t="shared" si="366"/>
        <v>#REF!</v>
      </c>
      <c r="L271" s="326" t="e">
        <f t="shared" si="367"/>
        <v>#REF!</v>
      </c>
      <c r="M271" s="498" t="e">
        <f>'HORA CERTA'!#REF!</f>
        <v>#REF!</v>
      </c>
      <c r="N271" s="357" t="e">
        <f t="shared" si="368"/>
        <v>#REF!</v>
      </c>
      <c r="O271" s="498" t="e">
        <f>'HORA CERTA'!#REF!</f>
        <v>#REF!</v>
      </c>
      <c r="P271" s="357" t="e">
        <f t="shared" si="369"/>
        <v>#REF!</v>
      </c>
      <c r="Q271" s="498" t="e">
        <f>'HORA CERTA'!#REF!</f>
        <v>#REF!</v>
      </c>
      <c r="R271" s="357" t="e">
        <f t="shared" si="370"/>
        <v>#REF!</v>
      </c>
      <c r="S271" s="250" t="e">
        <f t="shared" si="371"/>
        <v>#REF!</v>
      </c>
      <c r="T271" s="326" t="e">
        <f t="shared" si="372"/>
        <v>#REF!</v>
      </c>
    </row>
    <row r="272" spans="1:20" x14ac:dyDescent="0.25">
      <c r="A272" s="127" t="s">
        <v>179</v>
      </c>
      <c r="B272" s="275">
        <v>12</v>
      </c>
      <c r="C272" s="190" t="e">
        <f>'HORA CERTA'!#REF!</f>
        <v>#REF!</v>
      </c>
      <c r="D272" s="298" t="e">
        <f t="shared" si="362"/>
        <v>#REF!</v>
      </c>
      <c r="E272" s="498" t="e">
        <f>'HORA CERTA'!#REF!</f>
        <v>#REF!</v>
      </c>
      <c r="F272" s="357" t="e">
        <f t="shared" si="363"/>
        <v>#REF!</v>
      </c>
      <c r="G272" s="498" t="e">
        <f>'HORA CERTA'!#REF!</f>
        <v>#REF!</v>
      </c>
      <c r="H272" s="357" t="e">
        <f t="shared" si="364"/>
        <v>#REF!</v>
      </c>
      <c r="I272" s="498" t="e">
        <f>'HORA CERTA'!#REF!</f>
        <v>#REF!</v>
      </c>
      <c r="J272" s="357" t="e">
        <f t="shared" si="365"/>
        <v>#REF!</v>
      </c>
      <c r="K272" s="250" t="e">
        <f t="shared" si="366"/>
        <v>#REF!</v>
      </c>
      <c r="L272" s="326" t="e">
        <f t="shared" si="367"/>
        <v>#REF!</v>
      </c>
      <c r="M272" s="498" t="e">
        <f>'HORA CERTA'!#REF!</f>
        <v>#REF!</v>
      </c>
      <c r="N272" s="357" t="e">
        <f t="shared" si="368"/>
        <v>#REF!</v>
      </c>
      <c r="O272" s="498" t="e">
        <f>'HORA CERTA'!#REF!</f>
        <v>#REF!</v>
      </c>
      <c r="P272" s="357" t="e">
        <f t="shared" si="369"/>
        <v>#REF!</v>
      </c>
      <c r="Q272" s="498" t="e">
        <f>'HORA CERTA'!#REF!</f>
        <v>#REF!</v>
      </c>
      <c r="R272" s="357" t="e">
        <f t="shared" si="370"/>
        <v>#REF!</v>
      </c>
      <c r="S272" s="250" t="e">
        <f t="shared" si="371"/>
        <v>#REF!</v>
      </c>
      <c r="T272" s="326" t="e">
        <f t="shared" si="372"/>
        <v>#REF!</v>
      </c>
    </row>
    <row r="273" spans="1:20" x14ac:dyDescent="0.25">
      <c r="A273" s="127" t="s">
        <v>113</v>
      </c>
      <c r="B273" s="275">
        <v>12</v>
      </c>
      <c r="C273" s="190" t="e">
        <f>'HORA CERTA'!#REF!</f>
        <v>#REF!</v>
      </c>
      <c r="D273" s="298" t="e">
        <f t="shared" si="362"/>
        <v>#REF!</v>
      </c>
      <c r="E273" s="498" t="e">
        <f>'HORA CERTA'!#REF!</f>
        <v>#REF!</v>
      </c>
      <c r="F273" s="357" t="e">
        <f t="shared" si="363"/>
        <v>#REF!</v>
      </c>
      <c r="G273" s="498" t="e">
        <f>'HORA CERTA'!#REF!</f>
        <v>#REF!</v>
      </c>
      <c r="H273" s="357" t="e">
        <f t="shared" si="364"/>
        <v>#REF!</v>
      </c>
      <c r="I273" s="498" t="e">
        <f>'HORA CERTA'!#REF!</f>
        <v>#REF!</v>
      </c>
      <c r="J273" s="357" t="e">
        <f t="shared" si="365"/>
        <v>#REF!</v>
      </c>
      <c r="K273" s="250" t="e">
        <f t="shared" si="366"/>
        <v>#REF!</v>
      </c>
      <c r="L273" s="326" t="e">
        <f t="shared" si="367"/>
        <v>#REF!</v>
      </c>
      <c r="M273" s="498" t="e">
        <f>'HORA CERTA'!#REF!</f>
        <v>#REF!</v>
      </c>
      <c r="N273" s="357" t="e">
        <f t="shared" si="368"/>
        <v>#REF!</v>
      </c>
      <c r="O273" s="498" t="e">
        <f>'HORA CERTA'!#REF!</f>
        <v>#REF!</v>
      </c>
      <c r="P273" s="357" t="e">
        <f t="shared" si="369"/>
        <v>#REF!</v>
      </c>
      <c r="Q273" s="498" t="e">
        <f>'HORA CERTA'!#REF!</f>
        <v>#REF!</v>
      </c>
      <c r="R273" s="357" t="e">
        <f t="shared" si="370"/>
        <v>#REF!</v>
      </c>
      <c r="S273" s="250" t="e">
        <f t="shared" si="371"/>
        <v>#REF!</v>
      </c>
      <c r="T273" s="326" t="e">
        <f t="shared" si="372"/>
        <v>#REF!</v>
      </c>
    </row>
    <row r="274" spans="1:20" x14ac:dyDescent="0.25">
      <c r="A274" s="127" t="s">
        <v>114</v>
      </c>
      <c r="B274" s="275">
        <v>12</v>
      </c>
      <c r="C274" s="190" t="e">
        <f>'HORA CERTA'!#REF!</f>
        <v>#REF!</v>
      </c>
      <c r="D274" s="298" t="e">
        <f t="shared" si="362"/>
        <v>#REF!</v>
      </c>
      <c r="E274" s="499" t="e">
        <f>'HORA CERTA'!#REF!</f>
        <v>#REF!</v>
      </c>
      <c r="F274" s="357" t="e">
        <f t="shared" si="363"/>
        <v>#REF!</v>
      </c>
      <c r="G274" s="499" t="e">
        <f>'HORA CERTA'!#REF!</f>
        <v>#REF!</v>
      </c>
      <c r="H274" s="357" t="e">
        <f t="shared" si="364"/>
        <v>#REF!</v>
      </c>
      <c r="I274" s="499" t="e">
        <f>'HORA CERTA'!#REF!</f>
        <v>#REF!</v>
      </c>
      <c r="J274" s="357" t="e">
        <f t="shared" si="365"/>
        <v>#REF!</v>
      </c>
      <c r="K274" s="132" t="e">
        <f t="shared" si="366"/>
        <v>#REF!</v>
      </c>
      <c r="L274" s="326" t="e">
        <f t="shared" si="367"/>
        <v>#REF!</v>
      </c>
      <c r="M274" s="499" t="e">
        <f>'HORA CERTA'!#REF!</f>
        <v>#REF!</v>
      </c>
      <c r="N274" s="357" t="e">
        <f t="shared" si="368"/>
        <v>#REF!</v>
      </c>
      <c r="O274" s="499" t="e">
        <f>'HORA CERTA'!#REF!</f>
        <v>#REF!</v>
      </c>
      <c r="P274" s="357" t="e">
        <f t="shared" si="369"/>
        <v>#REF!</v>
      </c>
      <c r="Q274" s="499" t="e">
        <f>'HORA CERTA'!#REF!</f>
        <v>#REF!</v>
      </c>
      <c r="R274" s="357" t="e">
        <f t="shared" si="370"/>
        <v>#REF!</v>
      </c>
      <c r="S274" s="132" t="e">
        <f t="shared" si="371"/>
        <v>#REF!</v>
      </c>
      <c r="T274" s="326" t="e">
        <f t="shared" si="372"/>
        <v>#REF!</v>
      </c>
    </row>
    <row r="275" spans="1:20" x14ac:dyDescent="0.25">
      <c r="A275" s="127" t="s">
        <v>115</v>
      </c>
      <c r="B275" s="275">
        <v>12</v>
      </c>
      <c r="C275" s="190" t="e">
        <f>'HORA CERTA'!#REF!</f>
        <v>#REF!</v>
      </c>
      <c r="D275" s="298" t="e">
        <f t="shared" si="362"/>
        <v>#REF!</v>
      </c>
      <c r="E275" s="499" t="e">
        <f>'HORA CERTA'!#REF!</f>
        <v>#REF!</v>
      </c>
      <c r="F275" s="357" t="e">
        <f t="shared" si="363"/>
        <v>#REF!</v>
      </c>
      <c r="G275" s="499" t="e">
        <f>'HORA CERTA'!#REF!</f>
        <v>#REF!</v>
      </c>
      <c r="H275" s="357" t="e">
        <f t="shared" si="364"/>
        <v>#REF!</v>
      </c>
      <c r="I275" s="499" t="e">
        <f>'HORA CERTA'!#REF!</f>
        <v>#REF!</v>
      </c>
      <c r="J275" s="357" t="e">
        <f t="shared" si="365"/>
        <v>#REF!</v>
      </c>
      <c r="K275" s="132" t="e">
        <f t="shared" si="366"/>
        <v>#REF!</v>
      </c>
      <c r="L275" s="326" t="e">
        <f t="shared" si="367"/>
        <v>#REF!</v>
      </c>
      <c r="M275" s="499" t="e">
        <f>'HORA CERTA'!#REF!</f>
        <v>#REF!</v>
      </c>
      <c r="N275" s="357" t="e">
        <f t="shared" si="368"/>
        <v>#REF!</v>
      </c>
      <c r="O275" s="499" t="e">
        <f>'HORA CERTA'!#REF!</f>
        <v>#REF!</v>
      </c>
      <c r="P275" s="357" t="e">
        <f t="shared" si="369"/>
        <v>#REF!</v>
      </c>
      <c r="Q275" s="499" t="e">
        <f>'HORA CERTA'!#REF!</f>
        <v>#REF!</v>
      </c>
      <c r="R275" s="357" t="e">
        <f t="shared" si="370"/>
        <v>#REF!</v>
      </c>
      <c r="S275" s="132" t="e">
        <f t="shared" si="371"/>
        <v>#REF!</v>
      </c>
      <c r="T275" s="326" t="e">
        <f t="shared" si="372"/>
        <v>#REF!</v>
      </c>
    </row>
    <row r="276" spans="1:20" x14ac:dyDescent="0.25">
      <c r="A276" s="127" t="s">
        <v>116</v>
      </c>
      <c r="B276" s="275">
        <v>12</v>
      </c>
      <c r="C276" s="190" t="e">
        <f>'HORA CERTA'!#REF!</f>
        <v>#REF!</v>
      </c>
      <c r="D276" s="298" t="e">
        <f t="shared" si="362"/>
        <v>#REF!</v>
      </c>
      <c r="E276" s="499" t="e">
        <f>'HORA CERTA'!#REF!</f>
        <v>#REF!</v>
      </c>
      <c r="F276" s="357" t="e">
        <f t="shared" si="363"/>
        <v>#REF!</v>
      </c>
      <c r="G276" s="499" t="e">
        <f>'HORA CERTA'!#REF!</f>
        <v>#REF!</v>
      </c>
      <c r="H276" s="357" t="e">
        <f t="shared" si="364"/>
        <v>#REF!</v>
      </c>
      <c r="I276" s="499" t="e">
        <f>'HORA CERTA'!#REF!</f>
        <v>#REF!</v>
      </c>
      <c r="J276" s="357" t="e">
        <f t="shared" si="365"/>
        <v>#REF!</v>
      </c>
      <c r="K276" s="132" t="e">
        <f t="shared" si="366"/>
        <v>#REF!</v>
      </c>
      <c r="L276" s="326" t="e">
        <f t="shared" si="367"/>
        <v>#REF!</v>
      </c>
      <c r="M276" s="499" t="e">
        <f>'HORA CERTA'!#REF!</f>
        <v>#REF!</v>
      </c>
      <c r="N276" s="357" t="e">
        <f t="shared" si="368"/>
        <v>#REF!</v>
      </c>
      <c r="O276" s="499" t="e">
        <f>'HORA CERTA'!#REF!</f>
        <v>#REF!</v>
      </c>
      <c r="P276" s="357" t="e">
        <f t="shared" si="369"/>
        <v>#REF!</v>
      </c>
      <c r="Q276" s="499" t="e">
        <f>'HORA CERTA'!#REF!</f>
        <v>#REF!</v>
      </c>
      <c r="R276" s="357" t="e">
        <f t="shared" si="370"/>
        <v>#REF!</v>
      </c>
      <c r="S276" s="132" t="e">
        <f t="shared" si="371"/>
        <v>#REF!</v>
      </c>
      <c r="T276" s="326" t="e">
        <f t="shared" si="372"/>
        <v>#REF!</v>
      </c>
    </row>
    <row r="277" spans="1:20" x14ac:dyDescent="0.25">
      <c r="A277" s="127" t="s">
        <v>117</v>
      </c>
      <c r="B277" s="275">
        <v>40</v>
      </c>
      <c r="C277" s="190" t="e">
        <f>'HORA CERTA'!#REF!</f>
        <v>#REF!</v>
      </c>
      <c r="D277" s="298" t="e">
        <f t="shared" si="362"/>
        <v>#REF!</v>
      </c>
      <c r="E277" s="499" t="e">
        <f>'HORA CERTA'!#REF!</f>
        <v>#REF!</v>
      </c>
      <c r="F277" s="357" t="e">
        <f t="shared" si="363"/>
        <v>#REF!</v>
      </c>
      <c r="G277" s="499" t="e">
        <f>'HORA CERTA'!#REF!</f>
        <v>#REF!</v>
      </c>
      <c r="H277" s="357" t="e">
        <f t="shared" si="364"/>
        <v>#REF!</v>
      </c>
      <c r="I277" s="499" t="e">
        <f>'HORA CERTA'!#REF!</f>
        <v>#REF!</v>
      </c>
      <c r="J277" s="357" t="e">
        <f t="shared" si="365"/>
        <v>#REF!</v>
      </c>
      <c r="K277" s="132" t="e">
        <f t="shared" si="366"/>
        <v>#REF!</v>
      </c>
      <c r="L277" s="326" t="e">
        <f t="shared" si="367"/>
        <v>#REF!</v>
      </c>
      <c r="M277" s="499" t="e">
        <f>'HORA CERTA'!#REF!</f>
        <v>#REF!</v>
      </c>
      <c r="N277" s="357" t="e">
        <f t="shared" si="368"/>
        <v>#REF!</v>
      </c>
      <c r="O277" s="499" t="e">
        <f>'HORA CERTA'!#REF!</f>
        <v>#REF!</v>
      </c>
      <c r="P277" s="357" t="e">
        <f t="shared" si="369"/>
        <v>#REF!</v>
      </c>
      <c r="Q277" s="499" t="e">
        <f>'HORA CERTA'!#REF!</f>
        <v>#REF!</v>
      </c>
      <c r="R277" s="357" t="e">
        <f t="shared" si="370"/>
        <v>#REF!</v>
      </c>
      <c r="S277" s="132" t="e">
        <f t="shared" si="371"/>
        <v>#REF!</v>
      </c>
      <c r="T277" s="326" t="e">
        <f t="shared" si="372"/>
        <v>#REF!</v>
      </c>
    </row>
    <row r="278" spans="1:20" ht="15.75" thickBot="1" x14ac:dyDescent="0.3">
      <c r="A278" s="133" t="s">
        <v>118</v>
      </c>
      <c r="B278" s="276">
        <v>36</v>
      </c>
      <c r="C278" s="85" t="e">
        <f>'HORA CERTA'!#REF!</f>
        <v>#REF!</v>
      </c>
      <c r="D278" s="299" t="e">
        <f t="shared" si="362"/>
        <v>#REF!</v>
      </c>
      <c r="E278" s="500" t="e">
        <f>'HORA CERTA'!#REF!</f>
        <v>#REF!</v>
      </c>
      <c r="F278" s="356" t="e">
        <f t="shared" si="363"/>
        <v>#REF!</v>
      </c>
      <c r="G278" s="500" t="e">
        <f>'HORA CERTA'!#REF!</f>
        <v>#REF!</v>
      </c>
      <c r="H278" s="356" t="e">
        <f t="shared" si="364"/>
        <v>#REF!</v>
      </c>
      <c r="I278" s="500" t="e">
        <f>'HORA CERTA'!#REF!</f>
        <v>#REF!</v>
      </c>
      <c r="J278" s="356" t="e">
        <f t="shared" si="365"/>
        <v>#REF!</v>
      </c>
      <c r="K278" s="135" t="e">
        <f t="shared" si="366"/>
        <v>#REF!</v>
      </c>
      <c r="L278" s="325" t="e">
        <f t="shared" si="367"/>
        <v>#REF!</v>
      </c>
      <c r="M278" s="500" t="e">
        <f>'HORA CERTA'!#REF!</f>
        <v>#REF!</v>
      </c>
      <c r="N278" s="356" t="e">
        <f t="shared" si="368"/>
        <v>#REF!</v>
      </c>
      <c r="O278" s="500" t="e">
        <f>'HORA CERTA'!#REF!</f>
        <v>#REF!</v>
      </c>
      <c r="P278" s="356" t="e">
        <f t="shared" si="369"/>
        <v>#REF!</v>
      </c>
      <c r="Q278" s="500" t="e">
        <f>'HORA CERTA'!#REF!</f>
        <v>#REF!</v>
      </c>
      <c r="R278" s="356" t="e">
        <f t="shared" si="370"/>
        <v>#REF!</v>
      </c>
      <c r="S278" s="135" t="e">
        <f t="shared" si="371"/>
        <v>#REF!</v>
      </c>
      <c r="T278" s="325" t="e">
        <f t="shared" si="372"/>
        <v>#REF!</v>
      </c>
    </row>
    <row r="279" spans="1:20" ht="15.75" thickBot="1" x14ac:dyDescent="0.3">
      <c r="A279" s="35" t="s">
        <v>7</v>
      </c>
      <c r="B279" s="280">
        <f>SUM(B267:B278)</f>
        <v>196</v>
      </c>
      <c r="C279" s="36" t="e">
        <f>SUM(C267:C278)</f>
        <v>#REF!</v>
      </c>
      <c r="D279" s="300" t="e">
        <f t="shared" ref="D279:T279" si="373">SUM(D267:D278)</f>
        <v>#REF!</v>
      </c>
      <c r="E279" s="501" t="e">
        <f t="shared" si="373"/>
        <v>#REF!</v>
      </c>
      <c r="F279" s="312" t="e">
        <f t="shared" si="373"/>
        <v>#REF!</v>
      </c>
      <c r="G279" s="501" t="e">
        <f t="shared" si="373"/>
        <v>#REF!</v>
      </c>
      <c r="H279" s="312" t="e">
        <f t="shared" si="373"/>
        <v>#REF!</v>
      </c>
      <c r="I279" s="501" t="e">
        <f t="shared" si="373"/>
        <v>#REF!</v>
      </c>
      <c r="J279" s="312" t="e">
        <f t="shared" si="373"/>
        <v>#REF!</v>
      </c>
      <c r="K279" s="136" t="e">
        <f t="shared" ref="K279:L279" si="374">SUM(K267:K278)</f>
        <v>#REF!</v>
      </c>
      <c r="L279" s="327" t="e">
        <f t="shared" si="374"/>
        <v>#REF!</v>
      </c>
      <c r="M279" s="501" t="e">
        <f t="shared" si="373"/>
        <v>#REF!</v>
      </c>
      <c r="N279" s="312" t="e">
        <f t="shared" si="373"/>
        <v>#REF!</v>
      </c>
      <c r="O279" s="501" t="e">
        <f t="shared" si="373"/>
        <v>#REF!</v>
      </c>
      <c r="P279" s="312" t="e">
        <f t="shared" si="373"/>
        <v>#REF!</v>
      </c>
      <c r="Q279" s="501" t="e">
        <f t="shared" si="373"/>
        <v>#REF!</v>
      </c>
      <c r="R279" s="312" t="e">
        <f t="shared" si="373"/>
        <v>#REF!</v>
      </c>
      <c r="S279" s="136" t="e">
        <f t="shared" si="373"/>
        <v>#REF!</v>
      </c>
      <c r="T279" s="327" t="e">
        <f t="shared" si="373"/>
        <v>#REF!</v>
      </c>
    </row>
    <row r="281" spans="1:20" ht="15.75" x14ac:dyDescent="0.25">
      <c r="A281" s="993" t="s">
        <v>257</v>
      </c>
      <c r="B281" s="994"/>
      <c r="C281" s="994"/>
      <c r="D281" s="994"/>
      <c r="E281" s="994"/>
      <c r="F281" s="994"/>
      <c r="G281" s="994"/>
      <c r="H281" s="994"/>
      <c r="I281" s="994"/>
      <c r="J281" s="994"/>
      <c r="K281" s="994"/>
      <c r="L281" s="994"/>
      <c r="M281" s="994"/>
      <c r="N281" s="994"/>
      <c r="O281" s="994"/>
      <c r="P281" s="994"/>
      <c r="Q281" s="994"/>
      <c r="R281" s="994"/>
      <c r="S281" s="994"/>
      <c r="T281" s="994"/>
    </row>
    <row r="282" spans="1:20" ht="36.75" thickBot="1" x14ac:dyDescent="0.3">
      <c r="A282" s="74" t="s">
        <v>14</v>
      </c>
      <c r="B282" s="260" t="str">
        <f t="shared" ref="B282:T282" si="375">B5</f>
        <v>Carga Horária</v>
      </c>
      <c r="C282" s="90" t="str">
        <f t="shared" si="375"/>
        <v>Equipe Mínima TA</v>
      </c>
      <c r="D282" s="288" t="str">
        <f t="shared" si="375"/>
        <v>Total Horas</v>
      </c>
      <c r="E282" s="502" t="str">
        <f t="shared" si="375"/>
        <v>MAR</v>
      </c>
      <c r="F282" s="330" t="str">
        <f t="shared" si="375"/>
        <v>Saldo Mar</v>
      </c>
      <c r="G282" s="502" t="str">
        <f t="shared" si="375"/>
        <v>ABR</v>
      </c>
      <c r="H282" s="330" t="str">
        <f t="shared" si="375"/>
        <v>Saldo Abr</v>
      </c>
      <c r="I282" s="502" t="str">
        <f t="shared" si="375"/>
        <v>MAI</v>
      </c>
      <c r="J282" s="330" t="str">
        <f t="shared" si="375"/>
        <v>Saldo Mai</v>
      </c>
      <c r="K282" s="237" t="str">
        <f t="shared" ref="K282:L282" si="376">K5</f>
        <v>3º Trimestre</v>
      </c>
      <c r="L282" s="328" t="str">
        <f t="shared" si="376"/>
        <v>Saldo Trim</v>
      </c>
      <c r="M282" s="502" t="str">
        <f t="shared" si="375"/>
        <v>JUN</v>
      </c>
      <c r="N282" s="330" t="str">
        <f t="shared" si="375"/>
        <v>Saldo Jun</v>
      </c>
      <c r="O282" s="482" t="str">
        <f t="shared" si="375"/>
        <v>JUL</v>
      </c>
      <c r="P282" s="330" t="str">
        <f t="shared" si="375"/>
        <v>Saldo Jul</v>
      </c>
      <c r="Q282" s="482" t="str">
        <f t="shared" si="375"/>
        <v>AGO</v>
      </c>
      <c r="R282" s="330" t="str">
        <f t="shared" si="375"/>
        <v>Saldo Ago</v>
      </c>
      <c r="S282" s="237" t="str">
        <f t="shared" si="375"/>
        <v>4º Trimestre</v>
      </c>
      <c r="T282" s="328" t="str">
        <f t="shared" si="375"/>
        <v>Saldo Trim</v>
      </c>
    </row>
    <row r="283" spans="1:20" ht="15.75" thickTop="1" x14ac:dyDescent="0.25">
      <c r="A283" s="8" t="s">
        <v>175</v>
      </c>
      <c r="B283" s="261">
        <v>12</v>
      </c>
      <c r="C283" s="9">
        <f>' UPA'!B9</f>
        <v>40</v>
      </c>
      <c r="D283" s="282">
        <f t="shared" ref="D283:D287" si="377">C283*B283</f>
        <v>480</v>
      </c>
      <c r="E283" s="483">
        <f>' UPA'!C9</f>
        <v>0</v>
      </c>
      <c r="F283" s="302">
        <f t="shared" ref="F283:F287" si="378">(E283*$B283)-$D283</f>
        <v>-480</v>
      </c>
      <c r="G283" s="483" t="e">
        <f>' UPA'!#REF!</f>
        <v>#REF!</v>
      </c>
      <c r="H283" s="302" t="e">
        <f t="shared" ref="H283:H287" si="379">(G283*$B283)-$D283</f>
        <v>#REF!</v>
      </c>
      <c r="I283" s="483" t="e">
        <f>' UPA'!#REF!</f>
        <v>#REF!</v>
      </c>
      <c r="J283" s="302" t="e">
        <f t="shared" ref="J283:J287" si="380">(I283*$B283)-$D283</f>
        <v>#REF!</v>
      </c>
      <c r="K283" s="227" t="e">
        <f t="shared" ref="K283:K287" si="381">SUM(E283,G283,I283)</f>
        <v>#REF!</v>
      </c>
      <c r="L283" s="315" t="e">
        <f t="shared" ref="L283:L287" si="382">(K283*$B283)-$D283*3</f>
        <v>#REF!</v>
      </c>
      <c r="M283" s="483" t="e">
        <f>' UPA'!#REF!</f>
        <v>#REF!</v>
      </c>
      <c r="N283" s="302" t="e">
        <f t="shared" ref="N283:N287" si="383">(M283*$B283)-$D283</f>
        <v>#REF!</v>
      </c>
      <c r="O283" s="483" t="e">
        <f>' UPA'!#REF!</f>
        <v>#REF!</v>
      </c>
      <c r="P283" s="302" t="e">
        <f t="shared" ref="P283:P287" si="384">(O283*$B283)-$D283</f>
        <v>#REF!</v>
      </c>
      <c r="Q283" s="483" t="e">
        <f>' UPA'!#REF!</f>
        <v>#REF!</v>
      </c>
      <c r="R283" s="302" t="e">
        <f t="shared" ref="R283:R287" si="385">(Q283*$B283)-$D283</f>
        <v>#REF!</v>
      </c>
      <c r="S283" s="227" t="e">
        <f t="shared" ref="S283:S287" si="386">SUM(M283,O283,Q283)</f>
        <v>#REF!</v>
      </c>
      <c r="T283" s="315" t="e">
        <f t="shared" ref="T283:T287" si="387">(S283*$B283)-$D283*3</f>
        <v>#REF!</v>
      </c>
    </row>
    <row r="284" spans="1:20" x14ac:dyDescent="0.25">
      <c r="A284" s="8" t="s">
        <v>174</v>
      </c>
      <c r="B284" s="261">
        <v>30</v>
      </c>
      <c r="C284" s="73">
        <f>' UPA'!B10</f>
        <v>1</v>
      </c>
      <c r="D284" s="283">
        <f t="shared" si="377"/>
        <v>30</v>
      </c>
      <c r="E284" s="95">
        <f>' UPA'!C10</f>
        <v>0</v>
      </c>
      <c r="F284" s="303">
        <f t="shared" si="378"/>
        <v>-30</v>
      </c>
      <c r="G284" s="95" t="e">
        <f>' UPA'!#REF!</f>
        <v>#REF!</v>
      </c>
      <c r="H284" s="303" t="e">
        <f t="shared" si="379"/>
        <v>#REF!</v>
      </c>
      <c r="I284" s="95" t="e">
        <f>' UPA'!#REF!</f>
        <v>#REF!</v>
      </c>
      <c r="J284" s="303" t="e">
        <f t="shared" si="380"/>
        <v>#REF!</v>
      </c>
      <c r="K284" s="239" t="e">
        <f t="shared" si="381"/>
        <v>#REF!</v>
      </c>
      <c r="L284" s="316" t="e">
        <f t="shared" si="382"/>
        <v>#REF!</v>
      </c>
      <c r="M284" s="95" t="e">
        <f>' UPA'!#REF!</f>
        <v>#REF!</v>
      </c>
      <c r="N284" s="303" t="e">
        <f t="shared" si="383"/>
        <v>#REF!</v>
      </c>
      <c r="O284" s="95" t="e">
        <f>' UPA'!#REF!</f>
        <v>#REF!</v>
      </c>
      <c r="P284" s="303" t="e">
        <f t="shared" si="384"/>
        <v>#REF!</v>
      </c>
      <c r="Q284" s="95" t="e">
        <f>' UPA'!#REF!</f>
        <v>#REF!</v>
      </c>
      <c r="R284" s="303" t="e">
        <f t="shared" si="385"/>
        <v>#REF!</v>
      </c>
      <c r="S284" s="239" t="e">
        <f t="shared" si="386"/>
        <v>#REF!</v>
      </c>
      <c r="T284" s="316" t="e">
        <f t="shared" si="387"/>
        <v>#REF!</v>
      </c>
    </row>
    <row r="285" spans="1:20" x14ac:dyDescent="0.25">
      <c r="A285" s="138" t="s">
        <v>176</v>
      </c>
      <c r="B285" s="277">
        <v>12</v>
      </c>
      <c r="C285" s="64">
        <f>' UPA'!B11</f>
        <v>14</v>
      </c>
      <c r="D285" s="284">
        <f t="shared" si="377"/>
        <v>168</v>
      </c>
      <c r="E285" s="95">
        <f>' UPA'!C11</f>
        <v>0</v>
      </c>
      <c r="F285" s="303">
        <f t="shared" si="378"/>
        <v>-168</v>
      </c>
      <c r="G285" s="95" t="e">
        <f>' UPA'!#REF!</f>
        <v>#REF!</v>
      </c>
      <c r="H285" s="303" t="e">
        <f t="shared" si="379"/>
        <v>#REF!</v>
      </c>
      <c r="I285" s="95" t="e">
        <f>' UPA'!#REF!</f>
        <v>#REF!</v>
      </c>
      <c r="J285" s="303" t="e">
        <f t="shared" si="380"/>
        <v>#REF!</v>
      </c>
      <c r="K285" s="239" t="e">
        <f t="shared" si="381"/>
        <v>#REF!</v>
      </c>
      <c r="L285" s="316" t="e">
        <f t="shared" si="382"/>
        <v>#REF!</v>
      </c>
      <c r="M285" s="95" t="e">
        <f>' UPA'!#REF!</f>
        <v>#REF!</v>
      </c>
      <c r="N285" s="303" t="e">
        <f t="shared" si="383"/>
        <v>#REF!</v>
      </c>
      <c r="O285" s="95" t="e">
        <f>' UPA'!#REF!</f>
        <v>#REF!</v>
      </c>
      <c r="P285" s="303" t="e">
        <f t="shared" si="384"/>
        <v>#REF!</v>
      </c>
      <c r="Q285" s="95" t="e">
        <f>' UPA'!#REF!</f>
        <v>#REF!</v>
      </c>
      <c r="R285" s="303" t="e">
        <f t="shared" si="385"/>
        <v>#REF!</v>
      </c>
      <c r="S285" s="239" t="e">
        <f t="shared" si="386"/>
        <v>#REF!</v>
      </c>
      <c r="T285" s="316" t="e">
        <f t="shared" si="387"/>
        <v>#REF!</v>
      </c>
    </row>
    <row r="286" spans="1:20" x14ac:dyDescent="0.25">
      <c r="A286" s="77" t="s">
        <v>177</v>
      </c>
      <c r="B286" s="262">
        <v>12</v>
      </c>
      <c r="C286" s="73">
        <f>' UPA'!B12</f>
        <v>28</v>
      </c>
      <c r="D286" s="283">
        <f t="shared" si="377"/>
        <v>336</v>
      </c>
      <c r="E286" s="95">
        <f>' UPA'!C12</f>
        <v>0</v>
      </c>
      <c r="F286" s="303">
        <f t="shared" si="378"/>
        <v>-336</v>
      </c>
      <c r="G286" s="95" t="e">
        <f>' UPA'!#REF!</f>
        <v>#REF!</v>
      </c>
      <c r="H286" s="303" t="e">
        <f t="shared" si="379"/>
        <v>#REF!</v>
      </c>
      <c r="I286" s="95" t="e">
        <f>' UPA'!#REF!</f>
        <v>#REF!</v>
      </c>
      <c r="J286" s="303" t="e">
        <f t="shared" si="380"/>
        <v>#REF!</v>
      </c>
      <c r="K286" s="239" t="e">
        <f t="shared" si="381"/>
        <v>#REF!</v>
      </c>
      <c r="L286" s="316" t="e">
        <f t="shared" si="382"/>
        <v>#REF!</v>
      </c>
      <c r="M286" s="95" t="e">
        <f>' UPA'!#REF!</f>
        <v>#REF!</v>
      </c>
      <c r="N286" s="303" t="e">
        <f t="shared" si="383"/>
        <v>#REF!</v>
      </c>
      <c r="O286" s="95" t="e">
        <f>' UPA'!#REF!</f>
        <v>#REF!</v>
      </c>
      <c r="P286" s="303" t="e">
        <f t="shared" si="384"/>
        <v>#REF!</v>
      </c>
      <c r="Q286" s="95" t="e">
        <f>' UPA'!#REF!</f>
        <v>#REF!</v>
      </c>
      <c r="R286" s="303" t="e">
        <f t="shared" si="385"/>
        <v>#REF!</v>
      </c>
      <c r="S286" s="239" t="e">
        <f t="shared" si="386"/>
        <v>#REF!</v>
      </c>
      <c r="T286" s="316" t="e">
        <f t="shared" si="387"/>
        <v>#REF!</v>
      </c>
    </row>
    <row r="287" spans="1:20" ht="15.75" thickBot="1" x14ac:dyDescent="0.3">
      <c r="A287" s="96" t="s">
        <v>178</v>
      </c>
      <c r="B287" s="263">
        <v>30</v>
      </c>
      <c r="C287" s="80">
        <f>' UPA'!B13</f>
        <v>1</v>
      </c>
      <c r="D287" s="285">
        <f t="shared" si="377"/>
        <v>30</v>
      </c>
      <c r="E287" s="484">
        <f>' UPA'!C13</f>
        <v>0</v>
      </c>
      <c r="F287" s="304">
        <f t="shared" si="378"/>
        <v>-30</v>
      </c>
      <c r="G287" s="484" t="e">
        <f>' UPA'!#REF!</f>
        <v>#REF!</v>
      </c>
      <c r="H287" s="304" t="e">
        <f t="shared" si="379"/>
        <v>#REF!</v>
      </c>
      <c r="I287" s="484" t="e">
        <f>' UPA'!#REF!</f>
        <v>#REF!</v>
      </c>
      <c r="J287" s="304" t="e">
        <f t="shared" si="380"/>
        <v>#REF!</v>
      </c>
      <c r="K287" s="240" t="e">
        <f t="shared" si="381"/>
        <v>#REF!</v>
      </c>
      <c r="L287" s="317" t="e">
        <f t="shared" si="382"/>
        <v>#REF!</v>
      </c>
      <c r="M287" s="484" t="e">
        <f>' UPA'!#REF!</f>
        <v>#REF!</v>
      </c>
      <c r="N287" s="304" t="e">
        <f t="shared" si="383"/>
        <v>#REF!</v>
      </c>
      <c r="O287" s="484" t="e">
        <f>' UPA'!#REF!</f>
        <v>#REF!</v>
      </c>
      <c r="P287" s="304" t="e">
        <f t="shared" si="384"/>
        <v>#REF!</v>
      </c>
      <c r="Q287" s="484" t="e">
        <f>' UPA'!#REF!</f>
        <v>#REF!</v>
      </c>
      <c r="R287" s="304" t="e">
        <f t="shared" si="385"/>
        <v>#REF!</v>
      </c>
      <c r="S287" s="240" t="e">
        <f t="shared" si="386"/>
        <v>#REF!</v>
      </c>
      <c r="T287" s="317" t="e">
        <f t="shared" si="387"/>
        <v>#REF!</v>
      </c>
    </row>
    <row r="288" spans="1:20" ht="15.75" thickBot="1" x14ac:dyDescent="0.3">
      <c r="A288" s="5" t="s">
        <v>7</v>
      </c>
      <c r="B288" s="279">
        <f>SUM(B283:B287)</f>
        <v>96</v>
      </c>
      <c r="C288" s="6">
        <f>SUM(C283:C287)</f>
        <v>84</v>
      </c>
      <c r="D288" s="286">
        <f t="shared" ref="D288:T288" si="388">SUM(D283:D287)</f>
        <v>1044</v>
      </c>
      <c r="E288" s="485">
        <f t="shared" si="388"/>
        <v>0</v>
      </c>
      <c r="F288" s="305">
        <f t="shared" si="388"/>
        <v>-1044</v>
      </c>
      <c r="G288" s="485" t="e">
        <f t="shared" si="388"/>
        <v>#REF!</v>
      </c>
      <c r="H288" s="305" t="e">
        <f t="shared" si="388"/>
        <v>#REF!</v>
      </c>
      <c r="I288" s="485" t="e">
        <f t="shared" si="388"/>
        <v>#REF!</v>
      </c>
      <c r="J288" s="305" t="e">
        <f t="shared" si="388"/>
        <v>#REF!</v>
      </c>
      <c r="K288" s="71" t="e">
        <f t="shared" ref="K288:L288" si="389">SUM(K283:K287)</f>
        <v>#REF!</v>
      </c>
      <c r="L288" s="318" t="e">
        <f t="shared" si="389"/>
        <v>#REF!</v>
      </c>
      <c r="M288" s="485" t="e">
        <f t="shared" si="388"/>
        <v>#REF!</v>
      </c>
      <c r="N288" s="305" t="e">
        <f t="shared" si="388"/>
        <v>#REF!</v>
      </c>
      <c r="O288" s="485" t="e">
        <f t="shared" si="388"/>
        <v>#REF!</v>
      </c>
      <c r="P288" s="305" t="e">
        <f t="shared" si="388"/>
        <v>#REF!</v>
      </c>
      <c r="Q288" s="485" t="e">
        <f t="shared" si="388"/>
        <v>#REF!</v>
      </c>
      <c r="R288" s="305" t="e">
        <f t="shared" si="388"/>
        <v>#REF!</v>
      </c>
      <c r="S288" s="71" t="e">
        <f t="shared" si="388"/>
        <v>#REF!</v>
      </c>
      <c r="T288" s="318" t="e">
        <f t="shared" si="388"/>
        <v>#REF!</v>
      </c>
    </row>
    <row r="290" spans="1:20" ht="15.75" x14ac:dyDescent="0.25">
      <c r="A290" s="993" t="s">
        <v>299</v>
      </c>
      <c r="B290" s="994"/>
      <c r="C290" s="994"/>
      <c r="D290" s="994"/>
      <c r="E290" s="994"/>
      <c r="F290" s="994"/>
      <c r="G290" s="994"/>
      <c r="H290" s="994"/>
      <c r="I290" s="994"/>
      <c r="J290" s="994"/>
      <c r="K290" s="994"/>
      <c r="L290" s="994"/>
      <c r="M290" s="994"/>
      <c r="N290" s="994"/>
      <c r="O290" s="994"/>
      <c r="P290" s="994"/>
      <c r="Q290" s="994"/>
      <c r="R290" s="994"/>
      <c r="S290" s="994"/>
      <c r="T290" s="994"/>
    </row>
    <row r="291" spans="1:20" ht="36.75" thickBot="1" x14ac:dyDescent="0.3">
      <c r="A291" s="74" t="s">
        <v>14</v>
      </c>
      <c r="B291" s="260" t="str">
        <f t="shared" ref="B291:T291" si="390">B5</f>
        <v>Carga Horária</v>
      </c>
      <c r="C291" s="90" t="str">
        <f t="shared" si="390"/>
        <v>Equipe Mínima TA</v>
      </c>
      <c r="D291" s="288" t="str">
        <f t="shared" si="390"/>
        <v>Total Horas</v>
      </c>
      <c r="E291" s="502" t="str">
        <f t="shared" si="390"/>
        <v>MAR</v>
      </c>
      <c r="F291" s="330" t="str">
        <f t="shared" si="390"/>
        <v>Saldo Mar</v>
      </c>
      <c r="G291" s="502" t="str">
        <f t="shared" si="390"/>
        <v>ABR</v>
      </c>
      <c r="H291" s="330" t="str">
        <f t="shared" si="390"/>
        <v>Saldo Abr</v>
      </c>
      <c r="I291" s="502" t="str">
        <f t="shared" si="390"/>
        <v>MAI</v>
      </c>
      <c r="J291" s="330" t="str">
        <f t="shared" si="390"/>
        <v>Saldo Mai</v>
      </c>
      <c r="K291" s="237" t="str">
        <f t="shared" ref="K291:L291" si="391">K5</f>
        <v>3º Trimestre</v>
      </c>
      <c r="L291" s="328" t="str">
        <f t="shared" si="391"/>
        <v>Saldo Trim</v>
      </c>
      <c r="M291" s="502" t="str">
        <f t="shared" si="390"/>
        <v>JUN</v>
      </c>
      <c r="N291" s="330" t="str">
        <f t="shared" si="390"/>
        <v>Saldo Jun</v>
      </c>
      <c r="O291" s="482" t="str">
        <f t="shared" si="390"/>
        <v>JUL</v>
      </c>
      <c r="P291" s="330" t="str">
        <f t="shared" si="390"/>
        <v>Saldo Jul</v>
      </c>
      <c r="Q291" s="482" t="str">
        <f t="shared" si="390"/>
        <v>AGO</v>
      </c>
      <c r="R291" s="330" t="str">
        <f t="shared" si="390"/>
        <v>Saldo Ago</v>
      </c>
      <c r="S291" s="237" t="str">
        <f t="shared" si="390"/>
        <v>4º Trimestre</v>
      </c>
      <c r="T291" s="328" t="str">
        <f t="shared" si="390"/>
        <v>Saldo Trim</v>
      </c>
    </row>
    <row r="292" spans="1:20" ht="15.75" thickTop="1" x14ac:dyDescent="0.25">
      <c r="A292" s="8" t="s">
        <v>182</v>
      </c>
      <c r="B292" s="261">
        <v>12</v>
      </c>
      <c r="C292" s="9">
        <f>'AMA JD BRASIL'!B15</f>
        <v>20</v>
      </c>
      <c r="D292" s="282">
        <f t="shared" ref="D292:D293" si="392">C292*B292</f>
        <v>240</v>
      </c>
      <c r="E292" s="483">
        <f>'AMA JD BRASIL'!C15</f>
        <v>17</v>
      </c>
      <c r="F292" s="302">
        <f t="shared" ref="F292:F293" si="393">(E292*$B292)-$D292</f>
        <v>-36</v>
      </c>
      <c r="G292" s="483">
        <f>'AMA JD BRASIL'!E15</f>
        <v>0</v>
      </c>
      <c r="H292" s="302">
        <f t="shared" ref="H292:H293" si="394">(G292*$B292)-$D292</f>
        <v>-240</v>
      </c>
      <c r="I292" s="483">
        <f>'AMA JD BRASIL'!G15</f>
        <v>0</v>
      </c>
      <c r="J292" s="302">
        <f t="shared" ref="J292:J293" si="395">(I292*$B292)-$D292</f>
        <v>-240</v>
      </c>
      <c r="K292" s="227">
        <f>SUM(E292,G292,I292)</f>
        <v>17</v>
      </c>
      <c r="L292" s="315">
        <f t="shared" ref="L292:L293" si="396">(K292*$B292)-$D292*3</f>
        <v>-516</v>
      </c>
      <c r="M292" s="483">
        <f>'AMA JD BRASIL'!K15</f>
        <v>0</v>
      </c>
      <c r="N292" s="302">
        <f t="shared" ref="N292:N293" si="397">(M292*$B292)-$D292</f>
        <v>-240</v>
      </c>
      <c r="O292" s="483">
        <f>'AMA JD BRASIL'!M15</f>
        <v>0</v>
      </c>
      <c r="P292" s="302">
        <f t="shared" ref="P292:P293" si="398">(O292*$B292)-$D292</f>
        <v>-240</v>
      </c>
      <c r="Q292" s="483">
        <f>'AMA JD BRASIL'!O15</f>
        <v>0</v>
      </c>
      <c r="R292" s="302">
        <f t="shared" ref="R292:R293" si="399">(Q292*$B292)-$D292</f>
        <v>-240</v>
      </c>
      <c r="S292" s="227">
        <f>SUM(M292,O292,Q292)</f>
        <v>0</v>
      </c>
      <c r="T292" s="315">
        <f t="shared" ref="T292:T293" si="400">(S292*$B292)-$D292*3</f>
        <v>-720</v>
      </c>
    </row>
    <row r="293" spans="1:20" ht="15.75" thickBot="1" x14ac:dyDescent="0.3">
      <c r="A293" s="96" t="s">
        <v>177</v>
      </c>
      <c r="B293" s="263">
        <v>12</v>
      </c>
      <c r="C293" s="80">
        <f>'AMA JD BRASIL'!B16</f>
        <v>12</v>
      </c>
      <c r="D293" s="285">
        <f t="shared" si="392"/>
        <v>144</v>
      </c>
      <c r="E293" s="484">
        <f>'AMA JD BRASIL'!C16</f>
        <v>4</v>
      </c>
      <c r="F293" s="304">
        <f t="shared" si="393"/>
        <v>-96</v>
      </c>
      <c r="G293" s="484">
        <f>'AMA JD BRASIL'!E16</f>
        <v>0</v>
      </c>
      <c r="H293" s="304">
        <f t="shared" si="394"/>
        <v>-144</v>
      </c>
      <c r="I293" s="484">
        <f>'AMA JD BRASIL'!G16</f>
        <v>0</v>
      </c>
      <c r="J293" s="304">
        <f t="shared" si="395"/>
        <v>-144</v>
      </c>
      <c r="K293" s="240">
        <f>SUM(E293,G293,I293)</f>
        <v>4</v>
      </c>
      <c r="L293" s="317">
        <f t="shared" si="396"/>
        <v>-384</v>
      </c>
      <c r="M293" s="484">
        <f>'AMA JD BRASIL'!K16</f>
        <v>0</v>
      </c>
      <c r="N293" s="304">
        <f t="shared" si="397"/>
        <v>-144</v>
      </c>
      <c r="O293" s="484">
        <f>'AMA JD BRASIL'!M16</f>
        <v>0</v>
      </c>
      <c r="P293" s="304">
        <f t="shared" si="398"/>
        <v>-144</v>
      </c>
      <c r="Q293" s="484">
        <f>'AMA JD BRASIL'!O16</f>
        <v>0</v>
      </c>
      <c r="R293" s="304">
        <f t="shared" si="399"/>
        <v>-144</v>
      </c>
      <c r="S293" s="240">
        <f>SUM(M293,O293,Q293)</f>
        <v>0</v>
      </c>
      <c r="T293" s="317">
        <f t="shared" si="400"/>
        <v>-432</v>
      </c>
    </row>
    <row r="294" spans="1:20" ht="15.75" thickBot="1" x14ac:dyDescent="0.3">
      <c r="A294" s="5" t="s">
        <v>7</v>
      </c>
      <c r="B294" s="279">
        <f>SUM(B292:B293)</f>
        <v>24</v>
      </c>
      <c r="C294" s="6">
        <f t="shared" ref="C294:T294" si="401">SUM(C292:C293)</f>
        <v>32</v>
      </c>
      <c r="D294" s="286">
        <f t="shared" si="401"/>
        <v>384</v>
      </c>
      <c r="E294" s="485">
        <f t="shared" si="401"/>
        <v>21</v>
      </c>
      <c r="F294" s="305">
        <f t="shared" si="401"/>
        <v>-132</v>
      </c>
      <c r="G294" s="485">
        <f t="shared" si="401"/>
        <v>0</v>
      </c>
      <c r="H294" s="305">
        <f t="shared" si="401"/>
        <v>-384</v>
      </c>
      <c r="I294" s="485">
        <f t="shared" si="401"/>
        <v>0</v>
      </c>
      <c r="J294" s="305">
        <f t="shared" si="401"/>
        <v>-384</v>
      </c>
      <c r="K294" s="71">
        <f t="shared" ref="K294:L294" si="402">SUM(K292:K293)</f>
        <v>21</v>
      </c>
      <c r="L294" s="318">
        <f t="shared" si="402"/>
        <v>-900</v>
      </c>
      <c r="M294" s="485">
        <f t="shared" si="401"/>
        <v>0</v>
      </c>
      <c r="N294" s="305">
        <f t="shared" si="401"/>
        <v>-384</v>
      </c>
      <c r="O294" s="485">
        <f t="shared" si="401"/>
        <v>0</v>
      </c>
      <c r="P294" s="305">
        <f t="shared" si="401"/>
        <v>-384</v>
      </c>
      <c r="Q294" s="485">
        <f t="shared" si="401"/>
        <v>0</v>
      </c>
      <c r="R294" s="305">
        <f t="shared" si="401"/>
        <v>-384</v>
      </c>
      <c r="S294" s="71">
        <f t="shared" si="401"/>
        <v>0</v>
      </c>
      <c r="T294" s="318">
        <f t="shared" si="401"/>
        <v>-1152</v>
      </c>
    </row>
    <row r="296" spans="1:20" ht="15.75" x14ac:dyDescent="0.25">
      <c r="A296" s="993" t="s">
        <v>300</v>
      </c>
      <c r="B296" s="994"/>
      <c r="C296" s="994"/>
      <c r="D296" s="994"/>
      <c r="E296" s="994"/>
      <c r="F296" s="994"/>
      <c r="G296" s="994"/>
      <c r="H296" s="994"/>
      <c r="I296" s="994"/>
      <c r="J296" s="994"/>
      <c r="K296" s="994"/>
      <c r="L296" s="994"/>
      <c r="M296" s="994"/>
      <c r="N296" s="994"/>
      <c r="O296" s="994"/>
      <c r="P296" s="994"/>
      <c r="Q296" s="994"/>
      <c r="R296" s="994"/>
      <c r="S296" s="994"/>
      <c r="T296" s="994"/>
    </row>
    <row r="297" spans="1:20" ht="36.75" thickBot="1" x14ac:dyDescent="0.3">
      <c r="A297" s="74" t="s">
        <v>14</v>
      </c>
      <c r="B297" s="260" t="str">
        <f t="shared" ref="B297:T297" si="403">B5</f>
        <v>Carga Horária</v>
      </c>
      <c r="C297" s="90" t="str">
        <f t="shared" si="403"/>
        <v>Equipe Mínima TA</v>
      </c>
      <c r="D297" s="288" t="str">
        <f t="shared" si="403"/>
        <v>Total Horas</v>
      </c>
      <c r="E297" s="502" t="str">
        <f t="shared" si="403"/>
        <v>MAR</v>
      </c>
      <c r="F297" s="330" t="str">
        <f t="shared" si="403"/>
        <v>Saldo Mar</v>
      </c>
      <c r="G297" s="502" t="str">
        <f t="shared" si="403"/>
        <v>ABR</v>
      </c>
      <c r="H297" s="330" t="str">
        <f t="shared" si="403"/>
        <v>Saldo Abr</v>
      </c>
      <c r="I297" s="502" t="str">
        <f t="shared" si="403"/>
        <v>MAI</v>
      </c>
      <c r="J297" s="330" t="str">
        <f t="shared" si="403"/>
        <v>Saldo Mai</v>
      </c>
      <c r="K297" s="237" t="str">
        <f t="shared" ref="K297:L297" si="404">K5</f>
        <v>3º Trimestre</v>
      </c>
      <c r="L297" s="328" t="str">
        <f t="shared" si="404"/>
        <v>Saldo Trim</v>
      </c>
      <c r="M297" s="502" t="str">
        <f t="shared" si="403"/>
        <v>JUN</v>
      </c>
      <c r="N297" s="330" t="str">
        <f t="shared" si="403"/>
        <v>Saldo Jun</v>
      </c>
      <c r="O297" s="482" t="str">
        <f t="shared" si="403"/>
        <v>JUL</v>
      </c>
      <c r="P297" s="330" t="str">
        <f t="shared" si="403"/>
        <v>Saldo Jul</v>
      </c>
      <c r="Q297" s="482" t="str">
        <f t="shared" si="403"/>
        <v>AGO</v>
      </c>
      <c r="R297" s="330" t="str">
        <f t="shared" si="403"/>
        <v>Saldo Ago</v>
      </c>
      <c r="S297" s="237" t="str">
        <f t="shared" si="403"/>
        <v>4º Trimestre</v>
      </c>
      <c r="T297" s="328" t="str">
        <f t="shared" si="403"/>
        <v>Saldo Trim</v>
      </c>
    </row>
    <row r="298" spans="1:20" ht="15.75" thickTop="1" x14ac:dyDescent="0.25">
      <c r="A298" s="8" t="s">
        <v>182</v>
      </c>
      <c r="B298" s="261">
        <v>12</v>
      </c>
      <c r="C298" s="9">
        <f>'AMA VL QUILHERME'!B7</f>
        <v>18</v>
      </c>
      <c r="D298" s="282">
        <f t="shared" ref="D298:D299" si="405">C298*B298</f>
        <v>216</v>
      </c>
      <c r="E298" s="483">
        <f>'AMA VL QUILHERME'!C7</f>
        <v>13</v>
      </c>
      <c r="F298" s="302">
        <f t="shared" ref="F298:F299" si="406">(E298*$B298)-$D298</f>
        <v>-60</v>
      </c>
      <c r="G298" s="483">
        <f>'AMA VL QUILHERME'!E7</f>
        <v>0</v>
      </c>
      <c r="H298" s="302">
        <f t="shared" ref="H298:H299" si="407">(G298*$B298)-$D298</f>
        <v>-216</v>
      </c>
      <c r="I298" s="483">
        <f>'AMA VL QUILHERME'!G7</f>
        <v>0</v>
      </c>
      <c r="J298" s="302">
        <f t="shared" ref="J298:J299" si="408">(I298*$B298)-$D298</f>
        <v>-216</v>
      </c>
      <c r="K298" s="227">
        <f>SUM(E298,G298,I298)</f>
        <v>13</v>
      </c>
      <c r="L298" s="315">
        <f t="shared" ref="L298:L299" si="409">(K298*$B298)-$D298*3</f>
        <v>-492</v>
      </c>
      <c r="M298" s="483">
        <f>'AMA VL QUILHERME'!K7</f>
        <v>0</v>
      </c>
      <c r="N298" s="302">
        <f t="shared" ref="N298:N299" si="410">(M298*$B298)-$D298</f>
        <v>-216</v>
      </c>
      <c r="O298" s="483">
        <f>'AMA VL QUILHERME'!M7</f>
        <v>0</v>
      </c>
      <c r="P298" s="302">
        <f t="shared" ref="P298:P299" si="411">(O298*$B298)-$D298</f>
        <v>-216</v>
      </c>
      <c r="Q298" s="483">
        <f>'AMA VL QUILHERME'!O7</f>
        <v>0</v>
      </c>
      <c r="R298" s="302">
        <f t="shared" ref="R298:R299" si="412">(Q298*$B298)-$D298</f>
        <v>-216</v>
      </c>
      <c r="S298" s="227">
        <f>SUM(M298,O298,Q298)</f>
        <v>0</v>
      </c>
      <c r="T298" s="315">
        <f t="shared" ref="T298:T299" si="413">(S298*$B298)-$D298*3</f>
        <v>-648</v>
      </c>
    </row>
    <row r="299" spans="1:20" ht="15.75" thickBot="1" x14ac:dyDescent="0.3">
      <c r="A299" s="96" t="s">
        <v>177</v>
      </c>
      <c r="B299" s="263">
        <v>12</v>
      </c>
      <c r="C299" s="80">
        <f>'AMA VL QUILHERME'!B8</f>
        <v>12</v>
      </c>
      <c r="D299" s="285">
        <f t="shared" si="405"/>
        <v>144</v>
      </c>
      <c r="E299" s="484">
        <f>'AMA VL QUILHERME'!C8</f>
        <v>6</v>
      </c>
      <c r="F299" s="304">
        <f t="shared" si="406"/>
        <v>-72</v>
      </c>
      <c r="G299" s="484">
        <f>'AMA VL QUILHERME'!E8</f>
        <v>0</v>
      </c>
      <c r="H299" s="304">
        <f t="shared" si="407"/>
        <v>-144</v>
      </c>
      <c r="I299" s="484">
        <f>'AMA VL QUILHERME'!G8</f>
        <v>0</v>
      </c>
      <c r="J299" s="304">
        <f t="shared" si="408"/>
        <v>-144</v>
      </c>
      <c r="K299" s="240">
        <f>SUM(E299,G299,I299)</f>
        <v>6</v>
      </c>
      <c r="L299" s="317">
        <f t="shared" si="409"/>
        <v>-360</v>
      </c>
      <c r="M299" s="484">
        <f>'AMA VL QUILHERME'!K8</f>
        <v>0</v>
      </c>
      <c r="N299" s="304">
        <f t="shared" si="410"/>
        <v>-144</v>
      </c>
      <c r="O299" s="484">
        <f>'AMA VL QUILHERME'!M8</f>
        <v>0</v>
      </c>
      <c r="P299" s="304">
        <f t="shared" si="411"/>
        <v>-144</v>
      </c>
      <c r="Q299" s="484">
        <f>'AMA VL QUILHERME'!O8</f>
        <v>0</v>
      </c>
      <c r="R299" s="304">
        <f t="shared" si="412"/>
        <v>-144</v>
      </c>
      <c r="S299" s="240">
        <f>SUM(M299,O299,Q299)</f>
        <v>0</v>
      </c>
      <c r="T299" s="317">
        <f t="shared" si="413"/>
        <v>-432</v>
      </c>
    </row>
    <row r="300" spans="1:20" ht="15.75" thickBot="1" x14ac:dyDescent="0.3">
      <c r="A300" s="5" t="s">
        <v>7</v>
      </c>
      <c r="B300" s="279">
        <f>SUM(B298:B299)</f>
        <v>24</v>
      </c>
      <c r="C300" s="6">
        <f>SUM(C298:C299)</f>
        <v>30</v>
      </c>
      <c r="D300" s="286">
        <f t="shared" ref="D300:T300" si="414">SUM(D298:D299)</f>
        <v>360</v>
      </c>
      <c r="E300" s="485">
        <f t="shared" si="414"/>
        <v>19</v>
      </c>
      <c r="F300" s="305">
        <f t="shared" si="414"/>
        <v>-132</v>
      </c>
      <c r="G300" s="485">
        <f t="shared" si="414"/>
        <v>0</v>
      </c>
      <c r="H300" s="305">
        <f t="shared" si="414"/>
        <v>-360</v>
      </c>
      <c r="I300" s="485">
        <f t="shared" si="414"/>
        <v>0</v>
      </c>
      <c r="J300" s="305">
        <f t="shared" si="414"/>
        <v>-360</v>
      </c>
      <c r="K300" s="71">
        <f t="shared" ref="K300:L300" si="415">SUM(K298:K299)</f>
        <v>19</v>
      </c>
      <c r="L300" s="318">
        <f t="shared" si="415"/>
        <v>-852</v>
      </c>
      <c r="M300" s="485">
        <f t="shared" si="414"/>
        <v>0</v>
      </c>
      <c r="N300" s="305">
        <f t="shared" si="414"/>
        <v>-360</v>
      </c>
      <c r="O300" s="485">
        <f t="shared" si="414"/>
        <v>0</v>
      </c>
      <c r="P300" s="305">
        <f t="shared" si="414"/>
        <v>-360</v>
      </c>
      <c r="Q300" s="485">
        <f t="shared" si="414"/>
        <v>0</v>
      </c>
      <c r="R300" s="305">
        <f t="shared" si="414"/>
        <v>-360</v>
      </c>
      <c r="S300" s="71">
        <f t="shared" si="414"/>
        <v>0</v>
      </c>
      <c r="T300" s="318">
        <f t="shared" si="414"/>
        <v>-1080</v>
      </c>
    </row>
    <row r="302" spans="1:20" ht="15.75" x14ac:dyDescent="0.25">
      <c r="A302" s="993" t="s">
        <v>301</v>
      </c>
      <c r="B302" s="994"/>
      <c r="C302" s="994"/>
      <c r="D302" s="994"/>
      <c r="E302" s="994"/>
      <c r="F302" s="994"/>
      <c r="G302" s="994"/>
      <c r="H302" s="994"/>
      <c r="I302" s="994"/>
      <c r="J302" s="994"/>
      <c r="K302" s="994"/>
      <c r="L302" s="994"/>
      <c r="M302" s="994"/>
      <c r="N302" s="994"/>
      <c r="O302" s="994"/>
      <c r="P302" s="994"/>
      <c r="Q302" s="994"/>
      <c r="R302" s="994"/>
      <c r="S302" s="994"/>
      <c r="T302" s="994"/>
    </row>
    <row r="303" spans="1:20" ht="36.75" thickBot="1" x14ac:dyDescent="0.3">
      <c r="A303" s="74" t="s">
        <v>14</v>
      </c>
      <c r="B303" s="260" t="str">
        <f t="shared" ref="B303:T303" si="416">B5</f>
        <v>Carga Horária</v>
      </c>
      <c r="C303" s="90" t="str">
        <f t="shared" si="416"/>
        <v>Equipe Mínima TA</v>
      </c>
      <c r="D303" s="288" t="str">
        <f t="shared" si="416"/>
        <v>Total Horas</v>
      </c>
      <c r="E303" s="502" t="str">
        <f t="shared" si="416"/>
        <v>MAR</v>
      </c>
      <c r="F303" s="330" t="str">
        <f t="shared" si="416"/>
        <v>Saldo Mar</v>
      </c>
      <c r="G303" s="502" t="str">
        <f t="shared" si="416"/>
        <v>ABR</v>
      </c>
      <c r="H303" s="330" t="str">
        <f t="shared" si="416"/>
        <v>Saldo Abr</v>
      </c>
      <c r="I303" s="502" t="str">
        <f t="shared" si="416"/>
        <v>MAI</v>
      </c>
      <c r="J303" s="330" t="str">
        <f t="shared" si="416"/>
        <v>Saldo Mai</v>
      </c>
      <c r="K303" s="237" t="str">
        <f t="shared" ref="K303:L303" si="417">K5</f>
        <v>3º Trimestre</v>
      </c>
      <c r="L303" s="328" t="str">
        <f t="shared" si="417"/>
        <v>Saldo Trim</v>
      </c>
      <c r="M303" s="502" t="str">
        <f t="shared" si="416"/>
        <v>JUN</v>
      </c>
      <c r="N303" s="330" t="str">
        <f t="shared" si="416"/>
        <v>Saldo Jun</v>
      </c>
      <c r="O303" s="482" t="str">
        <f t="shared" si="416"/>
        <v>JUL</v>
      </c>
      <c r="P303" s="330" t="str">
        <f t="shared" si="416"/>
        <v>Saldo Jul</v>
      </c>
      <c r="Q303" s="482" t="str">
        <f t="shared" si="416"/>
        <v>AGO</v>
      </c>
      <c r="R303" s="330" t="str">
        <f t="shared" si="416"/>
        <v>Saldo Ago</v>
      </c>
      <c r="S303" s="237" t="str">
        <f t="shared" si="416"/>
        <v>4º Trimestre</v>
      </c>
      <c r="T303" s="328" t="str">
        <f t="shared" si="416"/>
        <v>Saldo Trim</v>
      </c>
    </row>
    <row r="304" spans="1:20" ht="15.75" thickTop="1" x14ac:dyDescent="0.25">
      <c r="A304" s="8" t="s">
        <v>182</v>
      </c>
      <c r="B304" s="261">
        <v>12</v>
      </c>
      <c r="C304" s="9">
        <f>'AMA VL MEDEIROS'!B7</f>
        <v>18</v>
      </c>
      <c r="D304" s="282">
        <f>C304*B304</f>
        <v>216</v>
      </c>
      <c r="E304" s="483">
        <f>'AMA VL MEDEIROS'!C7</f>
        <v>16</v>
      </c>
      <c r="F304" s="302">
        <f t="shared" ref="F304:F305" si="418">(E304*$B304)-$D304</f>
        <v>-24</v>
      </c>
      <c r="G304" s="483">
        <f>'AMA VL MEDEIROS'!E7</f>
        <v>0</v>
      </c>
      <c r="H304" s="302">
        <f t="shared" ref="H304:H305" si="419">(G304*$B304)-$D304</f>
        <v>-216</v>
      </c>
      <c r="I304" s="483">
        <f>'AMA VL MEDEIROS'!G7</f>
        <v>0</v>
      </c>
      <c r="J304" s="302">
        <f t="shared" ref="J304:J305" si="420">(I304*$B304)-$D304</f>
        <v>-216</v>
      </c>
      <c r="K304" s="227">
        <f>SUM(E304,G304,I304)</f>
        <v>16</v>
      </c>
      <c r="L304" s="315">
        <f t="shared" ref="L304:L305" si="421">(K304*$B304)-$D304*3</f>
        <v>-456</v>
      </c>
      <c r="M304" s="483">
        <f>'AMA VL MEDEIROS'!K7</f>
        <v>0</v>
      </c>
      <c r="N304" s="302">
        <f t="shared" ref="N304:N305" si="422">(M304*$B304)-$D304</f>
        <v>-216</v>
      </c>
      <c r="O304" s="483">
        <f>'AMA VL MEDEIROS'!M7</f>
        <v>0</v>
      </c>
      <c r="P304" s="302">
        <f t="shared" ref="P304:P305" si="423">(O304*$B304)-$D304</f>
        <v>-216</v>
      </c>
      <c r="Q304" s="483">
        <f>'AMA VL MEDEIROS'!O7</f>
        <v>0</v>
      </c>
      <c r="R304" s="302">
        <f t="shared" ref="R304:R305" si="424">(Q304*$B304)-$D304</f>
        <v>-216</v>
      </c>
      <c r="S304" s="227">
        <f>SUM(M304,O304,Q304)</f>
        <v>0</v>
      </c>
      <c r="T304" s="315">
        <f t="shared" ref="T304:T305" si="425">(S304*$B304)-$D304*3</f>
        <v>-648</v>
      </c>
    </row>
    <row r="305" spans="1:20" ht="15.75" thickBot="1" x14ac:dyDescent="0.3">
      <c r="A305" s="96" t="s">
        <v>177</v>
      </c>
      <c r="B305" s="263">
        <v>12</v>
      </c>
      <c r="C305" s="80">
        <f>'AMA VL MEDEIROS'!B8</f>
        <v>12</v>
      </c>
      <c r="D305" s="285">
        <f>C305*B305</f>
        <v>144</v>
      </c>
      <c r="E305" s="484">
        <f>'AMA VL MEDEIROS'!C8</f>
        <v>9</v>
      </c>
      <c r="F305" s="304">
        <f t="shared" si="418"/>
        <v>-36</v>
      </c>
      <c r="G305" s="484">
        <f>'AMA VL MEDEIROS'!E8</f>
        <v>0</v>
      </c>
      <c r="H305" s="304">
        <f t="shared" si="419"/>
        <v>-144</v>
      </c>
      <c r="I305" s="484">
        <f>'AMA VL MEDEIROS'!G8</f>
        <v>0</v>
      </c>
      <c r="J305" s="304">
        <f t="shared" si="420"/>
        <v>-144</v>
      </c>
      <c r="K305" s="240">
        <f>SUM(E305,G305,I305)</f>
        <v>9</v>
      </c>
      <c r="L305" s="317">
        <f t="shared" si="421"/>
        <v>-324</v>
      </c>
      <c r="M305" s="484">
        <f>'AMA VL MEDEIROS'!K8</f>
        <v>0</v>
      </c>
      <c r="N305" s="304">
        <f t="shared" si="422"/>
        <v>-144</v>
      </c>
      <c r="O305" s="484">
        <f>'AMA VL MEDEIROS'!M8</f>
        <v>0</v>
      </c>
      <c r="P305" s="304">
        <f t="shared" si="423"/>
        <v>-144</v>
      </c>
      <c r="Q305" s="484">
        <f>'AMA VL MEDEIROS'!O8</f>
        <v>0</v>
      </c>
      <c r="R305" s="304">
        <f t="shared" si="424"/>
        <v>-144</v>
      </c>
      <c r="S305" s="240">
        <f>SUM(M305,O305,Q305)</f>
        <v>0</v>
      </c>
      <c r="T305" s="317">
        <f t="shared" si="425"/>
        <v>-432</v>
      </c>
    </row>
    <row r="306" spans="1:20" ht="15.75" thickBot="1" x14ac:dyDescent="0.3">
      <c r="A306" s="5" t="s">
        <v>7</v>
      </c>
      <c r="B306" s="279">
        <f>SUM(B304:B305)</f>
        <v>24</v>
      </c>
      <c r="C306" s="6">
        <f>SUM(C304:C305)</f>
        <v>30</v>
      </c>
      <c r="D306" s="286">
        <f t="shared" ref="D306:T306" si="426">SUM(D304:D305)</f>
        <v>360</v>
      </c>
      <c r="E306" s="485">
        <f t="shared" si="426"/>
        <v>25</v>
      </c>
      <c r="F306" s="305">
        <f t="shared" si="426"/>
        <v>-60</v>
      </c>
      <c r="G306" s="485">
        <f t="shared" si="426"/>
        <v>0</v>
      </c>
      <c r="H306" s="305">
        <f t="shared" si="426"/>
        <v>-360</v>
      </c>
      <c r="I306" s="485">
        <f t="shared" si="426"/>
        <v>0</v>
      </c>
      <c r="J306" s="305">
        <f t="shared" si="426"/>
        <v>-360</v>
      </c>
      <c r="K306" s="71">
        <f t="shared" ref="K306:L306" si="427">SUM(K304:K305)</f>
        <v>25</v>
      </c>
      <c r="L306" s="318">
        <f t="shared" si="427"/>
        <v>-780</v>
      </c>
      <c r="M306" s="485">
        <f t="shared" si="426"/>
        <v>0</v>
      </c>
      <c r="N306" s="305">
        <f t="shared" si="426"/>
        <v>-360</v>
      </c>
      <c r="O306" s="485">
        <f t="shared" si="426"/>
        <v>0</v>
      </c>
      <c r="P306" s="305">
        <f t="shared" si="426"/>
        <v>-360</v>
      </c>
      <c r="Q306" s="485">
        <f t="shared" si="426"/>
        <v>0</v>
      </c>
      <c r="R306" s="305">
        <f t="shared" si="426"/>
        <v>-360</v>
      </c>
      <c r="S306" s="71">
        <f t="shared" si="426"/>
        <v>0</v>
      </c>
      <c r="T306" s="318">
        <f t="shared" si="426"/>
        <v>-1080</v>
      </c>
    </row>
  </sheetData>
  <sheetProtection sheet="1" objects="1" scenarios="1"/>
  <mergeCells count="27">
    <mergeCell ref="A48:T48"/>
    <mergeCell ref="A1:O1"/>
    <mergeCell ref="A2:O2"/>
    <mergeCell ref="A4:T4"/>
    <mergeCell ref="A21:T21"/>
    <mergeCell ref="A37:T37"/>
    <mergeCell ref="A208:T208"/>
    <mergeCell ref="A62:T62"/>
    <mergeCell ref="A76:T76"/>
    <mergeCell ref="A88:T88"/>
    <mergeCell ref="A103:T103"/>
    <mergeCell ref="A118:T118"/>
    <mergeCell ref="A132:T132"/>
    <mergeCell ref="A142:T142"/>
    <mergeCell ref="A154:T154"/>
    <mergeCell ref="A166:T166"/>
    <mergeCell ref="A177:T177"/>
    <mergeCell ref="A194:T194"/>
    <mergeCell ref="A290:T290"/>
    <mergeCell ref="A296:T296"/>
    <mergeCell ref="A302:T302"/>
    <mergeCell ref="A217:T217"/>
    <mergeCell ref="A228:T228"/>
    <mergeCell ref="A240:T240"/>
    <mergeCell ref="A251:T251"/>
    <mergeCell ref="A265:T265"/>
    <mergeCell ref="A281:T28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/>
  </sheetPr>
  <dimension ref="A1:T208"/>
  <sheetViews>
    <sheetView showGridLines="0" topLeftCell="A37" workbookViewId="0">
      <selection sqref="A1:O1"/>
    </sheetView>
  </sheetViews>
  <sheetFormatPr defaultColWidth="8.85546875" defaultRowHeight="15" x14ac:dyDescent="0.25"/>
  <cols>
    <col min="1" max="1" width="33.85546875" customWidth="1"/>
    <col min="2" max="2" width="7.85546875" style="281" customWidth="1"/>
    <col min="3" max="3" width="8.28515625" style="140" customWidth="1"/>
    <col min="4" max="4" width="7.85546875" style="140" customWidth="1"/>
    <col min="5" max="5" width="8.42578125" style="384" customWidth="1"/>
    <col min="6" max="6" width="7.42578125" style="301" customWidth="1"/>
    <col min="7" max="7" width="8.42578125" style="384" customWidth="1"/>
    <col min="8" max="8" width="7.42578125" style="301" customWidth="1"/>
    <col min="9" max="9" width="8.42578125" style="384" customWidth="1"/>
    <col min="10" max="10" width="7.42578125" style="301" customWidth="1"/>
    <col min="11" max="11" width="8.85546875" style="140"/>
    <col min="12" max="12" width="8.140625" style="314" customWidth="1"/>
    <col min="13" max="13" width="8.42578125" style="384" customWidth="1"/>
    <col min="14" max="14" width="7.42578125" style="301" customWidth="1"/>
    <col min="15" max="15" width="8.42578125" style="384" customWidth="1"/>
    <col min="16" max="16" width="7.42578125" style="301" customWidth="1"/>
    <col min="17" max="17" width="8.42578125" style="384" customWidth="1"/>
    <col min="18" max="18" width="7.42578125" style="301" customWidth="1"/>
    <col min="19" max="19" width="8.7109375" style="140" customWidth="1"/>
    <col min="20" max="20" width="8.28515625" style="314" customWidth="1"/>
  </cols>
  <sheetData>
    <row r="1" spans="1:20" ht="18" x14ac:dyDescent="0.35">
      <c r="A1" s="968" t="s">
        <v>392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313"/>
      <c r="Q1" s="405"/>
    </row>
    <row r="2" spans="1:20" ht="18" x14ac:dyDescent="0.35">
      <c r="A2" s="968" t="s">
        <v>184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313"/>
      <c r="Q2" s="405"/>
    </row>
    <row r="3" spans="1:20" x14ac:dyDescent="0.25">
      <c r="A3" s="89"/>
      <c r="B3" s="278"/>
    </row>
    <row r="4" spans="1:20" ht="18.75" x14ac:dyDescent="0.3">
      <c r="A4" s="1049" t="s">
        <v>251</v>
      </c>
      <c r="B4" s="1049"/>
      <c r="C4" s="1049"/>
      <c r="D4" s="1049"/>
      <c r="E4" s="1049"/>
      <c r="F4" s="1049"/>
      <c r="G4" s="1049"/>
      <c r="H4" s="1049"/>
      <c r="I4" s="1049"/>
      <c r="J4" s="1049"/>
      <c r="K4" s="1049"/>
      <c r="L4" s="1049"/>
      <c r="M4" s="1049"/>
      <c r="N4" s="1049"/>
      <c r="O4" s="1049"/>
      <c r="P4" s="1049"/>
      <c r="Q4" s="1049"/>
      <c r="R4" s="1049"/>
      <c r="S4" s="1049"/>
      <c r="T4" s="1049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85" t="str">
        <f>'Eq Minima Unds Horas'!E5</f>
        <v>MAR</v>
      </c>
      <c r="F5" s="330" t="str">
        <f>'Eq Minima Unds Horas'!F5</f>
        <v>Saldo Mar</v>
      </c>
      <c r="G5" s="385" t="str">
        <f>'Eq Minima Unds Horas'!G5</f>
        <v>ABR</v>
      </c>
      <c r="H5" s="330" t="str">
        <f>'Eq Minima Unds Horas'!H5</f>
        <v>Saldo Abr</v>
      </c>
      <c r="I5" s="385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85" t="str">
        <f>'Eq Minima Unds Horas'!M5</f>
        <v>JUN</v>
      </c>
      <c r="N5" s="330" t="str">
        <f>'Eq Minima Unds Horas'!N5</f>
        <v>Saldo Jun</v>
      </c>
      <c r="O5" s="404" t="str">
        <f>'Eq Minima Unds Horas'!O5</f>
        <v>JUL</v>
      </c>
      <c r="P5" s="330" t="str">
        <f>'Eq Minima Unds Horas'!P5</f>
        <v>Saldo Jul</v>
      </c>
      <c r="Q5" s="404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17</v>
      </c>
      <c r="B6" s="262">
        <v>40</v>
      </c>
      <c r="C6" s="73" t="e">
        <f>SUM(C40,C49)</f>
        <v>#REF!</v>
      </c>
      <c r="D6" s="283" t="e">
        <f>SUM(D40,D49)</f>
        <v>#REF!</v>
      </c>
      <c r="E6" s="386" t="e">
        <f>SUM(E40,E49)</f>
        <v>#REF!</v>
      </c>
      <c r="F6" s="303" t="e">
        <f>(E6*$B6)-$D6</f>
        <v>#REF!</v>
      </c>
      <c r="G6" s="386" t="e">
        <f>SUM(G40,G49)</f>
        <v>#REF!</v>
      </c>
      <c r="H6" s="303" t="e">
        <f t="shared" ref="H6:H35" si="0">(G6*$B6)-$D6</f>
        <v>#REF!</v>
      </c>
      <c r="I6" s="386" t="e">
        <f>SUM(I40,I49)</f>
        <v>#REF!</v>
      </c>
      <c r="J6" s="303" t="e">
        <f t="shared" ref="J6:J35" si="1">(I6*$B6)-$D6</f>
        <v>#REF!</v>
      </c>
      <c r="K6" s="239" t="e">
        <f t="shared" ref="K6:K15" si="2">SUM(E6,G6,I6)</f>
        <v>#REF!</v>
      </c>
      <c r="L6" s="316" t="e">
        <f t="shared" ref="L6:L15" si="3">(K6*$B6)-$D6*3</f>
        <v>#REF!</v>
      </c>
      <c r="M6" s="386" t="e">
        <f>SUM(M40,M49)</f>
        <v>#REF!</v>
      </c>
      <c r="N6" s="303" t="e">
        <f t="shared" ref="N6:N35" si="4">(M6*$B6)-$D6</f>
        <v>#REF!</v>
      </c>
      <c r="O6" s="386" t="e">
        <f>SUM(O40,O49)</f>
        <v>#REF!</v>
      </c>
      <c r="P6" s="303" t="e">
        <f t="shared" ref="P6:P35" si="5">(O6*$B6)-$D6</f>
        <v>#REF!</v>
      </c>
      <c r="Q6" s="386" t="e">
        <f>SUM(Q40,Q49)</f>
        <v>#REF!</v>
      </c>
      <c r="R6" s="303" t="e">
        <f t="shared" ref="R6:R35" si="6">(Q6*$B6)-$D6</f>
        <v>#REF!</v>
      </c>
      <c r="S6" s="239" t="e">
        <f t="shared" ref="S6:S10" si="7">SUM(M6,O6,Q6)</f>
        <v>#REF!</v>
      </c>
      <c r="T6" s="316" t="e">
        <f t="shared" ref="T6:T35" si="8">(S6*$B6)-$D6*3</f>
        <v>#REF!</v>
      </c>
    </row>
    <row r="7" spans="1:20" x14ac:dyDescent="0.25">
      <c r="A7" s="77" t="s">
        <v>253</v>
      </c>
      <c r="B7" s="262">
        <v>20</v>
      </c>
      <c r="C7" s="73" t="e">
        <f>SUM(C41,C50,C62,C70,C79,C87,C95,C102,C107,C114,C121,C128,C150,C157,)</f>
        <v>#REF!</v>
      </c>
      <c r="D7" s="283" t="e">
        <f>SUM(D41,D50,D62,D70,D79,D87,D95,D102,D107,D114,D121,D128,D150,D157,)</f>
        <v>#REF!</v>
      </c>
      <c r="E7" s="386" t="e">
        <f>SUM(E41,E50,E62,E70,E79,E87,E95,E102,E107,E114,E121,E128,E150,E157,)</f>
        <v>#REF!</v>
      </c>
      <c r="F7" s="303" t="e">
        <f t="shared" ref="F7:F35" si="9">(E7*$B7)-$D7</f>
        <v>#REF!</v>
      </c>
      <c r="G7" s="386" t="e">
        <f>SUM(G41,G50,G62,G70,G79,G87,G95,G102,G107,G114,G121,G128,G150,G157,)</f>
        <v>#REF!</v>
      </c>
      <c r="H7" s="303" t="e">
        <f t="shared" si="0"/>
        <v>#REF!</v>
      </c>
      <c r="I7" s="386" t="e">
        <f>SUM(I41,I50,I62,I70,I79,I87,I95,I102,I107,I114,I121,I128,I150,I157,)</f>
        <v>#REF!</v>
      </c>
      <c r="J7" s="303" t="e">
        <f t="shared" si="1"/>
        <v>#REF!</v>
      </c>
      <c r="K7" s="239" t="e">
        <f t="shared" si="2"/>
        <v>#REF!</v>
      </c>
      <c r="L7" s="316" t="e">
        <f t="shared" si="3"/>
        <v>#REF!</v>
      </c>
      <c r="M7" s="386" t="e">
        <f>SUM(M41,M50,M62,M70,M79,M87,M95,M102,M107,M114,M121,M128,M150,M157,)</f>
        <v>#REF!</v>
      </c>
      <c r="N7" s="303" t="e">
        <f t="shared" si="4"/>
        <v>#REF!</v>
      </c>
      <c r="O7" s="386" t="e">
        <f>SUM(O41,O50,O62,O70,O79,O87,O95,O102,O107,O114,O121,O128,O150,O157,)</f>
        <v>#REF!</v>
      </c>
      <c r="P7" s="303" t="e">
        <f t="shared" si="5"/>
        <v>#REF!</v>
      </c>
      <c r="Q7" s="386" t="e">
        <f>SUM(Q41,Q50,Q62,Q70,Q79,Q87,Q95,Q102,Q107,Q114,Q121,Q128,Q150,Q157,)</f>
        <v>#REF!</v>
      </c>
      <c r="R7" s="303" t="e">
        <f t="shared" si="6"/>
        <v>#REF!</v>
      </c>
      <c r="S7" s="239" t="e">
        <f t="shared" si="7"/>
        <v>#REF!</v>
      </c>
      <c r="T7" s="316" t="e">
        <f t="shared" si="8"/>
        <v>#REF!</v>
      </c>
    </row>
    <row r="8" spans="1:20" x14ac:dyDescent="0.25">
      <c r="A8" s="77" t="s">
        <v>43</v>
      </c>
      <c r="B8" s="262">
        <v>20</v>
      </c>
      <c r="C8" s="73" t="e">
        <f>SUM(C42,C51,C63,C71,C80,C88,C96,C108,C115,C122,C129,C151,C158)</f>
        <v>#REF!</v>
      </c>
      <c r="D8" s="283" t="e">
        <f>SUM(D42,D51,D63,D71,D80,D88,D96,D108,D115,D122,D129,D151,D158)</f>
        <v>#REF!</v>
      </c>
      <c r="E8" s="386" t="e">
        <f>SUM(E42,E51,E63,E71,E80,E88,E96,E108,E115,E122,E129,E151,E158)</f>
        <v>#REF!</v>
      </c>
      <c r="F8" s="303" t="e">
        <f t="shared" si="9"/>
        <v>#REF!</v>
      </c>
      <c r="G8" s="386" t="e">
        <f>SUM(G42,G51,G63,G71,G80,G88,G96,G108,G115,G122,G129,G151,G158)</f>
        <v>#REF!</v>
      </c>
      <c r="H8" s="303" t="e">
        <f t="shared" si="0"/>
        <v>#REF!</v>
      </c>
      <c r="I8" s="386" t="e">
        <f>SUM(I42,I51,I63,I71,I80,I88,I96,I108,I115,I122,I129,I151,I158)</f>
        <v>#REF!</v>
      </c>
      <c r="J8" s="303" t="e">
        <f t="shared" si="1"/>
        <v>#REF!</v>
      </c>
      <c r="K8" s="239" t="e">
        <f t="shared" si="2"/>
        <v>#REF!</v>
      </c>
      <c r="L8" s="316" t="e">
        <f t="shared" si="3"/>
        <v>#REF!</v>
      </c>
      <c r="M8" s="386" t="e">
        <f>SUM(M42,M51,M63,M71,M80,M88,M96,M108,M115,M122,M129,M151,M158)</f>
        <v>#REF!</v>
      </c>
      <c r="N8" s="303" t="e">
        <f t="shared" si="4"/>
        <v>#REF!</v>
      </c>
      <c r="O8" s="386" t="e">
        <f>SUM(O42,O51,O63,O71,O80,O88,O96,O108,O115,O122,O129,O151,O158)</f>
        <v>#REF!</v>
      </c>
      <c r="P8" s="303" t="e">
        <f t="shared" si="5"/>
        <v>#REF!</v>
      </c>
      <c r="Q8" s="386" t="e">
        <f>SUM(Q42,Q51,Q63,Q71,Q80,Q88,Q96,Q108,Q115,Q122,Q129,Q151,Q158)</f>
        <v>#REF!</v>
      </c>
      <c r="R8" s="303" t="e">
        <f t="shared" si="6"/>
        <v>#REF!</v>
      </c>
      <c r="S8" s="239" t="e">
        <f t="shared" si="7"/>
        <v>#REF!</v>
      </c>
      <c r="T8" s="316" t="e">
        <f t="shared" si="8"/>
        <v>#REF!</v>
      </c>
    </row>
    <row r="9" spans="1:20" x14ac:dyDescent="0.25">
      <c r="A9" s="77" t="s">
        <v>254</v>
      </c>
      <c r="B9" s="262">
        <v>20</v>
      </c>
      <c r="C9" s="73" t="e">
        <f>SUM(C43,C57,C64,C72,C81,C130,C164)</f>
        <v>#REF!</v>
      </c>
      <c r="D9" s="283" t="e">
        <f>SUM(D43,D57,D64,D72,D81,D130,D164)</f>
        <v>#REF!</v>
      </c>
      <c r="E9" s="386" t="e">
        <f>SUM(E43,E57,E64,E72,E81,E130,E164)</f>
        <v>#REF!</v>
      </c>
      <c r="F9" s="303" t="e">
        <f t="shared" si="9"/>
        <v>#REF!</v>
      </c>
      <c r="G9" s="386" t="e">
        <f>SUM(G43,G57,G64,G72,G81,G130,G164)</f>
        <v>#REF!</v>
      </c>
      <c r="H9" s="303" t="e">
        <f t="shared" si="0"/>
        <v>#REF!</v>
      </c>
      <c r="I9" s="386" t="e">
        <f>SUM(I43,I57,I64,I72,I81,I130,I164)</f>
        <v>#REF!</v>
      </c>
      <c r="J9" s="303" t="e">
        <f t="shared" si="1"/>
        <v>#REF!</v>
      </c>
      <c r="K9" s="239" t="e">
        <f t="shared" si="2"/>
        <v>#REF!</v>
      </c>
      <c r="L9" s="316" t="e">
        <f t="shared" si="3"/>
        <v>#REF!</v>
      </c>
      <c r="M9" s="386" t="e">
        <f>SUM(M43,M57,M64,M72,M81,M130,M164)</f>
        <v>#REF!</v>
      </c>
      <c r="N9" s="303" t="e">
        <f t="shared" si="4"/>
        <v>#REF!</v>
      </c>
      <c r="O9" s="386" t="e">
        <f>SUM(O43,O57,O64,O72,O81,O130,O164)</f>
        <v>#REF!</v>
      </c>
      <c r="P9" s="303" t="e">
        <f t="shared" si="5"/>
        <v>#REF!</v>
      </c>
      <c r="Q9" s="386" t="e">
        <f>SUM(Q43,Q57,Q64,Q72,Q81,Q130,Q164)</f>
        <v>#REF!</v>
      </c>
      <c r="R9" s="303" t="e">
        <f t="shared" si="6"/>
        <v>#REF!</v>
      </c>
      <c r="S9" s="239" t="e">
        <f t="shared" si="7"/>
        <v>#REF!</v>
      </c>
      <c r="T9" s="316" t="e">
        <f t="shared" si="8"/>
        <v>#REF!</v>
      </c>
    </row>
    <row r="10" spans="1:20" x14ac:dyDescent="0.25">
      <c r="A10" s="77" t="s">
        <v>23</v>
      </c>
      <c r="B10" s="262">
        <v>20</v>
      </c>
      <c r="C10" s="73" t="e">
        <f>SUM(C44,C52,C65,C73,C82,C90,C97,C109,C116,C123,C132,C152,C159)</f>
        <v>#REF!</v>
      </c>
      <c r="D10" s="283" t="e">
        <f>SUM(D44,D52,D65,D73,D82,D90,D97,D109,D116,D123,D132,D152,D159)</f>
        <v>#REF!</v>
      </c>
      <c r="E10" s="386" t="e">
        <f>SUM(E44,E52,E65,E73,E82,E90,E97,E109,E116,E123,E132,E152,E159)</f>
        <v>#REF!</v>
      </c>
      <c r="F10" s="303" t="e">
        <f t="shared" si="9"/>
        <v>#REF!</v>
      </c>
      <c r="G10" s="386" t="e">
        <f>SUM(G44,G52,G65,G73,G82,G90,G97,G109,G116,G123,G132,G152,G159)</f>
        <v>#REF!</v>
      </c>
      <c r="H10" s="303" t="e">
        <f t="shared" si="0"/>
        <v>#REF!</v>
      </c>
      <c r="I10" s="386" t="e">
        <f>SUM(I44,I52,I65,I73,I82,I90,I97,I109,I116,I123,I132,I152,I159)</f>
        <v>#REF!</v>
      </c>
      <c r="J10" s="303" t="e">
        <f t="shared" si="1"/>
        <v>#REF!</v>
      </c>
      <c r="K10" s="239" t="e">
        <f t="shared" si="2"/>
        <v>#REF!</v>
      </c>
      <c r="L10" s="316" t="e">
        <f t="shared" si="3"/>
        <v>#REF!</v>
      </c>
      <c r="M10" s="386" t="e">
        <f>SUM(M44,M52,M65,M73,M82,M90,M97,M109,M116,M123,M132,M152,M159)</f>
        <v>#REF!</v>
      </c>
      <c r="N10" s="303" t="e">
        <f t="shared" si="4"/>
        <v>#REF!</v>
      </c>
      <c r="O10" s="386" t="e">
        <f>SUM(O44,O52,O65,O73,O82,O90,O97,O109,O116,O123,O132,O152,O159)</f>
        <v>#REF!</v>
      </c>
      <c r="P10" s="303" t="e">
        <f t="shared" si="5"/>
        <v>#REF!</v>
      </c>
      <c r="Q10" s="386" t="e">
        <f>SUM(Q44,Q52,Q65,Q73,Q82,Q90,Q97,Q109,Q116,Q123,Q132,Q152,Q159)</f>
        <v>#REF!</v>
      </c>
      <c r="R10" s="303" t="e">
        <f t="shared" si="6"/>
        <v>#REF!</v>
      </c>
      <c r="S10" s="239" t="e">
        <f t="shared" si="7"/>
        <v>#REF!</v>
      </c>
      <c r="T10" s="316" t="e">
        <f t="shared" si="8"/>
        <v>#REF!</v>
      </c>
    </row>
    <row r="11" spans="1:20" x14ac:dyDescent="0.25">
      <c r="A11" s="77" t="s">
        <v>250</v>
      </c>
      <c r="B11" s="262">
        <v>20</v>
      </c>
      <c r="C11" s="73">
        <f>C89</f>
        <v>1</v>
      </c>
      <c r="D11" s="283">
        <f>D89</f>
        <v>20</v>
      </c>
      <c r="E11" s="386">
        <f>E89</f>
        <v>1</v>
      </c>
      <c r="F11" s="303">
        <f t="shared" si="9"/>
        <v>0</v>
      </c>
      <c r="G11" s="386" t="e">
        <f>G89</f>
        <v>#REF!</v>
      </c>
      <c r="H11" s="303" t="e">
        <f t="shared" si="0"/>
        <v>#REF!</v>
      </c>
      <c r="I11" s="386" t="e">
        <f>I89</f>
        <v>#REF!</v>
      </c>
      <c r="J11" s="303" t="e">
        <f t="shared" si="1"/>
        <v>#REF!</v>
      </c>
      <c r="K11" s="239" t="e">
        <f t="shared" si="2"/>
        <v>#REF!</v>
      </c>
      <c r="L11" s="316" t="e">
        <f t="shared" si="3"/>
        <v>#REF!</v>
      </c>
      <c r="M11" s="386" t="e">
        <f>M89</f>
        <v>#REF!</v>
      </c>
      <c r="N11" s="303" t="e">
        <f t="shared" si="4"/>
        <v>#REF!</v>
      </c>
      <c r="O11" s="386" t="e">
        <f>O89</f>
        <v>#REF!</v>
      </c>
      <c r="P11" s="303" t="e">
        <f t="shared" si="5"/>
        <v>#REF!</v>
      </c>
      <c r="Q11" s="386" t="e">
        <f>Q89</f>
        <v>#REF!</v>
      </c>
      <c r="R11" s="303" t="e">
        <f t="shared" si="6"/>
        <v>#REF!</v>
      </c>
      <c r="S11" s="239" t="e">
        <f t="shared" ref="S11:S16" si="10">SUM(M11,O11,Q11)</f>
        <v>#REF!</v>
      </c>
      <c r="T11" s="316" t="e">
        <f t="shared" si="8"/>
        <v>#REF!</v>
      </c>
    </row>
    <row r="12" spans="1:20" x14ac:dyDescent="0.25">
      <c r="A12" s="77" t="s">
        <v>249</v>
      </c>
      <c r="B12" s="262">
        <v>20</v>
      </c>
      <c r="C12" s="73" t="e">
        <f>C131</f>
        <v>#REF!</v>
      </c>
      <c r="D12" s="283" t="e">
        <f>D131</f>
        <v>#REF!</v>
      </c>
      <c r="E12" s="386" t="e">
        <f>E131</f>
        <v>#REF!</v>
      </c>
      <c r="F12" s="303" t="e">
        <f t="shared" si="9"/>
        <v>#REF!</v>
      </c>
      <c r="G12" s="386" t="e">
        <f>G131</f>
        <v>#REF!</v>
      </c>
      <c r="H12" s="303" t="e">
        <f t="shared" si="0"/>
        <v>#REF!</v>
      </c>
      <c r="I12" s="386" t="e">
        <f>I131</f>
        <v>#REF!</v>
      </c>
      <c r="J12" s="303" t="e">
        <f t="shared" si="1"/>
        <v>#REF!</v>
      </c>
      <c r="K12" s="239" t="e">
        <f t="shared" si="2"/>
        <v>#REF!</v>
      </c>
      <c r="L12" s="316" t="e">
        <f t="shared" si="3"/>
        <v>#REF!</v>
      </c>
      <c r="M12" s="386" t="e">
        <f>M131</f>
        <v>#REF!</v>
      </c>
      <c r="N12" s="303" t="e">
        <f t="shared" si="4"/>
        <v>#REF!</v>
      </c>
      <c r="O12" s="386" t="e">
        <f>O131</f>
        <v>#REF!</v>
      </c>
      <c r="P12" s="303" t="e">
        <f t="shared" si="5"/>
        <v>#REF!</v>
      </c>
      <c r="Q12" s="386" t="e">
        <f>Q131</f>
        <v>#REF!</v>
      </c>
      <c r="R12" s="303" t="e">
        <f t="shared" si="6"/>
        <v>#REF!</v>
      </c>
      <c r="S12" s="239" t="e">
        <f t="shared" si="10"/>
        <v>#REF!</v>
      </c>
      <c r="T12" s="316" t="e">
        <f t="shared" si="8"/>
        <v>#REF!</v>
      </c>
    </row>
    <row r="13" spans="1:20" x14ac:dyDescent="0.25">
      <c r="A13" s="77" t="s">
        <v>248</v>
      </c>
      <c r="B13" s="262">
        <v>10</v>
      </c>
      <c r="C13" s="73" t="e">
        <f>C133</f>
        <v>#REF!</v>
      </c>
      <c r="D13" s="283" t="e">
        <f>D133</f>
        <v>#REF!</v>
      </c>
      <c r="E13" s="386" t="e">
        <f>E133</f>
        <v>#REF!</v>
      </c>
      <c r="F13" s="303" t="e">
        <f t="shared" si="9"/>
        <v>#REF!</v>
      </c>
      <c r="G13" s="386" t="e">
        <f>G133</f>
        <v>#REF!</v>
      </c>
      <c r="H13" s="303" t="e">
        <f t="shared" si="0"/>
        <v>#REF!</v>
      </c>
      <c r="I13" s="386" t="e">
        <f>I133</f>
        <v>#REF!</v>
      </c>
      <c r="J13" s="303" t="e">
        <f t="shared" si="1"/>
        <v>#REF!</v>
      </c>
      <c r="K13" s="239" t="e">
        <f t="shared" si="2"/>
        <v>#REF!</v>
      </c>
      <c r="L13" s="316" t="e">
        <f t="shared" si="3"/>
        <v>#REF!</v>
      </c>
      <c r="M13" s="386" t="e">
        <f>M133</f>
        <v>#REF!</v>
      </c>
      <c r="N13" s="303" t="e">
        <f t="shared" si="4"/>
        <v>#REF!</v>
      </c>
      <c r="O13" s="386" t="e">
        <f>O133</f>
        <v>#REF!</v>
      </c>
      <c r="P13" s="303" t="e">
        <f t="shared" si="5"/>
        <v>#REF!</v>
      </c>
      <c r="Q13" s="386" t="e">
        <f>Q133</f>
        <v>#REF!</v>
      </c>
      <c r="R13" s="303" t="e">
        <f t="shared" si="6"/>
        <v>#REF!</v>
      </c>
      <c r="S13" s="239" t="e">
        <f t="shared" si="10"/>
        <v>#REF!</v>
      </c>
      <c r="T13" s="316" t="e">
        <f t="shared" si="8"/>
        <v>#REF!</v>
      </c>
    </row>
    <row r="14" spans="1:20" x14ac:dyDescent="0.25">
      <c r="A14" s="44" t="s">
        <v>138</v>
      </c>
      <c r="B14" s="262">
        <v>20</v>
      </c>
      <c r="C14" s="73" t="e">
        <f t="shared" ref="C14:E16" si="11">C138</f>
        <v>#REF!</v>
      </c>
      <c r="D14" s="283" t="e">
        <f t="shared" si="11"/>
        <v>#REF!</v>
      </c>
      <c r="E14" s="386" t="e">
        <f t="shared" si="11"/>
        <v>#REF!</v>
      </c>
      <c r="F14" s="303" t="e">
        <f t="shared" si="9"/>
        <v>#REF!</v>
      </c>
      <c r="G14" s="386" t="e">
        <f>G138</f>
        <v>#REF!</v>
      </c>
      <c r="H14" s="303" t="e">
        <f t="shared" si="0"/>
        <v>#REF!</v>
      </c>
      <c r="I14" s="386" t="e">
        <f>I138</f>
        <v>#REF!</v>
      </c>
      <c r="J14" s="303" t="e">
        <f t="shared" si="1"/>
        <v>#REF!</v>
      </c>
      <c r="K14" s="239" t="e">
        <f t="shared" si="2"/>
        <v>#REF!</v>
      </c>
      <c r="L14" s="316" t="e">
        <f t="shared" si="3"/>
        <v>#REF!</v>
      </c>
      <c r="M14" s="386" t="e">
        <f>M138</f>
        <v>#REF!</v>
      </c>
      <c r="N14" s="303" t="e">
        <f t="shared" si="4"/>
        <v>#REF!</v>
      </c>
      <c r="O14" s="386" t="e">
        <f>O138</f>
        <v>#REF!</v>
      </c>
      <c r="P14" s="303" t="e">
        <f t="shared" si="5"/>
        <v>#REF!</v>
      </c>
      <c r="Q14" s="386" t="e">
        <f>Q138</f>
        <v>#REF!</v>
      </c>
      <c r="R14" s="303" t="e">
        <f t="shared" si="6"/>
        <v>#REF!</v>
      </c>
      <c r="S14" s="239" t="e">
        <f t="shared" si="10"/>
        <v>#REF!</v>
      </c>
      <c r="T14" s="316" t="e">
        <f t="shared" si="8"/>
        <v>#REF!</v>
      </c>
    </row>
    <row r="15" spans="1:20" x14ac:dyDescent="0.25">
      <c r="A15" s="111" t="s">
        <v>145</v>
      </c>
      <c r="B15" s="262">
        <v>20</v>
      </c>
      <c r="C15" s="73" t="e">
        <f t="shared" si="11"/>
        <v>#REF!</v>
      </c>
      <c r="D15" s="283" t="e">
        <f t="shared" si="11"/>
        <v>#REF!</v>
      </c>
      <c r="E15" s="386" t="e">
        <f t="shared" si="11"/>
        <v>#REF!</v>
      </c>
      <c r="F15" s="303" t="e">
        <f t="shared" si="9"/>
        <v>#REF!</v>
      </c>
      <c r="G15" s="386" t="e">
        <f>G139</f>
        <v>#REF!</v>
      </c>
      <c r="H15" s="303" t="e">
        <f t="shared" si="0"/>
        <v>#REF!</v>
      </c>
      <c r="I15" s="386" t="e">
        <f>I139</f>
        <v>#REF!</v>
      </c>
      <c r="J15" s="303" t="e">
        <f t="shared" si="1"/>
        <v>#REF!</v>
      </c>
      <c r="K15" s="239" t="e">
        <f t="shared" si="2"/>
        <v>#REF!</v>
      </c>
      <c r="L15" s="316" t="e">
        <f t="shared" si="3"/>
        <v>#REF!</v>
      </c>
      <c r="M15" s="386" t="e">
        <f>M139</f>
        <v>#REF!</v>
      </c>
      <c r="N15" s="303" t="e">
        <f t="shared" si="4"/>
        <v>#REF!</v>
      </c>
      <c r="O15" s="386" t="e">
        <f>O139</f>
        <v>#REF!</v>
      </c>
      <c r="P15" s="303" t="e">
        <f t="shared" si="5"/>
        <v>#REF!</v>
      </c>
      <c r="Q15" s="386" t="e">
        <f>Q139</f>
        <v>#REF!</v>
      </c>
      <c r="R15" s="303" t="e">
        <f t="shared" si="6"/>
        <v>#REF!</v>
      </c>
      <c r="S15" s="239" t="e">
        <f t="shared" si="10"/>
        <v>#REF!</v>
      </c>
      <c r="T15" s="316" t="e">
        <f t="shared" si="8"/>
        <v>#REF!</v>
      </c>
    </row>
    <row r="16" spans="1:20" x14ac:dyDescent="0.25">
      <c r="A16" s="369" t="s">
        <v>146</v>
      </c>
      <c r="B16" s="270">
        <v>20</v>
      </c>
      <c r="C16" s="56" t="e">
        <f t="shared" si="11"/>
        <v>#REF!</v>
      </c>
      <c r="D16" s="296" t="e">
        <f t="shared" si="11"/>
        <v>#REF!</v>
      </c>
      <c r="E16" s="387" t="e">
        <f t="shared" si="11"/>
        <v>#REF!</v>
      </c>
      <c r="F16" s="311" t="e">
        <f t="shared" si="9"/>
        <v>#REF!</v>
      </c>
      <c r="G16" s="387" t="e">
        <f>G140</f>
        <v>#REF!</v>
      </c>
      <c r="H16" s="311" t="e">
        <f t="shared" si="0"/>
        <v>#REF!</v>
      </c>
      <c r="I16" s="387" t="e">
        <f>I140</f>
        <v>#REF!</v>
      </c>
      <c r="J16" s="311" t="e">
        <f t="shared" si="1"/>
        <v>#REF!</v>
      </c>
      <c r="K16" s="247" t="e">
        <f t="shared" ref="K16:K17" si="12">SUM(E16,G16,I16)</f>
        <v>#REF!</v>
      </c>
      <c r="L16" s="324" t="e">
        <f t="shared" ref="L16:L17" si="13">(K16*$B16)-$D16*3</f>
        <v>#REF!</v>
      </c>
      <c r="M16" s="387" t="e">
        <f>M140</f>
        <v>#REF!</v>
      </c>
      <c r="N16" s="311" t="e">
        <f t="shared" si="4"/>
        <v>#REF!</v>
      </c>
      <c r="O16" s="387" t="e">
        <f>O140</f>
        <v>#REF!</v>
      </c>
      <c r="P16" s="311" t="e">
        <f t="shared" si="5"/>
        <v>#REF!</v>
      </c>
      <c r="Q16" s="387" t="e">
        <f>Q140</f>
        <v>#REF!</v>
      </c>
      <c r="R16" s="311" t="e">
        <f t="shared" si="6"/>
        <v>#REF!</v>
      </c>
      <c r="S16" s="247" t="e">
        <f t="shared" si="10"/>
        <v>#REF!</v>
      </c>
      <c r="T16" s="324" t="e">
        <f t="shared" si="8"/>
        <v>#REF!</v>
      </c>
    </row>
    <row r="17" spans="1:20" ht="15.75" thickBot="1" x14ac:dyDescent="0.3">
      <c r="A17" s="370" t="s">
        <v>84</v>
      </c>
      <c r="B17" s="371">
        <v>20</v>
      </c>
      <c r="C17" s="372" t="e">
        <f>C145</f>
        <v>#REF!</v>
      </c>
      <c r="D17" s="373" t="e">
        <f>D145</f>
        <v>#REF!</v>
      </c>
      <c r="E17" s="388" t="e">
        <f>E145</f>
        <v>#REF!</v>
      </c>
      <c r="F17" s="374" t="e">
        <f t="shared" si="9"/>
        <v>#REF!</v>
      </c>
      <c r="G17" s="388" t="e">
        <f>G145</f>
        <v>#REF!</v>
      </c>
      <c r="H17" s="374" t="e">
        <f t="shared" si="0"/>
        <v>#REF!</v>
      </c>
      <c r="I17" s="388" t="e">
        <f>I145</f>
        <v>#REF!</v>
      </c>
      <c r="J17" s="374" t="e">
        <f t="shared" si="1"/>
        <v>#REF!</v>
      </c>
      <c r="K17" s="375" t="e">
        <f t="shared" si="12"/>
        <v>#REF!</v>
      </c>
      <c r="L17" s="376" t="e">
        <f t="shared" si="13"/>
        <v>#REF!</v>
      </c>
      <c r="M17" s="388" t="e">
        <f>M145</f>
        <v>#REF!</v>
      </c>
      <c r="N17" s="374" t="e">
        <f t="shared" si="4"/>
        <v>#REF!</v>
      </c>
      <c r="O17" s="388" t="e">
        <f>O145</f>
        <v>#REF!</v>
      </c>
      <c r="P17" s="374" t="e">
        <f t="shared" si="5"/>
        <v>#REF!</v>
      </c>
      <c r="Q17" s="388" t="e">
        <f>Q145</f>
        <v>#REF!</v>
      </c>
      <c r="R17" s="374" t="e">
        <f t="shared" si="6"/>
        <v>#REF!</v>
      </c>
      <c r="S17" s="375" t="e">
        <f t="shared" ref="S17" si="14">SUM(M17,O17,Q17)</f>
        <v>#REF!</v>
      </c>
      <c r="T17" s="376" t="e">
        <f t="shared" si="8"/>
        <v>#REF!</v>
      </c>
    </row>
    <row r="18" spans="1:20" s="383" customFormat="1" ht="15.75" thickBot="1" x14ac:dyDescent="0.3">
      <c r="A18" s="382" t="s">
        <v>6</v>
      </c>
      <c r="B18" s="382">
        <f>SUM(B6:B17)</f>
        <v>250</v>
      </c>
      <c r="C18" s="377" t="e">
        <f t="shared" ref="C18:T18" si="15">SUM(C6:C17)</f>
        <v>#REF!</v>
      </c>
      <c r="D18" s="378" t="e">
        <f t="shared" si="15"/>
        <v>#REF!</v>
      </c>
      <c r="E18" s="389" t="e">
        <f t="shared" si="15"/>
        <v>#REF!</v>
      </c>
      <c r="F18" s="379" t="e">
        <f t="shared" si="15"/>
        <v>#REF!</v>
      </c>
      <c r="G18" s="389" t="e">
        <f t="shared" si="15"/>
        <v>#REF!</v>
      </c>
      <c r="H18" s="379" t="e">
        <f t="shared" si="15"/>
        <v>#REF!</v>
      </c>
      <c r="I18" s="389" t="e">
        <f t="shared" si="15"/>
        <v>#REF!</v>
      </c>
      <c r="J18" s="379" t="e">
        <f t="shared" si="15"/>
        <v>#REF!</v>
      </c>
      <c r="K18" s="380" t="e">
        <f t="shared" ref="K18:L18" si="16">SUM(K6:K17)</f>
        <v>#REF!</v>
      </c>
      <c r="L18" s="381" t="e">
        <f t="shared" si="16"/>
        <v>#REF!</v>
      </c>
      <c r="M18" s="389" t="e">
        <f t="shared" si="15"/>
        <v>#REF!</v>
      </c>
      <c r="N18" s="379" t="e">
        <f t="shared" si="15"/>
        <v>#REF!</v>
      </c>
      <c r="O18" s="389" t="e">
        <f t="shared" si="15"/>
        <v>#REF!</v>
      </c>
      <c r="P18" s="379" t="e">
        <f t="shared" si="15"/>
        <v>#REF!</v>
      </c>
      <c r="Q18" s="389" t="e">
        <f t="shared" si="15"/>
        <v>#REF!</v>
      </c>
      <c r="R18" s="379" t="e">
        <f t="shared" si="15"/>
        <v>#REF!</v>
      </c>
      <c r="S18" s="380" t="e">
        <f t="shared" si="15"/>
        <v>#REF!</v>
      </c>
      <c r="T18" s="381" t="e">
        <f t="shared" si="15"/>
        <v>#REF!</v>
      </c>
    </row>
    <row r="19" spans="1:20" ht="18.75" x14ac:dyDescent="0.3">
      <c r="A19" s="1050" t="s">
        <v>255</v>
      </c>
      <c r="B19" s="1050"/>
      <c r="C19" s="1050"/>
      <c r="D19" s="1050"/>
      <c r="E19" s="1050"/>
      <c r="F19" s="1050"/>
      <c r="G19" s="1050"/>
      <c r="H19" s="1050"/>
      <c r="I19" s="1050"/>
      <c r="J19" s="1050"/>
      <c r="K19" s="1050"/>
      <c r="L19" s="1050"/>
      <c r="M19" s="1050"/>
      <c r="N19" s="1050"/>
      <c r="O19" s="1050"/>
      <c r="P19" s="1050"/>
      <c r="Q19" s="1050"/>
      <c r="R19" s="1050"/>
      <c r="S19" s="1050"/>
      <c r="T19" s="1050"/>
    </row>
    <row r="20" spans="1:20" ht="36.75" thickBot="1" x14ac:dyDescent="0.3">
      <c r="A20" s="74" t="s">
        <v>14</v>
      </c>
      <c r="B20" s="260" t="s">
        <v>216</v>
      </c>
      <c r="C20" s="90" t="s">
        <v>165</v>
      </c>
      <c r="D20" s="288" t="s">
        <v>217</v>
      </c>
      <c r="E20" s="385" t="str">
        <f>'Eq Minima Unds Horas'!E5</f>
        <v>MAR</v>
      </c>
      <c r="F20" s="330" t="str">
        <f>'Eq Minima Unds Horas'!F5</f>
        <v>Saldo Mar</v>
      </c>
      <c r="G20" s="385" t="str">
        <f>'Eq Minima Unds Horas'!G5</f>
        <v>ABR</v>
      </c>
      <c r="H20" s="330" t="str">
        <f>'Eq Minima Unds Horas'!H5</f>
        <v>Saldo Abr</v>
      </c>
      <c r="I20" s="385" t="str">
        <f>'Eq Minima Unds Horas'!I5</f>
        <v>MAI</v>
      </c>
      <c r="J20" s="330" t="str">
        <f>'Eq Minima Unds Horas'!J5</f>
        <v>Saldo Mai</v>
      </c>
      <c r="K20" s="237" t="str">
        <f>'Eq Minima Unds Horas'!K5</f>
        <v>3º Trimestre</v>
      </c>
      <c r="L20" s="328" t="str">
        <f>'Eq Minima Unds Horas'!L5</f>
        <v>Saldo Trim</v>
      </c>
      <c r="M20" s="385" t="str">
        <f>'Eq Minima Unds Horas'!M5</f>
        <v>JUN</v>
      </c>
      <c r="N20" s="330" t="str">
        <f>'Eq Minima Unds Horas'!N5</f>
        <v>Saldo Jun</v>
      </c>
      <c r="O20" s="404" t="str">
        <f>'Eq Minima Unds Horas'!O5</f>
        <v>JUL</v>
      </c>
      <c r="P20" s="330" t="str">
        <f>'Eq Minima Unds Horas'!P5</f>
        <v>Saldo Jul</v>
      </c>
      <c r="Q20" s="404" t="str">
        <f>'Eq Minima Unds Horas'!Q5</f>
        <v>AGO</v>
      </c>
      <c r="R20" s="330" t="str">
        <f>'Eq Minima Unds Horas'!R5</f>
        <v>Saldo Ago</v>
      </c>
      <c r="S20" s="237" t="str">
        <f>'Eq Minima Unds Horas'!S5</f>
        <v>4º Trimestre</v>
      </c>
      <c r="T20" s="328" t="str">
        <f>'Eq Minima Unds Horas'!T5</f>
        <v>Saldo Trim</v>
      </c>
    </row>
    <row r="21" spans="1:20" ht="15.75" thickTop="1" x14ac:dyDescent="0.25">
      <c r="A21" s="8" t="s">
        <v>182</v>
      </c>
      <c r="B21" s="262">
        <v>12</v>
      </c>
      <c r="C21" s="73">
        <f t="shared" ref="C21:E21" si="17">SUM(C194,C200,C206)</f>
        <v>56</v>
      </c>
      <c r="D21" s="283">
        <f t="shared" si="17"/>
        <v>672</v>
      </c>
      <c r="E21" s="386">
        <f t="shared" si="17"/>
        <v>46</v>
      </c>
      <c r="F21" s="303">
        <f t="shared" si="9"/>
        <v>-120</v>
      </c>
      <c r="G21" s="386">
        <f>SUM(G194,G200,G206)</f>
        <v>0</v>
      </c>
      <c r="H21" s="303">
        <f t="shared" si="0"/>
        <v>-672</v>
      </c>
      <c r="I21" s="386">
        <f>SUM(I194,I200,I206)</f>
        <v>0</v>
      </c>
      <c r="J21" s="303">
        <f t="shared" si="1"/>
        <v>-672</v>
      </c>
      <c r="K21" s="239">
        <f t="shared" ref="K21:K22" si="18">SUM(E21,G21,I21)</f>
        <v>46</v>
      </c>
      <c r="L21" s="316">
        <f t="shared" ref="L21:L22" si="19">(K21*$B21)-$D21*3</f>
        <v>-1464</v>
      </c>
      <c r="M21" s="386">
        <f>SUM(M194,M200,M206)</f>
        <v>0</v>
      </c>
      <c r="N21" s="303">
        <f t="shared" si="4"/>
        <v>-672</v>
      </c>
      <c r="O21" s="386">
        <f>SUM(O194,O200,O206)</f>
        <v>0</v>
      </c>
      <c r="P21" s="303">
        <f t="shared" si="5"/>
        <v>-672</v>
      </c>
      <c r="Q21" s="386">
        <f>SUM(Q194,Q200,Q206)</f>
        <v>0</v>
      </c>
      <c r="R21" s="303">
        <f t="shared" si="6"/>
        <v>-672</v>
      </c>
      <c r="S21" s="239">
        <f t="shared" ref="S21:S34" si="20">SUM(M21,O21,Q21)</f>
        <v>0</v>
      </c>
      <c r="T21" s="316">
        <f t="shared" si="8"/>
        <v>-2016</v>
      </c>
    </row>
    <row r="22" spans="1:20" ht="15.75" thickBot="1" x14ac:dyDescent="0.3">
      <c r="A22" s="96" t="s">
        <v>177</v>
      </c>
      <c r="B22" s="262">
        <v>12</v>
      </c>
      <c r="C22" s="73">
        <f t="shared" ref="C22:E22" si="21">SUM(C195,C201,C207)</f>
        <v>36</v>
      </c>
      <c r="D22" s="283">
        <f t="shared" si="21"/>
        <v>432</v>
      </c>
      <c r="E22" s="386">
        <f t="shared" si="21"/>
        <v>19</v>
      </c>
      <c r="F22" s="303">
        <f t="shared" si="9"/>
        <v>-204</v>
      </c>
      <c r="G22" s="386">
        <f>SUM(G195,G201,G207)</f>
        <v>0</v>
      </c>
      <c r="H22" s="303">
        <f t="shared" si="0"/>
        <v>-432</v>
      </c>
      <c r="I22" s="386">
        <f>SUM(I195,I201,I207)</f>
        <v>0</v>
      </c>
      <c r="J22" s="303">
        <f t="shared" si="1"/>
        <v>-432</v>
      </c>
      <c r="K22" s="239">
        <f t="shared" si="18"/>
        <v>19</v>
      </c>
      <c r="L22" s="316">
        <f t="shared" si="19"/>
        <v>-1068</v>
      </c>
      <c r="M22" s="386">
        <f>SUM(M195,M201,M207)</f>
        <v>0</v>
      </c>
      <c r="N22" s="303">
        <f t="shared" si="4"/>
        <v>-432</v>
      </c>
      <c r="O22" s="386">
        <f>SUM(O195,O201,O207)</f>
        <v>0</v>
      </c>
      <c r="P22" s="303">
        <f t="shared" si="5"/>
        <v>-432</v>
      </c>
      <c r="Q22" s="386">
        <f>SUM(Q195,Q201,Q207)</f>
        <v>0</v>
      </c>
      <c r="R22" s="303">
        <f t="shared" si="6"/>
        <v>-432</v>
      </c>
      <c r="S22" s="239">
        <f t="shared" si="20"/>
        <v>0</v>
      </c>
      <c r="T22" s="316">
        <f t="shared" si="8"/>
        <v>-1296</v>
      </c>
    </row>
    <row r="23" spans="1:20" s="383" customFormat="1" ht="15.75" thickBot="1" x14ac:dyDescent="0.3">
      <c r="A23" s="382" t="s">
        <v>6</v>
      </c>
      <c r="B23" s="382">
        <f>SUM(B21:B22)</f>
        <v>24</v>
      </c>
      <c r="C23" s="377">
        <f t="shared" ref="C23:T23" si="22">SUM(C21:C22)</f>
        <v>92</v>
      </c>
      <c r="D23" s="378">
        <f t="shared" si="22"/>
        <v>1104</v>
      </c>
      <c r="E23" s="389">
        <f t="shared" si="22"/>
        <v>65</v>
      </c>
      <c r="F23" s="379">
        <f t="shared" si="22"/>
        <v>-324</v>
      </c>
      <c r="G23" s="389">
        <f t="shared" si="22"/>
        <v>0</v>
      </c>
      <c r="H23" s="379">
        <f t="shared" si="22"/>
        <v>-1104</v>
      </c>
      <c r="I23" s="389">
        <f t="shared" si="22"/>
        <v>0</v>
      </c>
      <c r="J23" s="379">
        <f t="shared" si="22"/>
        <v>-1104</v>
      </c>
      <c r="K23" s="380">
        <f t="shared" ref="K23:L23" si="23">SUM(K21:K22)</f>
        <v>65</v>
      </c>
      <c r="L23" s="381">
        <f t="shared" si="23"/>
        <v>-2532</v>
      </c>
      <c r="M23" s="389">
        <f t="shared" si="22"/>
        <v>0</v>
      </c>
      <c r="N23" s="379">
        <f t="shared" si="22"/>
        <v>-1104</v>
      </c>
      <c r="O23" s="389">
        <f t="shared" si="22"/>
        <v>0</v>
      </c>
      <c r="P23" s="379">
        <f t="shared" si="22"/>
        <v>-1104</v>
      </c>
      <c r="Q23" s="389">
        <f t="shared" si="22"/>
        <v>0</v>
      </c>
      <c r="R23" s="379">
        <f t="shared" si="22"/>
        <v>-1104</v>
      </c>
      <c r="S23" s="380">
        <f t="shared" si="22"/>
        <v>0</v>
      </c>
      <c r="T23" s="381">
        <f t="shared" si="22"/>
        <v>-3312</v>
      </c>
    </row>
    <row r="24" spans="1:20" ht="18.75" x14ac:dyDescent="0.3">
      <c r="A24" s="1051" t="s">
        <v>252</v>
      </c>
      <c r="B24" s="1051"/>
      <c r="C24" s="1051"/>
      <c r="D24" s="1051"/>
      <c r="E24" s="1051"/>
      <c r="F24" s="1051"/>
      <c r="G24" s="1051"/>
      <c r="H24" s="1051"/>
      <c r="I24" s="1051"/>
      <c r="J24" s="1051"/>
      <c r="K24" s="1051"/>
      <c r="L24" s="1051"/>
      <c r="M24" s="1051"/>
      <c r="N24" s="1051"/>
      <c r="O24" s="1051"/>
      <c r="P24" s="1051"/>
      <c r="Q24" s="1051"/>
      <c r="R24" s="1051"/>
      <c r="S24" s="1051"/>
      <c r="T24" s="1051"/>
    </row>
    <row r="25" spans="1:20" ht="36.75" thickBot="1" x14ac:dyDescent="0.3">
      <c r="A25" s="74" t="s">
        <v>14</v>
      </c>
      <c r="B25" s="260" t="s">
        <v>216</v>
      </c>
      <c r="C25" s="90" t="s">
        <v>165</v>
      </c>
      <c r="D25" s="288" t="s">
        <v>217</v>
      </c>
      <c r="E25" s="385" t="str">
        <f>'Eq Minima Unds Horas'!E5</f>
        <v>MAR</v>
      </c>
      <c r="F25" s="330" t="str">
        <f>'Eq Minima Unds Horas'!F5</f>
        <v>Saldo Mar</v>
      </c>
      <c r="G25" s="385" t="str">
        <f>'Eq Minima Unds Horas'!G5</f>
        <v>ABR</v>
      </c>
      <c r="H25" s="330" t="str">
        <f>'Eq Minima Unds Horas'!H5</f>
        <v>Saldo Abr</v>
      </c>
      <c r="I25" s="385" t="str">
        <f>'Eq Minima Unds Horas'!I5</f>
        <v>MAI</v>
      </c>
      <c r="J25" s="330" t="str">
        <f>'Eq Minima Unds Horas'!J5</f>
        <v>Saldo Mai</v>
      </c>
      <c r="K25" s="237" t="str">
        <f>'Eq Minima Unds Horas'!K5</f>
        <v>3º Trimestre</v>
      </c>
      <c r="L25" s="328" t="str">
        <f>'Eq Minima Unds Horas'!L5</f>
        <v>Saldo Trim</v>
      </c>
      <c r="M25" s="385" t="str">
        <f>'Eq Minima Unds Horas'!M5</f>
        <v>JUN</v>
      </c>
      <c r="N25" s="330" t="str">
        <f>'Eq Minima Unds Horas'!N5</f>
        <v>Saldo Jun</v>
      </c>
      <c r="O25" s="404" t="str">
        <f>'Eq Minima Unds Horas'!O5</f>
        <v>JUL</v>
      </c>
      <c r="P25" s="330" t="str">
        <f>'Eq Minima Unds Horas'!P5</f>
        <v>Saldo Jul</v>
      </c>
      <c r="Q25" s="404" t="str">
        <f>'Eq Minima Unds Horas'!Q5</f>
        <v>AGO</v>
      </c>
      <c r="R25" s="330" t="str">
        <f>'Eq Minima Unds Horas'!R5</f>
        <v>Saldo Ago</v>
      </c>
      <c r="S25" s="237" t="str">
        <f>'Eq Minima Unds Horas'!S5</f>
        <v>4º Trimestre</v>
      </c>
      <c r="T25" s="328" t="str">
        <f>'Eq Minima Unds Horas'!T5</f>
        <v>Saldo Trim</v>
      </c>
    </row>
    <row r="26" spans="1:20" ht="15.75" thickTop="1" x14ac:dyDescent="0.25">
      <c r="A26" s="39" t="s">
        <v>108</v>
      </c>
      <c r="B26" s="262">
        <f>B169</f>
        <v>12</v>
      </c>
      <c r="C26" s="73" t="e">
        <f t="shared" ref="C26:E26" si="24">C169</f>
        <v>#REF!</v>
      </c>
      <c r="D26" s="283" t="e">
        <f t="shared" si="24"/>
        <v>#REF!</v>
      </c>
      <c r="E26" s="386" t="e">
        <f t="shared" si="24"/>
        <v>#REF!</v>
      </c>
      <c r="F26" s="303" t="e">
        <f t="shared" si="9"/>
        <v>#REF!</v>
      </c>
      <c r="G26" s="386" t="e">
        <f>G169</f>
        <v>#REF!</v>
      </c>
      <c r="H26" s="303" t="e">
        <f t="shared" si="0"/>
        <v>#REF!</v>
      </c>
      <c r="I26" s="386" t="e">
        <f>I169</f>
        <v>#REF!</v>
      </c>
      <c r="J26" s="303" t="e">
        <f t="shared" si="1"/>
        <v>#REF!</v>
      </c>
      <c r="K26" s="239" t="e">
        <f t="shared" ref="K26:K35" si="25">SUM(E26,G26,I26)</f>
        <v>#REF!</v>
      </c>
      <c r="L26" s="316" t="e">
        <f t="shared" ref="L26:L35" si="26">(K26*$B26)-$D26*3</f>
        <v>#REF!</v>
      </c>
      <c r="M26" s="386" t="e">
        <f>M169</f>
        <v>#REF!</v>
      </c>
      <c r="N26" s="303" t="e">
        <f t="shared" si="4"/>
        <v>#REF!</v>
      </c>
      <c r="O26" s="386" t="e">
        <f>O169</f>
        <v>#REF!</v>
      </c>
      <c r="P26" s="303" t="e">
        <f t="shared" si="5"/>
        <v>#REF!</v>
      </c>
      <c r="Q26" s="386" t="e">
        <f>Q169</f>
        <v>#REF!</v>
      </c>
      <c r="R26" s="303" t="e">
        <f t="shared" si="6"/>
        <v>#REF!</v>
      </c>
      <c r="S26" s="239" t="e">
        <f t="shared" si="20"/>
        <v>#REF!</v>
      </c>
      <c r="T26" s="316" t="e">
        <f t="shared" si="8"/>
        <v>#REF!</v>
      </c>
    </row>
    <row r="27" spans="1:20" x14ac:dyDescent="0.25">
      <c r="A27" s="127" t="s">
        <v>109</v>
      </c>
      <c r="B27" s="262">
        <f t="shared" ref="B27:E35" si="27">B170</f>
        <v>12</v>
      </c>
      <c r="C27" s="73" t="e">
        <f t="shared" si="27"/>
        <v>#REF!</v>
      </c>
      <c r="D27" s="283" t="e">
        <f t="shared" si="27"/>
        <v>#REF!</v>
      </c>
      <c r="E27" s="386" t="e">
        <f t="shared" si="27"/>
        <v>#REF!</v>
      </c>
      <c r="F27" s="303" t="e">
        <f t="shared" si="9"/>
        <v>#REF!</v>
      </c>
      <c r="G27" s="386" t="e">
        <f t="shared" ref="G27" si="28">G170</f>
        <v>#REF!</v>
      </c>
      <c r="H27" s="303" t="e">
        <f t="shared" si="0"/>
        <v>#REF!</v>
      </c>
      <c r="I27" s="386" t="e">
        <f t="shared" ref="I27" si="29">I170</f>
        <v>#REF!</v>
      </c>
      <c r="J27" s="303" t="e">
        <f t="shared" si="1"/>
        <v>#REF!</v>
      </c>
      <c r="K27" s="239" t="e">
        <f t="shared" si="25"/>
        <v>#REF!</v>
      </c>
      <c r="L27" s="316" t="e">
        <f t="shared" si="26"/>
        <v>#REF!</v>
      </c>
      <c r="M27" s="386" t="e">
        <f t="shared" ref="M27" si="30">M170</f>
        <v>#REF!</v>
      </c>
      <c r="N27" s="303" t="e">
        <f t="shared" si="4"/>
        <v>#REF!</v>
      </c>
      <c r="O27" s="386" t="e">
        <f t="shared" ref="O27" si="31">O170</f>
        <v>#REF!</v>
      </c>
      <c r="P27" s="303" t="e">
        <f t="shared" si="5"/>
        <v>#REF!</v>
      </c>
      <c r="Q27" s="386" t="e">
        <f t="shared" ref="Q27" si="32">Q170</f>
        <v>#REF!</v>
      </c>
      <c r="R27" s="303" t="e">
        <f t="shared" si="6"/>
        <v>#REF!</v>
      </c>
      <c r="S27" s="239" t="e">
        <f t="shared" si="20"/>
        <v>#REF!</v>
      </c>
      <c r="T27" s="316" t="e">
        <f t="shared" si="8"/>
        <v>#REF!</v>
      </c>
    </row>
    <row r="28" spans="1:20" x14ac:dyDescent="0.25">
      <c r="A28" s="127" t="s">
        <v>110</v>
      </c>
      <c r="B28" s="262">
        <f t="shared" si="27"/>
        <v>12</v>
      </c>
      <c r="C28" s="73" t="e">
        <f t="shared" si="27"/>
        <v>#REF!</v>
      </c>
      <c r="D28" s="283" t="e">
        <f t="shared" si="27"/>
        <v>#REF!</v>
      </c>
      <c r="E28" s="386" t="e">
        <f t="shared" si="27"/>
        <v>#REF!</v>
      </c>
      <c r="F28" s="303" t="e">
        <f t="shared" si="9"/>
        <v>#REF!</v>
      </c>
      <c r="G28" s="386" t="e">
        <f t="shared" ref="G28" si="33">G171</f>
        <v>#REF!</v>
      </c>
      <c r="H28" s="303" t="e">
        <f t="shared" si="0"/>
        <v>#REF!</v>
      </c>
      <c r="I28" s="386" t="e">
        <f t="shared" ref="I28" si="34">I171</f>
        <v>#REF!</v>
      </c>
      <c r="J28" s="303" t="e">
        <f t="shared" si="1"/>
        <v>#REF!</v>
      </c>
      <c r="K28" s="239" t="e">
        <f t="shared" si="25"/>
        <v>#REF!</v>
      </c>
      <c r="L28" s="316" t="e">
        <f t="shared" si="26"/>
        <v>#REF!</v>
      </c>
      <c r="M28" s="386" t="e">
        <f t="shared" ref="M28" si="35">M171</f>
        <v>#REF!</v>
      </c>
      <c r="N28" s="303" t="e">
        <f t="shared" si="4"/>
        <v>#REF!</v>
      </c>
      <c r="O28" s="386" t="e">
        <f t="shared" ref="O28" si="36">O171</f>
        <v>#REF!</v>
      </c>
      <c r="P28" s="303" t="e">
        <f t="shared" si="5"/>
        <v>#REF!</v>
      </c>
      <c r="Q28" s="386" t="e">
        <f t="shared" ref="Q28" si="37">Q171</f>
        <v>#REF!</v>
      </c>
      <c r="R28" s="303" t="e">
        <f t="shared" si="6"/>
        <v>#REF!</v>
      </c>
      <c r="S28" s="239" t="e">
        <f t="shared" si="20"/>
        <v>#REF!</v>
      </c>
      <c r="T28" s="316" t="e">
        <f t="shared" si="8"/>
        <v>#REF!</v>
      </c>
    </row>
    <row r="29" spans="1:20" x14ac:dyDescent="0.25">
      <c r="A29" s="127" t="s">
        <v>111</v>
      </c>
      <c r="B29" s="262">
        <f t="shared" si="27"/>
        <v>12</v>
      </c>
      <c r="C29" s="73" t="e">
        <f t="shared" si="27"/>
        <v>#REF!</v>
      </c>
      <c r="D29" s="283" t="e">
        <f t="shared" si="27"/>
        <v>#REF!</v>
      </c>
      <c r="E29" s="386" t="e">
        <f t="shared" si="27"/>
        <v>#REF!</v>
      </c>
      <c r="F29" s="303" t="e">
        <f t="shared" si="9"/>
        <v>#REF!</v>
      </c>
      <c r="G29" s="386" t="e">
        <f t="shared" ref="G29" si="38">G172</f>
        <v>#REF!</v>
      </c>
      <c r="H29" s="303" t="e">
        <f t="shared" si="0"/>
        <v>#REF!</v>
      </c>
      <c r="I29" s="386" t="e">
        <f t="shared" ref="I29" si="39">I172</f>
        <v>#REF!</v>
      </c>
      <c r="J29" s="303" t="e">
        <f t="shared" si="1"/>
        <v>#REF!</v>
      </c>
      <c r="K29" s="239" t="e">
        <f t="shared" si="25"/>
        <v>#REF!</v>
      </c>
      <c r="L29" s="316" t="e">
        <f t="shared" si="26"/>
        <v>#REF!</v>
      </c>
      <c r="M29" s="386" t="e">
        <f t="shared" ref="M29" si="40">M172</f>
        <v>#REF!</v>
      </c>
      <c r="N29" s="303" t="e">
        <f t="shared" si="4"/>
        <v>#REF!</v>
      </c>
      <c r="O29" s="386" t="e">
        <f t="shared" ref="O29" si="41">O172</f>
        <v>#REF!</v>
      </c>
      <c r="P29" s="303" t="e">
        <f t="shared" si="5"/>
        <v>#REF!</v>
      </c>
      <c r="Q29" s="386" t="e">
        <f t="shared" ref="Q29" si="42">Q172</f>
        <v>#REF!</v>
      </c>
      <c r="R29" s="303" t="e">
        <f t="shared" si="6"/>
        <v>#REF!</v>
      </c>
      <c r="S29" s="239" t="e">
        <f t="shared" si="20"/>
        <v>#REF!</v>
      </c>
      <c r="T29" s="316" t="e">
        <f t="shared" si="8"/>
        <v>#REF!</v>
      </c>
    </row>
    <row r="30" spans="1:20" x14ac:dyDescent="0.25">
      <c r="A30" s="127" t="s">
        <v>112</v>
      </c>
      <c r="B30" s="262">
        <f t="shared" si="27"/>
        <v>12</v>
      </c>
      <c r="C30" s="73" t="e">
        <f t="shared" si="27"/>
        <v>#REF!</v>
      </c>
      <c r="D30" s="283" t="e">
        <f t="shared" si="27"/>
        <v>#REF!</v>
      </c>
      <c r="E30" s="386" t="e">
        <f t="shared" si="27"/>
        <v>#REF!</v>
      </c>
      <c r="F30" s="303" t="e">
        <f t="shared" si="9"/>
        <v>#REF!</v>
      </c>
      <c r="G30" s="386" t="e">
        <f t="shared" ref="G30" si="43">G173</f>
        <v>#REF!</v>
      </c>
      <c r="H30" s="303" t="e">
        <f t="shared" si="0"/>
        <v>#REF!</v>
      </c>
      <c r="I30" s="386" t="e">
        <f t="shared" ref="I30" si="44">I173</f>
        <v>#REF!</v>
      </c>
      <c r="J30" s="303" t="e">
        <f t="shared" si="1"/>
        <v>#REF!</v>
      </c>
      <c r="K30" s="239" t="e">
        <f t="shared" si="25"/>
        <v>#REF!</v>
      </c>
      <c r="L30" s="316" t="e">
        <f t="shared" si="26"/>
        <v>#REF!</v>
      </c>
      <c r="M30" s="386" t="e">
        <f t="shared" ref="M30" si="45">M173</f>
        <v>#REF!</v>
      </c>
      <c r="N30" s="303" t="e">
        <f t="shared" si="4"/>
        <v>#REF!</v>
      </c>
      <c r="O30" s="386" t="e">
        <f t="shared" ref="O30" si="46">O173</f>
        <v>#REF!</v>
      </c>
      <c r="P30" s="303" t="e">
        <f t="shared" si="5"/>
        <v>#REF!</v>
      </c>
      <c r="Q30" s="386" t="e">
        <f t="shared" ref="Q30" si="47">Q173</f>
        <v>#REF!</v>
      </c>
      <c r="R30" s="303" t="e">
        <f t="shared" si="6"/>
        <v>#REF!</v>
      </c>
      <c r="S30" s="239" t="e">
        <f t="shared" si="20"/>
        <v>#REF!</v>
      </c>
      <c r="T30" s="316" t="e">
        <f t="shared" si="8"/>
        <v>#REF!</v>
      </c>
    </row>
    <row r="31" spans="1:20" x14ac:dyDescent="0.25">
      <c r="A31" s="127" t="s">
        <v>179</v>
      </c>
      <c r="B31" s="262">
        <f t="shared" si="27"/>
        <v>12</v>
      </c>
      <c r="C31" s="73" t="e">
        <f t="shared" si="27"/>
        <v>#REF!</v>
      </c>
      <c r="D31" s="283" t="e">
        <f t="shared" si="27"/>
        <v>#REF!</v>
      </c>
      <c r="E31" s="386" t="e">
        <f t="shared" si="27"/>
        <v>#REF!</v>
      </c>
      <c r="F31" s="303" t="e">
        <f t="shared" si="9"/>
        <v>#REF!</v>
      </c>
      <c r="G31" s="386" t="e">
        <f t="shared" ref="G31" si="48">G174</f>
        <v>#REF!</v>
      </c>
      <c r="H31" s="303" t="e">
        <f t="shared" si="0"/>
        <v>#REF!</v>
      </c>
      <c r="I31" s="386" t="e">
        <f t="shared" ref="I31" si="49">I174</f>
        <v>#REF!</v>
      </c>
      <c r="J31" s="303" t="e">
        <f t="shared" si="1"/>
        <v>#REF!</v>
      </c>
      <c r="K31" s="239" t="e">
        <f t="shared" si="25"/>
        <v>#REF!</v>
      </c>
      <c r="L31" s="316" t="e">
        <f t="shared" si="26"/>
        <v>#REF!</v>
      </c>
      <c r="M31" s="386" t="e">
        <f t="shared" ref="M31" si="50">M174</f>
        <v>#REF!</v>
      </c>
      <c r="N31" s="303" t="e">
        <f t="shared" si="4"/>
        <v>#REF!</v>
      </c>
      <c r="O31" s="386" t="e">
        <f t="shared" ref="O31" si="51">O174</f>
        <v>#REF!</v>
      </c>
      <c r="P31" s="303" t="e">
        <f t="shared" si="5"/>
        <v>#REF!</v>
      </c>
      <c r="Q31" s="386" t="e">
        <f t="shared" ref="Q31" si="52">Q174</f>
        <v>#REF!</v>
      </c>
      <c r="R31" s="303" t="e">
        <f t="shared" si="6"/>
        <v>#REF!</v>
      </c>
      <c r="S31" s="239" t="e">
        <f t="shared" si="20"/>
        <v>#REF!</v>
      </c>
      <c r="T31" s="316" t="e">
        <f t="shared" si="8"/>
        <v>#REF!</v>
      </c>
    </row>
    <row r="32" spans="1:20" x14ac:dyDescent="0.25">
      <c r="A32" s="127" t="s">
        <v>113</v>
      </c>
      <c r="B32" s="262">
        <f t="shared" si="27"/>
        <v>12</v>
      </c>
      <c r="C32" s="73" t="e">
        <f t="shared" si="27"/>
        <v>#REF!</v>
      </c>
      <c r="D32" s="283" t="e">
        <f t="shared" si="27"/>
        <v>#REF!</v>
      </c>
      <c r="E32" s="386" t="e">
        <f t="shared" si="27"/>
        <v>#REF!</v>
      </c>
      <c r="F32" s="303" t="e">
        <f t="shared" si="9"/>
        <v>#REF!</v>
      </c>
      <c r="G32" s="386" t="e">
        <f t="shared" ref="G32" si="53">G175</f>
        <v>#REF!</v>
      </c>
      <c r="H32" s="303" t="e">
        <f t="shared" si="0"/>
        <v>#REF!</v>
      </c>
      <c r="I32" s="386" t="e">
        <f t="shared" ref="I32" si="54">I175</f>
        <v>#REF!</v>
      </c>
      <c r="J32" s="303" t="e">
        <f t="shared" si="1"/>
        <v>#REF!</v>
      </c>
      <c r="K32" s="239" t="e">
        <f t="shared" si="25"/>
        <v>#REF!</v>
      </c>
      <c r="L32" s="316" t="e">
        <f t="shared" si="26"/>
        <v>#REF!</v>
      </c>
      <c r="M32" s="386" t="e">
        <f t="shared" ref="M32" si="55">M175</f>
        <v>#REF!</v>
      </c>
      <c r="N32" s="303" t="e">
        <f t="shared" si="4"/>
        <v>#REF!</v>
      </c>
      <c r="O32" s="386" t="e">
        <f t="shared" ref="O32" si="56">O175</f>
        <v>#REF!</v>
      </c>
      <c r="P32" s="303" t="e">
        <f t="shared" si="5"/>
        <v>#REF!</v>
      </c>
      <c r="Q32" s="386" t="e">
        <f t="shared" ref="Q32" si="57">Q175</f>
        <v>#REF!</v>
      </c>
      <c r="R32" s="303" t="e">
        <f t="shared" si="6"/>
        <v>#REF!</v>
      </c>
      <c r="S32" s="239" t="e">
        <f t="shared" si="20"/>
        <v>#REF!</v>
      </c>
      <c r="T32" s="316" t="e">
        <f t="shared" si="8"/>
        <v>#REF!</v>
      </c>
    </row>
    <row r="33" spans="1:20" x14ac:dyDescent="0.25">
      <c r="A33" s="127" t="s">
        <v>114</v>
      </c>
      <c r="B33" s="262">
        <f t="shared" si="27"/>
        <v>12</v>
      </c>
      <c r="C33" s="73" t="e">
        <f t="shared" si="27"/>
        <v>#REF!</v>
      </c>
      <c r="D33" s="283" t="e">
        <f t="shared" si="27"/>
        <v>#REF!</v>
      </c>
      <c r="E33" s="386" t="e">
        <f t="shared" si="27"/>
        <v>#REF!</v>
      </c>
      <c r="F33" s="303" t="e">
        <f t="shared" si="9"/>
        <v>#REF!</v>
      </c>
      <c r="G33" s="386" t="e">
        <f t="shared" ref="G33" si="58">G176</f>
        <v>#REF!</v>
      </c>
      <c r="H33" s="303" t="e">
        <f t="shared" si="0"/>
        <v>#REF!</v>
      </c>
      <c r="I33" s="386" t="e">
        <f t="shared" ref="I33" si="59">I176</f>
        <v>#REF!</v>
      </c>
      <c r="J33" s="303" t="e">
        <f t="shared" si="1"/>
        <v>#REF!</v>
      </c>
      <c r="K33" s="239" t="e">
        <f t="shared" si="25"/>
        <v>#REF!</v>
      </c>
      <c r="L33" s="316" t="e">
        <f t="shared" si="26"/>
        <v>#REF!</v>
      </c>
      <c r="M33" s="386" t="e">
        <f t="shared" ref="M33" si="60">M176</f>
        <v>#REF!</v>
      </c>
      <c r="N33" s="303" t="e">
        <f t="shared" si="4"/>
        <v>#REF!</v>
      </c>
      <c r="O33" s="386" t="e">
        <f t="shared" ref="O33" si="61">O176</f>
        <v>#REF!</v>
      </c>
      <c r="P33" s="303" t="e">
        <f t="shared" si="5"/>
        <v>#REF!</v>
      </c>
      <c r="Q33" s="386" t="e">
        <f t="shared" ref="Q33" si="62">Q176</f>
        <v>#REF!</v>
      </c>
      <c r="R33" s="303" t="e">
        <f t="shared" si="6"/>
        <v>#REF!</v>
      </c>
      <c r="S33" s="239" t="e">
        <f t="shared" si="20"/>
        <v>#REF!</v>
      </c>
      <c r="T33" s="316" t="e">
        <f t="shared" si="8"/>
        <v>#REF!</v>
      </c>
    </row>
    <row r="34" spans="1:20" x14ac:dyDescent="0.25">
      <c r="A34" s="127" t="s">
        <v>115</v>
      </c>
      <c r="B34" s="262">
        <f t="shared" si="27"/>
        <v>12</v>
      </c>
      <c r="C34" s="73" t="e">
        <f t="shared" si="27"/>
        <v>#REF!</v>
      </c>
      <c r="D34" s="283" t="e">
        <f t="shared" si="27"/>
        <v>#REF!</v>
      </c>
      <c r="E34" s="386" t="e">
        <f t="shared" si="27"/>
        <v>#REF!</v>
      </c>
      <c r="F34" s="303" t="e">
        <f t="shared" si="9"/>
        <v>#REF!</v>
      </c>
      <c r="G34" s="386" t="e">
        <f t="shared" ref="G34" si="63">G177</f>
        <v>#REF!</v>
      </c>
      <c r="H34" s="303" t="e">
        <f t="shared" si="0"/>
        <v>#REF!</v>
      </c>
      <c r="I34" s="386" t="e">
        <f t="shared" ref="I34" si="64">I177</f>
        <v>#REF!</v>
      </c>
      <c r="J34" s="303" t="e">
        <f t="shared" si="1"/>
        <v>#REF!</v>
      </c>
      <c r="K34" s="239" t="e">
        <f t="shared" si="25"/>
        <v>#REF!</v>
      </c>
      <c r="L34" s="316" t="e">
        <f t="shared" si="26"/>
        <v>#REF!</v>
      </c>
      <c r="M34" s="386" t="e">
        <f t="shared" ref="M34" si="65">M177</f>
        <v>#REF!</v>
      </c>
      <c r="N34" s="303" t="e">
        <f t="shared" si="4"/>
        <v>#REF!</v>
      </c>
      <c r="O34" s="386" t="e">
        <f t="shared" ref="O34" si="66">O177</f>
        <v>#REF!</v>
      </c>
      <c r="P34" s="303" t="e">
        <f t="shared" si="5"/>
        <v>#REF!</v>
      </c>
      <c r="Q34" s="386" t="e">
        <f t="shared" ref="Q34" si="67">Q177</f>
        <v>#REF!</v>
      </c>
      <c r="R34" s="303" t="e">
        <f t="shared" si="6"/>
        <v>#REF!</v>
      </c>
      <c r="S34" s="239" t="e">
        <f t="shared" si="20"/>
        <v>#REF!</v>
      </c>
      <c r="T34" s="316" t="e">
        <f t="shared" si="8"/>
        <v>#REF!</v>
      </c>
    </row>
    <row r="35" spans="1:20" ht="15.75" thickBot="1" x14ac:dyDescent="0.3">
      <c r="A35" s="127" t="s">
        <v>116</v>
      </c>
      <c r="B35" s="262">
        <f t="shared" si="27"/>
        <v>12</v>
      </c>
      <c r="C35" s="73" t="e">
        <f t="shared" si="27"/>
        <v>#REF!</v>
      </c>
      <c r="D35" s="283" t="e">
        <f t="shared" si="27"/>
        <v>#REF!</v>
      </c>
      <c r="E35" s="386" t="e">
        <f t="shared" si="27"/>
        <v>#REF!</v>
      </c>
      <c r="F35" s="303" t="e">
        <f t="shared" si="9"/>
        <v>#REF!</v>
      </c>
      <c r="G35" s="386" t="e">
        <f t="shared" ref="G35" si="68">G178</f>
        <v>#REF!</v>
      </c>
      <c r="H35" s="303" t="e">
        <f t="shared" si="0"/>
        <v>#REF!</v>
      </c>
      <c r="I35" s="386" t="e">
        <f t="shared" ref="I35" si="69">I178</f>
        <v>#REF!</v>
      </c>
      <c r="J35" s="303" t="e">
        <f t="shared" si="1"/>
        <v>#REF!</v>
      </c>
      <c r="K35" s="239" t="e">
        <f t="shared" si="25"/>
        <v>#REF!</v>
      </c>
      <c r="L35" s="316" t="e">
        <f t="shared" si="26"/>
        <v>#REF!</v>
      </c>
      <c r="M35" s="386" t="e">
        <f t="shared" ref="M35" si="70">M178</f>
        <v>#REF!</v>
      </c>
      <c r="N35" s="303" t="e">
        <f t="shared" si="4"/>
        <v>#REF!</v>
      </c>
      <c r="O35" s="386" t="e">
        <f t="shared" ref="O35" si="71">O178</f>
        <v>#REF!</v>
      </c>
      <c r="P35" s="303" t="e">
        <f t="shared" si="5"/>
        <v>#REF!</v>
      </c>
      <c r="Q35" s="386" t="e">
        <f t="shared" ref="Q35" si="72">Q178</f>
        <v>#REF!</v>
      </c>
      <c r="R35" s="303" t="e">
        <f t="shared" si="6"/>
        <v>#REF!</v>
      </c>
      <c r="S35" s="239" t="e">
        <f t="shared" ref="S35" si="73">SUM(M35,O35,Q35)</f>
        <v>#REF!</v>
      </c>
      <c r="T35" s="316" t="e">
        <f t="shared" si="8"/>
        <v>#REF!</v>
      </c>
    </row>
    <row r="36" spans="1:20" s="383" customFormat="1" ht="15.75" thickBot="1" x14ac:dyDescent="0.3">
      <c r="A36" s="382" t="s">
        <v>6</v>
      </c>
      <c r="B36" s="382">
        <f>SUM(B26:B35)</f>
        <v>120</v>
      </c>
      <c r="C36" s="377" t="e">
        <f t="shared" ref="C36:T36" si="74">SUM(C26:C35)</f>
        <v>#REF!</v>
      </c>
      <c r="D36" s="378" t="e">
        <f t="shared" si="74"/>
        <v>#REF!</v>
      </c>
      <c r="E36" s="389" t="e">
        <f t="shared" si="74"/>
        <v>#REF!</v>
      </c>
      <c r="F36" s="379" t="e">
        <f t="shared" si="74"/>
        <v>#REF!</v>
      </c>
      <c r="G36" s="389" t="e">
        <f t="shared" si="74"/>
        <v>#REF!</v>
      </c>
      <c r="H36" s="379" t="e">
        <f t="shared" si="74"/>
        <v>#REF!</v>
      </c>
      <c r="I36" s="389" t="e">
        <f t="shared" si="74"/>
        <v>#REF!</v>
      </c>
      <c r="J36" s="379" t="e">
        <f t="shared" si="74"/>
        <v>#REF!</v>
      </c>
      <c r="K36" s="380" t="e">
        <f t="shared" ref="K36:L36" si="75">SUM(K26:K35)</f>
        <v>#REF!</v>
      </c>
      <c r="L36" s="381" t="e">
        <f t="shared" si="75"/>
        <v>#REF!</v>
      </c>
      <c r="M36" s="389" t="e">
        <f t="shared" si="74"/>
        <v>#REF!</v>
      </c>
      <c r="N36" s="379" t="e">
        <f>SUM(N26:N35)</f>
        <v>#REF!</v>
      </c>
      <c r="O36" s="389" t="e">
        <f t="shared" si="74"/>
        <v>#REF!</v>
      </c>
      <c r="P36" s="379" t="e">
        <f t="shared" si="74"/>
        <v>#REF!</v>
      </c>
      <c r="Q36" s="389" t="e">
        <f t="shared" si="74"/>
        <v>#REF!</v>
      </c>
      <c r="R36" s="379" t="e">
        <f t="shared" si="74"/>
        <v>#REF!</v>
      </c>
      <c r="S36" s="380" t="e">
        <f t="shared" si="74"/>
        <v>#REF!</v>
      </c>
      <c r="T36" s="381" t="e">
        <f t="shared" si="74"/>
        <v>#REF!</v>
      </c>
    </row>
    <row r="38" spans="1:20" ht="15.75" hidden="1" x14ac:dyDescent="0.25">
      <c r="A38" s="993" t="s">
        <v>226</v>
      </c>
      <c r="B38" s="994"/>
      <c r="C38" s="994"/>
      <c r="D38" s="994"/>
      <c r="E38" s="994"/>
      <c r="F38" s="994"/>
      <c r="G38" s="994"/>
      <c r="H38" s="994"/>
      <c r="I38" s="994"/>
      <c r="J38" s="994"/>
      <c r="K38" s="994"/>
      <c r="L38" s="994"/>
      <c r="M38" s="994"/>
      <c r="N38" s="994"/>
      <c r="O38" s="994"/>
      <c r="P38" s="994"/>
      <c r="Q38" s="994"/>
      <c r="R38" s="994"/>
      <c r="S38" s="994"/>
      <c r="T38" s="994"/>
    </row>
    <row r="39" spans="1:20" ht="36.75" hidden="1" thickBot="1" x14ac:dyDescent="0.3">
      <c r="A39" s="74" t="s">
        <v>14</v>
      </c>
      <c r="B39" s="260" t="s">
        <v>216</v>
      </c>
      <c r="C39" s="90" t="s">
        <v>165</v>
      </c>
      <c r="D39" s="288" t="s">
        <v>217</v>
      </c>
      <c r="E39" s="385" t="s">
        <v>2</v>
      </c>
      <c r="F39" s="330" t="s">
        <v>219</v>
      </c>
      <c r="G39" s="385" t="s">
        <v>3</v>
      </c>
      <c r="H39" s="330" t="s">
        <v>220</v>
      </c>
      <c r="I39" s="385" t="s">
        <v>4</v>
      </c>
      <c r="J39" s="330" t="s">
        <v>221</v>
      </c>
      <c r="K39" s="237" t="s">
        <v>193</v>
      </c>
      <c r="L39" s="328" t="s">
        <v>218</v>
      </c>
      <c r="M39" s="385" t="s">
        <v>5</v>
      </c>
      <c r="N39" s="330" t="s">
        <v>222</v>
      </c>
      <c r="O39" s="404" t="s">
        <v>190</v>
      </c>
      <c r="P39" s="330" t="s">
        <v>223</v>
      </c>
      <c r="Q39" s="404" t="s">
        <v>191</v>
      </c>
      <c r="R39" s="330" t="s">
        <v>224</v>
      </c>
      <c r="S39" s="237" t="s">
        <v>193</v>
      </c>
      <c r="T39" s="328" t="s">
        <v>218</v>
      </c>
    </row>
    <row r="40" spans="1:20" ht="15.75" hidden="1" thickTop="1" x14ac:dyDescent="0.25">
      <c r="A40" s="77" t="s">
        <v>17</v>
      </c>
      <c r="B40" s="262">
        <v>40</v>
      </c>
      <c r="C40" s="73" t="e">
        <f>'Pque N Mundo I'!#REF!</f>
        <v>#REF!</v>
      </c>
      <c r="D40" s="283" t="e">
        <f t="shared" ref="D40:D44" si="76">C40*B40</f>
        <v>#REF!</v>
      </c>
      <c r="E40" s="386" t="e">
        <f>'Pque N Mundo I'!#REF!</f>
        <v>#REF!</v>
      </c>
      <c r="F40" s="303" t="e">
        <f t="shared" ref="F40:H44" si="77">(E40*$B40)-$D40</f>
        <v>#REF!</v>
      </c>
      <c r="G40" s="386" t="e">
        <f>'Pque N Mundo I'!#REF!</f>
        <v>#REF!</v>
      </c>
      <c r="H40" s="303" t="e">
        <f t="shared" si="77"/>
        <v>#REF!</v>
      </c>
      <c r="I40" s="386" t="e">
        <f>'Pque N Mundo I'!#REF!</f>
        <v>#REF!</v>
      </c>
      <c r="J40" s="303" t="e">
        <f t="shared" ref="J40:J44" si="78">(I40*$B40)-$D40</f>
        <v>#REF!</v>
      </c>
      <c r="K40" s="239" t="e">
        <f t="shared" ref="K40:K44" si="79">SUM(E40,G40,I40)</f>
        <v>#REF!</v>
      </c>
      <c r="L40" s="316" t="e">
        <f t="shared" ref="L40:L44" si="80">(K40*$B40)-$D40*3</f>
        <v>#REF!</v>
      </c>
      <c r="M40" s="386" t="e">
        <f>'Pque N Mundo I'!#REF!</f>
        <v>#REF!</v>
      </c>
      <c r="N40" s="303" t="e">
        <f t="shared" ref="N40:N44" si="81">(M40*$B40)-$D40</f>
        <v>#REF!</v>
      </c>
      <c r="O40" s="386" t="e">
        <f>'Pque N Mundo I'!#REF!</f>
        <v>#REF!</v>
      </c>
      <c r="P40" s="303" t="e">
        <f t="shared" ref="P40:P44" si="82">(O40*$B40)-$D40</f>
        <v>#REF!</v>
      </c>
      <c r="Q40" s="386" t="e">
        <f>'Pque N Mundo I'!#REF!</f>
        <v>#REF!</v>
      </c>
      <c r="R40" s="303" t="e">
        <f t="shared" ref="R40:R44" si="83">(Q40*$B40)-$D40</f>
        <v>#REF!</v>
      </c>
      <c r="S40" s="239" t="e">
        <f t="shared" ref="S40:S44" si="84">SUM(M40,O40,Q40)</f>
        <v>#REF!</v>
      </c>
      <c r="T40" s="316" t="e">
        <f t="shared" ref="T40:T44" si="85">(S40*$B40)-$D40*3</f>
        <v>#REF!</v>
      </c>
    </row>
    <row r="41" spans="1:20" hidden="1" x14ac:dyDescent="0.25">
      <c r="A41" s="77" t="s">
        <v>20</v>
      </c>
      <c r="B41" s="262">
        <v>20</v>
      </c>
      <c r="C41" s="73" t="e">
        <f>'Pque N Mundo I'!#REF!</f>
        <v>#REF!</v>
      </c>
      <c r="D41" s="283" t="e">
        <f t="shared" si="76"/>
        <v>#REF!</v>
      </c>
      <c r="E41" s="386" t="e">
        <f>'Pque N Mundo I'!#REF!</f>
        <v>#REF!</v>
      </c>
      <c r="F41" s="303" t="e">
        <f t="shared" si="77"/>
        <v>#REF!</v>
      </c>
      <c r="G41" s="386" t="e">
        <f>'Pque N Mundo I'!#REF!</f>
        <v>#REF!</v>
      </c>
      <c r="H41" s="303" t="e">
        <f t="shared" si="77"/>
        <v>#REF!</v>
      </c>
      <c r="I41" s="386" t="e">
        <f>'Pque N Mundo I'!#REF!</f>
        <v>#REF!</v>
      </c>
      <c r="J41" s="303" t="e">
        <f t="shared" si="78"/>
        <v>#REF!</v>
      </c>
      <c r="K41" s="239" t="e">
        <f t="shared" si="79"/>
        <v>#REF!</v>
      </c>
      <c r="L41" s="316" t="e">
        <f t="shared" si="80"/>
        <v>#REF!</v>
      </c>
      <c r="M41" s="386" t="e">
        <f>'Pque N Mundo I'!#REF!</f>
        <v>#REF!</v>
      </c>
      <c r="N41" s="303" t="e">
        <f t="shared" si="81"/>
        <v>#REF!</v>
      </c>
      <c r="O41" s="386" t="e">
        <f>'Pque N Mundo I'!#REF!</f>
        <v>#REF!</v>
      </c>
      <c r="P41" s="303" t="e">
        <f t="shared" si="82"/>
        <v>#REF!</v>
      </c>
      <c r="Q41" s="386" t="e">
        <f>'Pque N Mundo I'!#REF!</f>
        <v>#REF!</v>
      </c>
      <c r="R41" s="303" t="e">
        <f t="shared" si="83"/>
        <v>#REF!</v>
      </c>
      <c r="S41" s="239" t="e">
        <f t="shared" si="84"/>
        <v>#REF!</v>
      </c>
      <c r="T41" s="316" t="e">
        <f t="shared" si="85"/>
        <v>#REF!</v>
      </c>
    </row>
    <row r="42" spans="1:20" hidden="1" x14ac:dyDescent="0.25">
      <c r="A42" s="77" t="s">
        <v>43</v>
      </c>
      <c r="B42" s="262">
        <v>20</v>
      </c>
      <c r="C42" s="73" t="e">
        <f>'Pque N Mundo I'!#REF!</f>
        <v>#REF!</v>
      </c>
      <c r="D42" s="283" t="e">
        <f t="shared" si="76"/>
        <v>#REF!</v>
      </c>
      <c r="E42" s="386" t="e">
        <f>'Pque N Mundo I'!#REF!</f>
        <v>#REF!</v>
      </c>
      <c r="F42" s="303" t="e">
        <f t="shared" si="77"/>
        <v>#REF!</v>
      </c>
      <c r="G42" s="386" t="e">
        <f>'Pque N Mundo I'!#REF!</f>
        <v>#REF!</v>
      </c>
      <c r="H42" s="303" t="e">
        <f t="shared" si="77"/>
        <v>#REF!</v>
      </c>
      <c r="I42" s="386" t="e">
        <f>'Pque N Mundo I'!#REF!</f>
        <v>#REF!</v>
      </c>
      <c r="J42" s="303" t="e">
        <f t="shared" si="78"/>
        <v>#REF!</v>
      </c>
      <c r="K42" s="239" t="e">
        <f t="shared" si="79"/>
        <v>#REF!</v>
      </c>
      <c r="L42" s="316" t="e">
        <f t="shared" si="80"/>
        <v>#REF!</v>
      </c>
      <c r="M42" s="386" t="e">
        <f>'Pque N Mundo I'!#REF!</f>
        <v>#REF!</v>
      </c>
      <c r="N42" s="303" t="e">
        <f t="shared" si="81"/>
        <v>#REF!</v>
      </c>
      <c r="O42" s="386" t="e">
        <f>'Pque N Mundo I'!#REF!</f>
        <v>#REF!</v>
      </c>
      <c r="P42" s="303" t="e">
        <f t="shared" si="82"/>
        <v>#REF!</v>
      </c>
      <c r="Q42" s="386" t="e">
        <f>'Pque N Mundo I'!#REF!</f>
        <v>#REF!</v>
      </c>
      <c r="R42" s="303" t="e">
        <f t="shared" si="83"/>
        <v>#REF!</v>
      </c>
      <c r="S42" s="239" t="e">
        <f t="shared" si="84"/>
        <v>#REF!</v>
      </c>
      <c r="T42" s="316" t="e">
        <f t="shared" si="85"/>
        <v>#REF!</v>
      </c>
    </row>
    <row r="43" spans="1:20" hidden="1" x14ac:dyDescent="0.25">
      <c r="A43" s="77" t="s">
        <v>22</v>
      </c>
      <c r="B43" s="262">
        <v>20</v>
      </c>
      <c r="C43" s="73" t="e">
        <f>'Pque N Mundo I'!#REF!</f>
        <v>#REF!</v>
      </c>
      <c r="D43" s="283" t="e">
        <f t="shared" si="76"/>
        <v>#REF!</v>
      </c>
      <c r="E43" s="386" t="e">
        <f>'Pque N Mundo I'!#REF!</f>
        <v>#REF!</v>
      </c>
      <c r="F43" s="303" t="e">
        <f t="shared" si="77"/>
        <v>#REF!</v>
      </c>
      <c r="G43" s="386" t="e">
        <f>'Pque N Mundo I'!#REF!</f>
        <v>#REF!</v>
      </c>
      <c r="H43" s="303" t="e">
        <f t="shared" si="77"/>
        <v>#REF!</v>
      </c>
      <c r="I43" s="386" t="e">
        <f>'Pque N Mundo I'!#REF!</f>
        <v>#REF!</v>
      </c>
      <c r="J43" s="303" t="e">
        <f t="shared" si="78"/>
        <v>#REF!</v>
      </c>
      <c r="K43" s="239" t="e">
        <f t="shared" si="79"/>
        <v>#REF!</v>
      </c>
      <c r="L43" s="316" t="e">
        <f t="shared" si="80"/>
        <v>#REF!</v>
      </c>
      <c r="M43" s="386" t="e">
        <f>'Pque N Mundo I'!#REF!</f>
        <v>#REF!</v>
      </c>
      <c r="N43" s="303" t="e">
        <f t="shared" si="81"/>
        <v>#REF!</v>
      </c>
      <c r="O43" s="386" t="e">
        <f>'Pque N Mundo I'!#REF!</f>
        <v>#REF!</v>
      </c>
      <c r="P43" s="303" t="e">
        <f t="shared" si="82"/>
        <v>#REF!</v>
      </c>
      <c r="Q43" s="386" t="e">
        <f>'Pque N Mundo I'!#REF!</f>
        <v>#REF!</v>
      </c>
      <c r="R43" s="303" t="e">
        <f t="shared" si="83"/>
        <v>#REF!</v>
      </c>
      <c r="S43" s="239" t="e">
        <f t="shared" si="84"/>
        <v>#REF!</v>
      </c>
      <c r="T43" s="316" t="e">
        <f t="shared" si="85"/>
        <v>#REF!</v>
      </c>
    </row>
    <row r="44" spans="1:20" ht="15.75" hidden="1" thickBot="1" x14ac:dyDescent="0.3">
      <c r="A44" s="77" t="s">
        <v>23</v>
      </c>
      <c r="B44" s="262">
        <v>20</v>
      </c>
      <c r="C44" s="73" t="e">
        <f>'Pque N Mundo I'!#REF!</f>
        <v>#REF!</v>
      </c>
      <c r="D44" s="283" t="e">
        <f t="shared" si="76"/>
        <v>#REF!</v>
      </c>
      <c r="E44" s="386" t="e">
        <f>'Pque N Mundo I'!#REF!</f>
        <v>#REF!</v>
      </c>
      <c r="F44" s="303" t="e">
        <f t="shared" si="77"/>
        <v>#REF!</v>
      </c>
      <c r="G44" s="386" t="e">
        <f>'Pque N Mundo I'!#REF!</f>
        <v>#REF!</v>
      </c>
      <c r="H44" s="303" t="e">
        <f t="shared" si="77"/>
        <v>#REF!</v>
      </c>
      <c r="I44" s="386" t="e">
        <f>'Pque N Mundo I'!#REF!</f>
        <v>#REF!</v>
      </c>
      <c r="J44" s="303" t="e">
        <f t="shared" si="78"/>
        <v>#REF!</v>
      </c>
      <c r="K44" s="239" t="e">
        <f t="shared" si="79"/>
        <v>#REF!</v>
      </c>
      <c r="L44" s="316" t="e">
        <f t="shared" si="80"/>
        <v>#REF!</v>
      </c>
      <c r="M44" s="386" t="e">
        <f>'Pque N Mundo I'!#REF!</f>
        <v>#REF!</v>
      </c>
      <c r="N44" s="303" t="e">
        <f t="shared" si="81"/>
        <v>#REF!</v>
      </c>
      <c r="O44" s="386" t="e">
        <f>'Pque N Mundo I'!#REF!</f>
        <v>#REF!</v>
      </c>
      <c r="P44" s="303" t="e">
        <f t="shared" si="82"/>
        <v>#REF!</v>
      </c>
      <c r="Q44" s="386" t="e">
        <f>'Pque N Mundo I'!#REF!</f>
        <v>#REF!</v>
      </c>
      <c r="R44" s="303" t="e">
        <f t="shared" si="83"/>
        <v>#REF!</v>
      </c>
      <c r="S44" s="239" t="e">
        <f t="shared" si="84"/>
        <v>#REF!</v>
      </c>
      <c r="T44" s="316" t="e">
        <f t="shared" si="85"/>
        <v>#REF!</v>
      </c>
    </row>
    <row r="45" spans="1:20" ht="15.75" hidden="1" thickBot="1" x14ac:dyDescent="0.3">
      <c r="A45" s="341" t="s">
        <v>7</v>
      </c>
      <c r="B45" s="342">
        <f t="shared" ref="B45:T45" si="86">SUM(B40:B44)</f>
        <v>120</v>
      </c>
      <c r="C45" s="367" t="e">
        <f t="shared" si="86"/>
        <v>#REF!</v>
      </c>
      <c r="D45" s="368" t="e">
        <f t="shared" si="86"/>
        <v>#REF!</v>
      </c>
      <c r="E45" s="390" t="e">
        <f t="shared" si="86"/>
        <v>#REF!</v>
      </c>
      <c r="F45" s="344" t="e">
        <f t="shared" si="86"/>
        <v>#REF!</v>
      </c>
      <c r="G45" s="390" t="e">
        <f t="shared" si="86"/>
        <v>#REF!</v>
      </c>
      <c r="H45" s="344" t="e">
        <f t="shared" si="86"/>
        <v>#REF!</v>
      </c>
      <c r="I45" s="390" t="e">
        <f t="shared" si="86"/>
        <v>#REF!</v>
      </c>
      <c r="J45" s="344" t="e">
        <f t="shared" si="86"/>
        <v>#REF!</v>
      </c>
      <c r="K45" s="345" t="e">
        <f t="shared" ref="K45:L45" si="87">SUM(K40:K44)</f>
        <v>#REF!</v>
      </c>
      <c r="L45" s="346" t="e">
        <f t="shared" si="87"/>
        <v>#REF!</v>
      </c>
      <c r="M45" s="390" t="e">
        <f t="shared" si="86"/>
        <v>#REF!</v>
      </c>
      <c r="N45" s="344" t="e">
        <f t="shared" si="86"/>
        <v>#REF!</v>
      </c>
      <c r="O45" s="390" t="e">
        <f t="shared" si="86"/>
        <v>#REF!</v>
      </c>
      <c r="P45" s="344" t="e">
        <f t="shared" si="86"/>
        <v>#REF!</v>
      </c>
      <c r="Q45" s="390" t="e">
        <f t="shared" si="86"/>
        <v>#REF!</v>
      </c>
      <c r="R45" s="344" t="e">
        <f t="shared" si="86"/>
        <v>#REF!</v>
      </c>
      <c r="S45" s="345" t="e">
        <f t="shared" si="86"/>
        <v>#REF!</v>
      </c>
      <c r="T45" s="346" t="e">
        <f t="shared" si="86"/>
        <v>#REF!</v>
      </c>
    </row>
    <row r="46" spans="1:20" hidden="1" x14ac:dyDescent="0.25"/>
    <row r="47" spans="1:20" ht="15.75" hidden="1" x14ac:dyDescent="0.25">
      <c r="A47" s="993" t="s">
        <v>227</v>
      </c>
      <c r="B47" s="994"/>
      <c r="C47" s="994"/>
      <c r="D47" s="994"/>
      <c r="E47" s="994"/>
      <c r="F47" s="994"/>
      <c r="G47" s="994"/>
      <c r="H47" s="994"/>
      <c r="I47" s="994"/>
      <c r="J47" s="994"/>
      <c r="K47" s="994"/>
      <c r="L47" s="994"/>
      <c r="M47" s="994"/>
      <c r="N47" s="994"/>
      <c r="O47" s="994"/>
      <c r="P47" s="994"/>
      <c r="Q47" s="994"/>
      <c r="R47" s="994"/>
      <c r="S47" s="994"/>
      <c r="T47" s="994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85" t="s">
        <v>2</v>
      </c>
      <c r="F48" s="330" t="s">
        <v>219</v>
      </c>
      <c r="G48" s="385" t="s">
        <v>3</v>
      </c>
      <c r="H48" s="330" t="s">
        <v>220</v>
      </c>
      <c r="I48" s="385" t="s">
        <v>4</v>
      </c>
      <c r="J48" s="330" t="s">
        <v>221</v>
      </c>
      <c r="K48" s="237" t="s">
        <v>193</v>
      </c>
      <c r="L48" s="328" t="s">
        <v>218</v>
      </c>
      <c r="M48" s="385" t="s">
        <v>5</v>
      </c>
      <c r="N48" s="330" t="s">
        <v>222</v>
      </c>
      <c r="O48" s="404" t="s">
        <v>190</v>
      </c>
      <c r="P48" s="330" t="s">
        <v>223</v>
      </c>
      <c r="Q48" s="404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17</v>
      </c>
      <c r="B49" s="262">
        <v>40</v>
      </c>
      <c r="C49" s="73" t="e">
        <f>'Pque N Mundo II'!#REF!</f>
        <v>#REF!</v>
      </c>
      <c r="D49" s="283" t="e">
        <f t="shared" ref="D49:D52" si="88">C49*B49</f>
        <v>#REF!</v>
      </c>
      <c r="E49" s="386" t="e">
        <f>'Pque N Mundo II'!#REF!</f>
        <v>#REF!</v>
      </c>
      <c r="F49" s="303" t="e">
        <f t="shared" ref="F49:F52" si="89">(E49*$B49)-$D49</f>
        <v>#REF!</v>
      </c>
      <c r="G49" s="386" t="e">
        <f>'Pque N Mundo II'!#REF!</f>
        <v>#REF!</v>
      </c>
      <c r="H49" s="303" t="e">
        <f t="shared" ref="H49:H52" si="90">(G49*$B49)-$D49</f>
        <v>#REF!</v>
      </c>
      <c r="I49" s="386" t="e">
        <f>'Pque N Mundo II'!#REF!</f>
        <v>#REF!</v>
      </c>
      <c r="J49" s="303" t="e">
        <f t="shared" ref="J49:J52" si="91">(I49*$B49)-$D49</f>
        <v>#REF!</v>
      </c>
      <c r="K49" s="239" t="e">
        <f t="shared" ref="K49:K52" si="92">SUM(E49,G49,I49)</f>
        <v>#REF!</v>
      </c>
      <c r="L49" s="316" t="e">
        <f t="shared" ref="L49:L52" si="93">(K49*$B49)-$D49*3</f>
        <v>#REF!</v>
      </c>
      <c r="M49" s="386" t="e">
        <f>'Pque N Mundo II'!#REF!</f>
        <v>#REF!</v>
      </c>
      <c r="N49" s="303" t="e">
        <f t="shared" ref="N49:N52" si="94">(M49*$B49)-$D49</f>
        <v>#REF!</v>
      </c>
      <c r="O49" s="386" t="e">
        <f>'Pque N Mundo II'!#REF!</f>
        <v>#REF!</v>
      </c>
      <c r="P49" s="303" t="e">
        <f t="shared" ref="P49:P52" si="95">(O49*$B49)-$D49</f>
        <v>#REF!</v>
      </c>
      <c r="Q49" s="386" t="e">
        <f>'Pque N Mundo II'!#REF!</f>
        <v>#REF!</v>
      </c>
      <c r="R49" s="303" t="e">
        <f t="shared" ref="R49:R52" si="96">(Q49*$B49)-$D49</f>
        <v>#REF!</v>
      </c>
      <c r="S49" s="239" t="e">
        <f t="shared" ref="S49:S52" si="97">SUM(M49,O49,Q49)</f>
        <v>#REF!</v>
      </c>
      <c r="T49" s="316" t="e">
        <f t="shared" ref="T49:T52" si="98">(S49*$B49)-$D49*3</f>
        <v>#REF!</v>
      </c>
    </row>
    <row r="50" spans="1:20" hidden="1" x14ac:dyDescent="0.25">
      <c r="A50" s="77" t="s">
        <v>20</v>
      </c>
      <c r="B50" s="262">
        <v>20</v>
      </c>
      <c r="C50" s="73" t="e">
        <f>'Pque N Mundo II'!#REF!</f>
        <v>#REF!</v>
      </c>
      <c r="D50" s="283" t="e">
        <f t="shared" si="88"/>
        <v>#REF!</v>
      </c>
      <c r="E50" s="386" t="e">
        <f>'Pque N Mundo II'!#REF!</f>
        <v>#REF!</v>
      </c>
      <c r="F50" s="303" t="e">
        <f t="shared" si="89"/>
        <v>#REF!</v>
      </c>
      <c r="G50" s="386" t="e">
        <f>'Pque N Mundo II'!#REF!</f>
        <v>#REF!</v>
      </c>
      <c r="H50" s="303" t="e">
        <f t="shared" si="90"/>
        <v>#REF!</v>
      </c>
      <c r="I50" s="386" t="e">
        <f>'Pque N Mundo II'!#REF!</f>
        <v>#REF!</v>
      </c>
      <c r="J50" s="303" t="e">
        <f t="shared" si="91"/>
        <v>#REF!</v>
      </c>
      <c r="K50" s="239" t="e">
        <f t="shared" si="92"/>
        <v>#REF!</v>
      </c>
      <c r="L50" s="316" t="e">
        <f t="shared" si="93"/>
        <v>#REF!</v>
      </c>
      <c r="M50" s="386" t="e">
        <f>'Pque N Mundo II'!#REF!</f>
        <v>#REF!</v>
      </c>
      <c r="N50" s="303" t="e">
        <f t="shared" si="94"/>
        <v>#REF!</v>
      </c>
      <c r="O50" s="386" t="e">
        <f>'Pque N Mundo II'!#REF!</f>
        <v>#REF!</v>
      </c>
      <c r="P50" s="303" t="e">
        <f t="shared" si="95"/>
        <v>#REF!</v>
      </c>
      <c r="Q50" s="386" t="e">
        <f>'Pque N Mundo II'!#REF!</f>
        <v>#REF!</v>
      </c>
      <c r="R50" s="303" t="e">
        <f t="shared" si="96"/>
        <v>#REF!</v>
      </c>
      <c r="S50" s="239" t="e">
        <f t="shared" si="97"/>
        <v>#REF!</v>
      </c>
      <c r="T50" s="316" t="e">
        <f t="shared" si="98"/>
        <v>#REF!</v>
      </c>
    </row>
    <row r="51" spans="1:20" hidden="1" x14ac:dyDescent="0.25">
      <c r="A51" s="77" t="s">
        <v>43</v>
      </c>
      <c r="B51" s="262">
        <v>20</v>
      </c>
      <c r="C51" s="73" t="e">
        <f>'Pque N Mundo II'!#REF!</f>
        <v>#REF!</v>
      </c>
      <c r="D51" s="283" t="e">
        <f t="shared" si="88"/>
        <v>#REF!</v>
      </c>
      <c r="E51" s="386" t="e">
        <f>'Pque N Mundo II'!#REF!</f>
        <v>#REF!</v>
      </c>
      <c r="F51" s="303" t="e">
        <f t="shared" si="89"/>
        <v>#REF!</v>
      </c>
      <c r="G51" s="386" t="e">
        <f>'Pque N Mundo II'!#REF!</f>
        <v>#REF!</v>
      </c>
      <c r="H51" s="303" t="e">
        <f t="shared" si="90"/>
        <v>#REF!</v>
      </c>
      <c r="I51" s="386" t="e">
        <f>'Pque N Mundo II'!#REF!</f>
        <v>#REF!</v>
      </c>
      <c r="J51" s="303" t="e">
        <f t="shared" si="91"/>
        <v>#REF!</v>
      </c>
      <c r="K51" s="239" t="e">
        <f t="shared" si="92"/>
        <v>#REF!</v>
      </c>
      <c r="L51" s="316" t="e">
        <f t="shared" si="93"/>
        <v>#REF!</v>
      </c>
      <c r="M51" s="386" t="e">
        <f>'Pque N Mundo II'!#REF!</f>
        <v>#REF!</v>
      </c>
      <c r="N51" s="303" t="e">
        <f t="shared" si="94"/>
        <v>#REF!</v>
      </c>
      <c r="O51" s="386" t="e">
        <f>'Pque N Mundo II'!#REF!</f>
        <v>#REF!</v>
      </c>
      <c r="P51" s="303" t="e">
        <f t="shared" si="95"/>
        <v>#REF!</v>
      </c>
      <c r="Q51" s="386" t="e">
        <f>'Pque N Mundo II'!#REF!</f>
        <v>#REF!</v>
      </c>
      <c r="R51" s="303" t="e">
        <f t="shared" si="96"/>
        <v>#REF!</v>
      </c>
      <c r="S51" s="239" t="e">
        <f t="shared" si="97"/>
        <v>#REF!</v>
      </c>
      <c r="T51" s="316" t="e">
        <f t="shared" si="98"/>
        <v>#REF!</v>
      </c>
    </row>
    <row r="52" spans="1:20" ht="15.75" hidden="1" thickBot="1" x14ac:dyDescent="0.3">
      <c r="A52" s="77" t="s">
        <v>23</v>
      </c>
      <c r="B52" s="262">
        <v>20</v>
      </c>
      <c r="C52" s="73" t="e">
        <f>'Pque N Mundo II'!#REF!</f>
        <v>#REF!</v>
      </c>
      <c r="D52" s="283" t="e">
        <f t="shared" si="88"/>
        <v>#REF!</v>
      </c>
      <c r="E52" s="386" t="e">
        <f>'Pque N Mundo II'!#REF!</f>
        <v>#REF!</v>
      </c>
      <c r="F52" s="303" t="e">
        <f t="shared" si="89"/>
        <v>#REF!</v>
      </c>
      <c r="G52" s="386" t="e">
        <f>'Pque N Mundo II'!#REF!</f>
        <v>#REF!</v>
      </c>
      <c r="H52" s="303" t="e">
        <f t="shared" si="90"/>
        <v>#REF!</v>
      </c>
      <c r="I52" s="386" t="e">
        <f>'Pque N Mundo II'!#REF!</f>
        <v>#REF!</v>
      </c>
      <c r="J52" s="303" t="e">
        <f t="shared" si="91"/>
        <v>#REF!</v>
      </c>
      <c r="K52" s="239" t="e">
        <f t="shared" si="92"/>
        <v>#REF!</v>
      </c>
      <c r="L52" s="316" t="e">
        <f t="shared" si="93"/>
        <v>#REF!</v>
      </c>
      <c r="M52" s="386" t="e">
        <f>'Pque N Mundo II'!#REF!</f>
        <v>#REF!</v>
      </c>
      <c r="N52" s="303" t="e">
        <f t="shared" si="94"/>
        <v>#REF!</v>
      </c>
      <c r="O52" s="386" t="e">
        <f>'Pque N Mundo II'!#REF!</f>
        <v>#REF!</v>
      </c>
      <c r="P52" s="303" t="e">
        <f t="shared" si="95"/>
        <v>#REF!</v>
      </c>
      <c r="Q52" s="386" t="e">
        <f>'Pque N Mundo II'!#REF!</f>
        <v>#REF!</v>
      </c>
      <c r="R52" s="303" t="e">
        <f t="shared" si="96"/>
        <v>#REF!</v>
      </c>
      <c r="S52" s="239" t="e">
        <f t="shared" si="97"/>
        <v>#REF!</v>
      </c>
      <c r="T52" s="316" t="e">
        <f t="shared" si="98"/>
        <v>#REF!</v>
      </c>
    </row>
    <row r="53" spans="1:20" ht="15.75" hidden="1" thickBot="1" x14ac:dyDescent="0.3">
      <c r="A53" s="333" t="s">
        <v>7</v>
      </c>
      <c r="B53" s="334">
        <f t="shared" ref="B53:T53" si="99">SUM(B49:B52)</f>
        <v>100</v>
      </c>
      <c r="C53" s="335" t="e">
        <f t="shared" si="99"/>
        <v>#REF!</v>
      </c>
      <c r="D53" s="336" t="e">
        <f t="shared" si="99"/>
        <v>#REF!</v>
      </c>
      <c r="E53" s="391" t="e">
        <f t="shared" si="99"/>
        <v>#REF!</v>
      </c>
      <c r="F53" s="338" t="e">
        <f t="shared" si="99"/>
        <v>#REF!</v>
      </c>
      <c r="G53" s="391" t="e">
        <f t="shared" si="99"/>
        <v>#REF!</v>
      </c>
      <c r="H53" s="338" t="e">
        <f t="shared" si="99"/>
        <v>#REF!</v>
      </c>
      <c r="I53" s="391" t="e">
        <f t="shared" si="99"/>
        <v>#REF!</v>
      </c>
      <c r="J53" s="338" t="e">
        <f t="shared" si="99"/>
        <v>#REF!</v>
      </c>
      <c r="K53" s="339" t="e">
        <f t="shared" ref="K53:L53" si="100">SUM(K49:K52)</f>
        <v>#REF!</v>
      </c>
      <c r="L53" s="318" t="e">
        <f t="shared" si="100"/>
        <v>#REF!</v>
      </c>
      <c r="M53" s="391" t="e">
        <f t="shared" si="99"/>
        <v>#REF!</v>
      </c>
      <c r="N53" s="338" t="e">
        <f t="shared" si="99"/>
        <v>#REF!</v>
      </c>
      <c r="O53" s="391" t="e">
        <f t="shared" si="99"/>
        <v>#REF!</v>
      </c>
      <c r="P53" s="338" t="e">
        <f t="shared" si="99"/>
        <v>#REF!</v>
      </c>
      <c r="Q53" s="391" t="e">
        <f t="shared" si="99"/>
        <v>#REF!</v>
      </c>
      <c r="R53" s="338" t="e">
        <f t="shared" si="99"/>
        <v>#REF!</v>
      </c>
      <c r="S53" s="339" t="e">
        <f t="shared" si="99"/>
        <v>#REF!</v>
      </c>
      <c r="T53" s="318" t="e">
        <f t="shared" si="99"/>
        <v>#REF!</v>
      </c>
    </row>
    <row r="54" spans="1:20" hidden="1" x14ac:dyDescent="0.25"/>
    <row r="55" spans="1:20" ht="15.75" hidden="1" x14ac:dyDescent="0.25">
      <c r="A55" s="993" t="s">
        <v>228</v>
      </c>
      <c r="B55" s="994"/>
      <c r="C55" s="994"/>
      <c r="D55" s="994"/>
      <c r="E55" s="994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  <c r="S55" s="994"/>
      <c r="T55" s="994"/>
    </row>
    <row r="56" spans="1:20" ht="36.75" hidden="1" thickBot="1" x14ac:dyDescent="0.3">
      <c r="A56" s="13" t="s">
        <v>14</v>
      </c>
      <c r="B56" s="260" t="s">
        <v>216</v>
      </c>
      <c r="C56" s="90" t="s">
        <v>165</v>
      </c>
      <c r="D56" s="288" t="s">
        <v>217</v>
      </c>
      <c r="E56" s="385" t="s">
        <v>2</v>
      </c>
      <c r="F56" s="330" t="s">
        <v>219</v>
      </c>
      <c r="G56" s="385" t="s">
        <v>3</v>
      </c>
      <c r="H56" s="330" t="s">
        <v>220</v>
      </c>
      <c r="I56" s="385" t="s">
        <v>4</v>
      </c>
      <c r="J56" s="330" t="s">
        <v>221</v>
      </c>
      <c r="K56" s="237" t="s">
        <v>193</v>
      </c>
      <c r="L56" s="328" t="s">
        <v>218</v>
      </c>
      <c r="M56" s="385" t="s">
        <v>5</v>
      </c>
      <c r="N56" s="330" t="s">
        <v>222</v>
      </c>
      <c r="O56" s="404" t="s">
        <v>190</v>
      </c>
      <c r="P56" s="330" t="s">
        <v>223</v>
      </c>
      <c r="Q56" s="404" t="s">
        <v>191</v>
      </c>
      <c r="R56" s="330" t="s">
        <v>224</v>
      </c>
      <c r="S56" s="237" t="s">
        <v>193</v>
      </c>
      <c r="T56" s="328" t="s">
        <v>218</v>
      </c>
    </row>
    <row r="57" spans="1:20" ht="16.5" hidden="1" thickTop="1" thickBot="1" x14ac:dyDescent="0.3">
      <c r="A57" s="2" t="s">
        <v>37</v>
      </c>
      <c r="B57" s="262">
        <v>20</v>
      </c>
      <c r="C57" s="4" t="e">
        <f>'Pque N Mundo II'!#REF!</f>
        <v>#REF!</v>
      </c>
      <c r="D57" s="283" t="e">
        <f t="shared" ref="D57" si="101">C57*B57</f>
        <v>#REF!</v>
      </c>
      <c r="E57" s="392" t="e">
        <f>'Pque N Mundo II'!#REF!</f>
        <v>#REF!</v>
      </c>
      <c r="F57" s="307" t="e">
        <f t="shared" ref="F57" si="102">(E57*$B57)-$D57</f>
        <v>#REF!</v>
      </c>
      <c r="G57" s="386" t="e">
        <f>'Pque N Mundo II'!#REF!</f>
        <v>#REF!</v>
      </c>
      <c r="H57" s="307" t="e">
        <f t="shared" ref="H57" si="103">(G57*$B57)-$D57</f>
        <v>#REF!</v>
      </c>
      <c r="I57" s="386" t="e">
        <f>'Pque N Mundo II'!#REF!</f>
        <v>#REF!</v>
      </c>
      <c r="J57" s="307" t="e">
        <f t="shared" ref="J57" si="104">(I57*$B57)-$D57</f>
        <v>#REF!</v>
      </c>
      <c r="K57" s="242" t="e">
        <f t="shared" ref="K57" si="105">SUM(E57,G57,I57)</f>
        <v>#REF!</v>
      </c>
      <c r="L57" s="320" t="e">
        <f t="shared" ref="L57" si="106">(K57*$B57)-$D57*3</f>
        <v>#REF!</v>
      </c>
      <c r="M57" s="392" t="e">
        <f>'Pque N Mundo II'!#REF!</f>
        <v>#REF!</v>
      </c>
      <c r="N57" s="307" t="e">
        <f t="shared" ref="N57" si="107">(M57*$B57)-$D57</f>
        <v>#REF!</v>
      </c>
      <c r="O57" s="392" t="e">
        <f>'Pque N Mundo II'!#REF!</f>
        <v>#REF!</v>
      </c>
      <c r="P57" s="307" t="e">
        <f t="shared" ref="P57" si="108">(O57*$B57)-$D57</f>
        <v>#REF!</v>
      </c>
      <c r="Q57" s="392" t="e">
        <f>'Pque N Mundo II'!#REF!</f>
        <v>#REF!</v>
      </c>
      <c r="R57" s="307" t="e">
        <f t="shared" ref="R57" si="109">(Q57*$B57)-$D57</f>
        <v>#REF!</v>
      </c>
      <c r="S57" s="242" t="e">
        <f t="shared" ref="S57" si="110">SUM(M57,O57,Q57)</f>
        <v>#REF!</v>
      </c>
      <c r="T57" s="320" t="e">
        <f t="shared" ref="T57" si="111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2">SUM(B57:B57)</f>
        <v>20</v>
      </c>
      <c r="C58" s="6" t="e">
        <f t="shared" si="112"/>
        <v>#REF!</v>
      </c>
      <c r="D58" s="286" t="e">
        <f t="shared" si="112"/>
        <v>#REF!</v>
      </c>
      <c r="E58" s="393" t="e">
        <f t="shared" si="112"/>
        <v>#REF!</v>
      </c>
      <c r="F58" s="305" t="e">
        <f t="shared" si="112"/>
        <v>#REF!</v>
      </c>
      <c r="G58" s="391" t="e">
        <f t="shared" si="112"/>
        <v>#REF!</v>
      </c>
      <c r="H58" s="338" t="e">
        <f t="shared" si="112"/>
        <v>#REF!</v>
      </c>
      <c r="I58" s="391" t="e">
        <f t="shared" si="112"/>
        <v>#REF!</v>
      </c>
      <c r="J58" s="338" t="e">
        <f t="shared" si="112"/>
        <v>#REF!</v>
      </c>
      <c r="K58" s="71" t="e">
        <f t="shared" ref="K58:L58" si="113">SUM(K57:K57)</f>
        <v>#REF!</v>
      </c>
      <c r="L58" s="318" t="e">
        <f t="shared" si="113"/>
        <v>#REF!</v>
      </c>
      <c r="M58" s="393" t="e">
        <f t="shared" si="112"/>
        <v>#REF!</v>
      </c>
      <c r="N58" s="305" t="e">
        <f t="shared" si="112"/>
        <v>#REF!</v>
      </c>
      <c r="O58" s="393" t="e">
        <f t="shared" si="112"/>
        <v>#REF!</v>
      </c>
      <c r="P58" s="305" t="e">
        <f t="shared" si="112"/>
        <v>#REF!</v>
      </c>
      <c r="Q58" s="393" t="e">
        <f t="shared" si="112"/>
        <v>#REF!</v>
      </c>
      <c r="R58" s="305" t="e">
        <f t="shared" si="112"/>
        <v>#REF!</v>
      </c>
      <c r="S58" s="71" t="e">
        <f t="shared" si="112"/>
        <v>#REF!</v>
      </c>
      <c r="T58" s="318" t="e">
        <f t="shared" si="112"/>
        <v>#REF!</v>
      </c>
    </row>
    <row r="59" spans="1:20" hidden="1" x14ac:dyDescent="0.25"/>
    <row r="60" spans="1:20" ht="15.75" hidden="1" x14ac:dyDescent="0.25">
      <c r="A60" s="993" t="s">
        <v>229</v>
      </c>
      <c r="B60" s="994"/>
      <c r="C60" s="994"/>
      <c r="D60" s="994"/>
      <c r="E60" s="994"/>
      <c r="F60" s="994"/>
      <c r="G60" s="994"/>
      <c r="H60" s="994"/>
      <c r="I60" s="994"/>
      <c r="J60" s="994"/>
      <c r="K60" s="994"/>
      <c r="L60" s="994"/>
      <c r="M60" s="994"/>
      <c r="N60" s="994"/>
      <c r="O60" s="994"/>
      <c r="P60" s="994"/>
      <c r="Q60" s="994"/>
      <c r="R60" s="994"/>
      <c r="S60" s="994"/>
      <c r="T60" s="994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85" t="s">
        <v>2</v>
      </c>
      <c r="F61" s="330" t="s">
        <v>219</v>
      </c>
      <c r="G61" s="385" t="s">
        <v>3</v>
      </c>
      <c r="H61" s="330" t="s">
        <v>220</v>
      </c>
      <c r="I61" s="385" t="s">
        <v>4</v>
      </c>
      <c r="J61" s="330" t="s">
        <v>221</v>
      </c>
      <c r="K61" s="237" t="s">
        <v>193</v>
      </c>
      <c r="L61" s="328" t="s">
        <v>218</v>
      </c>
      <c r="M61" s="385" t="s">
        <v>5</v>
      </c>
      <c r="N61" s="330" t="s">
        <v>222</v>
      </c>
      <c r="O61" s="404" t="s">
        <v>190</v>
      </c>
      <c r="P61" s="330" t="s">
        <v>223</v>
      </c>
      <c r="Q61" s="404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20</v>
      </c>
      <c r="B62" s="262">
        <v>20</v>
      </c>
      <c r="C62" s="78" t="e">
        <f>'AMA_UBS J Brasil'!#REF!</f>
        <v>#REF!</v>
      </c>
      <c r="D62" s="290" t="e">
        <f t="shared" ref="D62:D65" si="114">C62*B62</f>
        <v>#REF!</v>
      </c>
      <c r="E62" s="386" t="e">
        <f>'AMA_UBS J Brasil'!#REF!</f>
        <v>#REF!</v>
      </c>
      <c r="F62" s="303" t="e">
        <f t="shared" ref="F62:F65" si="115">(E62*$B62)-$D62</f>
        <v>#REF!</v>
      </c>
      <c r="G62" s="386" t="e">
        <f>'AMA_UBS J Brasil'!#REF!</f>
        <v>#REF!</v>
      </c>
      <c r="H62" s="303" t="e">
        <f t="shared" ref="H62:H65" si="116">(G62*$B62)-$D62</f>
        <v>#REF!</v>
      </c>
      <c r="I62" s="386" t="e">
        <f>'AMA_UBS J Brasil'!#REF!</f>
        <v>#REF!</v>
      </c>
      <c r="J62" s="303" t="e">
        <f t="shared" ref="J62:J65" si="117">(I62*$B62)-$D62</f>
        <v>#REF!</v>
      </c>
      <c r="K62" s="239" t="e">
        <f t="shared" ref="K62:K65" si="118">SUM(E62,G62,I62)</f>
        <v>#REF!</v>
      </c>
      <c r="L62" s="316" t="e">
        <f t="shared" ref="L62:L65" si="119">(K62*$B62)-$D62*3</f>
        <v>#REF!</v>
      </c>
      <c r="M62" s="386" t="e">
        <f>'AMA_UBS J Brasil'!#REF!</f>
        <v>#REF!</v>
      </c>
      <c r="N62" s="303" t="e">
        <f t="shared" ref="N62:N65" si="120">(M62*$B62)-$D62</f>
        <v>#REF!</v>
      </c>
      <c r="O62" s="386" t="e">
        <f>'AMA_UBS J Brasil'!#REF!</f>
        <v>#REF!</v>
      </c>
      <c r="P62" s="303" t="e">
        <f t="shared" ref="P62:P65" si="121">(O62*$B62)-$D62</f>
        <v>#REF!</v>
      </c>
      <c r="Q62" s="386" t="e">
        <f>'AMA_UBS J Brasil'!#REF!</f>
        <v>#REF!</v>
      </c>
      <c r="R62" s="303" t="e">
        <f t="shared" ref="R62:R65" si="122">(Q62*$B62)-$D62</f>
        <v>#REF!</v>
      </c>
      <c r="S62" s="239" t="e">
        <f t="shared" ref="S62:S65" si="123">SUM(M62,O62,Q62)</f>
        <v>#REF!</v>
      </c>
      <c r="T62" s="316" t="e">
        <f t="shared" ref="T62:T65" si="124">(S62*$B62)-$D62*3</f>
        <v>#REF!</v>
      </c>
    </row>
    <row r="63" spans="1:20" hidden="1" x14ac:dyDescent="0.25">
      <c r="A63" s="77" t="s">
        <v>43</v>
      </c>
      <c r="B63" s="262">
        <v>20</v>
      </c>
      <c r="C63" s="78" t="e">
        <f>'AMA_UBS J Brasil'!#REF!</f>
        <v>#REF!</v>
      </c>
      <c r="D63" s="290" t="e">
        <f t="shared" si="114"/>
        <v>#REF!</v>
      </c>
      <c r="E63" s="386" t="e">
        <f>'AMA_UBS J Brasil'!#REF!</f>
        <v>#REF!</v>
      </c>
      <c r="F63" s="303" t="e">
        <f t="shared" si="115"/>
        <v>#REF!</v>
      </c>
      <c r="G63" s="386" t="e">
        <f>'AMA_UBS J Brasil'!#REF!</f>
        <v>#REF!</v>
      </c>
      <c r="H63" s="303" t="e">
        <f t="shared" si="116"/>
        <v>#REF!</v>
      </c>
      <c r="I63" s="386" t="e">
        <f>'AMA_UBS J Brasil'!#REF!</f>
        <v>#REF!</v>
      </c>
      <c r="J63" s="303" t="e">
        <f>(I63*$B63)-$D63</f>
        <v>#REF!</v>
      </c>
      <c r="K63" s="239" t="e">
        <f t="shared" si="118"/>
        <v>#REF!</v>
      </c>
      <c r="L63" s="316" t="e">
        <f t="shared" si="119"/>
        <v>#REF!</v>
      </c>
      <c r="M63" s="386" t="e">
        <f>'AMA_UBS J Brasil'!#REF!</f>
        <v>#REF!</v>
      </c>
      <c r="N63" s="303" t="e">
        <f>(M63*$B63)-$D63</f>
        <v>#REF!</v>
      </c>
      <c r="O63" s="386" t="e">
        <f>'AMA_UBS J Brasil'!#REF!</f>
        <v>#REF!</v>
      </c>
      <c r="P63" s="303" t="e">
        <f>(O63*$B63)-$D63</f>
        <v>#REF!</v>
      </c>
      <c r="Q63" s="386" t="e">
        <f>'AMA_UBS J Brasil'!#REF!</f>
        <v>#REF!</v>
      </c>
      <c r="R63" s="303" t="e">
        <f t="shared" si="122"/>
        <v>#REF!</v>
      </c>
      <c r="S63" s="239" t="e">
        <f t="shared" si="123"/>
        <v>#REF!</v>
      </c>
      <c r="T63" s="316" t="e">
        <f t="shared" si="124"/>
        <v>#REF!</v>
      </c>
    </row>
    <row r="64" spans="1:20" hidden="1" x14ac:dyDescent="0.25">
      <c r="A64" s="77" t="s">
        <v>22</v>
      </c>
      <c r="B64" s="262">
        <v>20</v>
      </c>
      <c r="C64" s="78" t="e">
        <f>'AMA_UBS J Brasil'!#REF!</f>
        <v>#REF!</v>
      </c>
      <c r="D64" s="290" t="e">
        <f t="shared" si="114"/>
        <v>#REF!</v>
      </c>
      <c r="E64" s="386" t="e">
        <f>'AMA_UBS J Brasil'!#REF!</f>
        <v>#REF!</v>
      </c>
      <c r="F64" s="303" t="e">
        <f t="shared" si="115"/>
        <v>#REF!</v>
      </c>
      <c r="G64" s="386" t="e">
        <f>'AMA_UBS J Brasil'!#REF!</f>
        <v>#REF!</v>
      </c>
      <c r="H64" s="303" t="e">
        <f t="shared" si="116"/>
        <v>#REF!</v>
      </c>
      <c r="I64" s="386" t="e">
        <f>'AMA_UBS J Brasil'!#REF!</f>
        <v>#REF!</v>
      </c>
      <c r="J64" s="303" t="e">
        <f t="shared" si="117"/>
        <v>#REF!</v>
      </c>
      <c r="K64" s="239" t="e">
        <f t="shared" si="118"/>
        <v>#REF!</v>
      </c>
      <c r="L64" s="316" t="e">
        <f t="shared" si="119"/>
        <v>#REF!</v>
      </c>
      <c r="M64" s="386" t="e">
        <f>'AMA_UBS J Brasil'!#REF!</f>
        <v>#REF!</v>
      </c>
      <c r="N64" s="303" t="e">
        <f t="shared" si="120"/>
        <v>#REF!</v>
      </c>
      <c r="O64" s="386" t="e">
        <f>'AMA_UBS J Brasil'!#REF!</f>
        <v>#REF!</v>
      </c>
      <c r="P64" s="303" t="e">
        <f t="shared" si="121"/>
        <v>#REF!</v>
      </c>
      <c r="Q64" s="386" t="e">
        <f>'AMA_UBS J Brasil'!#REF!</f>
        <v>#REF!</v>
      </c>
      <c r="R64" s="303" t="e">
        <f t="shared" si="122"/>
        <v>#REF!</v>
      </c>
      <c r="S64" s="239" t="e">
        <f t="shared" si="123"/>
        <v>#REF!</v>
      </c>
      <c r="T64" s="316" t="e">
        <f t="shared" si="124"/>
        <v>#REF!</v>
      </c>
    </row>
    <row r="65" spans="1:20" ht="15.75" hidden="1" thickBot="1" x14ac:dyDescent="0.3">
      <c r="A65" s="77" t="s">
        <v>23</v>
      </c>
      <c r="B65" s="262">
        <v>20</v>
      </c>
      <c r="C65" s="78" t="e">
        <f>'AMA_UBS J Brasil'!#REF!</f>
        <v>#REF!</v>
      </c>
      <c r="D65" s="290" t="e">
        <f t="shared" si="114"/>
        <v>#REF!</v>
      </c>
      <c r="E65" s="386" t="e">
        <f>'AMA_UBS J Brasil'!#REF!</f>
        <v>#REF!</v>
      </c>
      <c r="F65" s="303" t="e">
        <f t="shared" si="115"/>
        <v>#REF!</v>
      </c>
      <c r="G65" s="386" t="e">
        <f>'AMA_UBS J Brasil'!#REF!</f>
        <v>#REF!</v>
      </c>
      <c r="H65" s="303" t="e">
        <f t="shared" si="116"/>
        <v>#REF!</v>
      </c>
      <c r="I65" s="386" t="e">
        <f>'AMA_UBS J Brasil'!#REF!</f>
        <v>#REF!</v>
      </c>
      <c r="J65" s="303" t="e">
        <f t="shared" si="117"/>
        <v>#REF!</v>
      </c>
      <c r="K65" s="239" t="e">
        <f t="shared" si="118"/>
        <v>#REF!</v>
      </c>
      <c r="L65" s="316" t="e">
        <f t="shared" si="119"/>
        <v>#REF!</v>
      </c>
      <c r="M65" s="386" t="e">
        <f>'AMA_UBS J Brasil'!#REF!</f>
        <v>#REF!</v>
      </c>
      <c r="N65" s="303" t="e">
        <f t="shared" si="120"/>
        <v>#REF!</v>
      </c>
      <c r="O65" s="386" t="e">
        <f>'AMA_UBS J Brasil'!#REF!</f>
        <v>#REF!</v>
      </c>
      <c r="P65" s="303" t="e">
        <f t="shared" si="121"/>
        <v>#REF!</v>
      </c>
      <c r="Q65" s="386" t="e">
        <f>'AMA_UBS J Brasil'!#REF!</f>
        <v>#REF!</v>
      </c>
      <c r="R65" s="303" t="e">
        <f t="shared" si="122"/>
        <v>#REF!</v>
      </c>
      <c r="S65" s="239" t="e">
        <f t="shared" si="123"/>
        <v>#REF!</v>
      </c>
      <c r="T65" s="316" t="e">
        <f t="shared" si="124"/>
        <v>#REF!</v>
      </c>
    </row>
    <row r="66" spans="1:20" ht="15.75" hidden="1" thickBot="1" x14ac:dyDescent="0.3">
      <c r="A66" s="341" t="s">
        <v>7</v>
      </c>
      <c r="B66" s="342">
        <f t="shared" ref="B66:T66" si="125">SUM(B62:B65)</f>
        <v>80</v>
      </c>
      <c r="C66" s="363" t="e">
        <f t="shared" si="125"/>
        <v>#REF!</v>
      </c>
      <c r="D66" s="364" t="e">
        <f t="shared" si="125"/>
        <v>#REF!</v>
      </c>
      <c r="E66" s="390" t="e">
        <f t="shared" si="125"/>
        <v>#REF!</v>
      </c>
      <c r="F66" s="344" t="e">
        <f t="shared" si="125"/>
        <v>#REF!</v>
      </c>
      <c r="G66" s="390" t="e">
        <f t="shared" si="125"/>
        <v>#REF!</v>
      </c>
      <c r="H66" s="344" t="e">
        <f t="shared" si="125"/>
        <v>#REF!</v>
      </c>
      <c r="I66" s="390" t="e">
        <f t="shared" si="125"/>
        <v>#REF!</v>
      </c>
      <c r="J66" s="344" t="e">
        <f t="shared" si="125"/>
        <v>#REF!</v>
      </c>
      <c r="K66" s="345" t="e">
        <f t="shared" ref="K66:L66" si="126">SUM(K62:K65)</f>
        <v>#REF!</v>
      </c>
      <c r="L66" s="346" t="e">
        <f t="shared" si="126"/>
        <v>#REF!</v>
      </c>
      <c r="M66" s="390" t="e">
        <f t="shared" si="125"/>
        <v>#REF!</v>
      </c>
      <c r="N66" s="344" t="e">
        <f t="shared" si="125"/>
        <v>#REF!</v>
      </c>
      <c r="O66" s="390" t="e">
        <f t="shared" si="125"/>
        <v>#REF!</v>
      </c>
      <c r="P66" s="344" t="e">
        <f t="shared" si="125"/>
        <v>#REF!</v>
      </c>
      <c r="Q66" s="390" t="e">
        <f t="shared" si="125"/>
        <v>#REF!</v>
      </c>
      <c r="R66" s="344" t="e">
        <f t="shared" si="125"/>
        <v>#REF!</v>
      </c>
      <c r="S66" s="345" t="e">
        <f t="shared" si="125"/>
        <v>#REF!</v>
      </c>
      <c r="T66" s="346" t="e">
        <f t="shared" si="125"/>
        <v>#REF!</v>
      </c>
    </row>
    <row r="67" spans="1:20" hidden="1" x14ac:dyDescent="0.25"/>
    <row r="68" spans="1:20" ht="15.75" hidden="1" x14ac:dyDescent="0.25">
      <c r="A68" s="993" t="s">
        <v>230</v>
      </c>
      <c r="B68" s="994"/>
      <c r="C68" s="994"/>
      <c r="D68" s="994"/>
      <c r="E68" s="994"/>
      <c r="F68" s="994"/>
      <c r="G68" s="994"/>
      <c r="H68" s="994"/>
      <c r="I68" s="994"/>
      <c r="J68" s="994"/>
      <c r="K68" s="994"/>
      <c r="L68" s="994"/>
      <c r="M68" s="994"/>
      <c r="N68" s="994"/>
      <c r="O68" s="994"/>
      <c r="P68" s="994"/>
      <c r="Q68" s="994"/>
      <c r="R68" s="994"/>
      <c r="S68" s="994"/>
      <c r="T68" s="994"/>
    </row>
    <row r="69" spans="1:20" ht="36.75" hidden="1" thickBot="1" x14ac:dyDescent="0.3">
      <c r="A69" s="74" t="s">
        <v>14</v>
      </c>
      <c r="B69" s="260" t="s">
        <v>216</v>
      </c>
      <c r="C69" s="90" t="s">
        <v>165</v>
      </c>
      <c r="D69" s="288" t="s">
        <v>217</v>
      </c>
      <c r="E69" s="385" t="s">
        <v>2</v>
      </c>
      <c r="F69" s="330" t="s">
        <v>219</v>
      </c>
      <c r="G69" s="385" t="s">
        <v>3</v>
      </c>
      <c r="H69" s="330" t="s">
        <v>220</v>
      </c>
      <c r="I69" s="385" t="s">
        <v>4</v>
      </c>
      <c r="J69" s="330" t="s">
        <v>221</v>
      </c>
      <c r="K69" s="237" t="s">
        <v>193</v>
      </c>
      <c r="L69" s="328" t="s">
        <v>218</v>
      </c>
      <c r="M69" s="385" t="s">
        <v>5</v>
      </c>
      <c r="N69" s="330" t="s">
        <v>222</v>
      </c>
      <c r="O69" s="404" t="s">
        <v>190</v>
      </c>
      <c r="P69" s="330" t="s">
        <v>223</v>
      </c>
      <c r="Q69" s="404" t="s">
        <v>191</v>
      </c>
      <c r="R69" s="330" t="s">
        <v>224</v>
      </c>
      <c r="S69" s="237" t="s">
        <v>193</v>
      </c>
      <c r="T69" s="328" t="s">
        <v>218</v>
      </c>
    </row>
    <row r="70" spans="1:20" ht="15.75" hidden="1" thickTop="1" x14ac:dyDescent="0.25">
      <c r="A70" s="77" t="s">
        <v>20</v>
      </c>
      <c r="B70" s="262">
        <v>20</v>
      </c>
      <c r="C70" s="78" t="e">
        <f>'UBS V Guilherme'!#REF!</f>
        <v>#REF!</v>
      </c>
      <c r="D70" s="290" t="e">
        <f t="shared" ref="D70:D74" si="127">C70*B70</f>
        <v>#REF!</v>
      </c>
      <c r="E70" s="386" t="e">
        <f>'UBS V Guilherme'!#REF!</f>
        <v>#REF!</v>
      </c>
      <c r="F70" s="303" t="e">
        <f t="shared" ref="F70:F74" si="128">(E70*$B70)-$D70</f>
        <v>#REF!</v>
      </c>
      <c r="G70" s="386" t="e">
        <f>'UBS V Guilherme'!#REF!</f>
        <v>#REF!</v>
      </c>
      <c r="H70" s="303" t="e">
        <f t="shared" ref="H70:H74" si="129">(G70*$B70)-$D70</f>
        <v>#REF!</v>
      </c>
      <c r="I70" s="386" t="e">
        <f>'UBS V Guilherme'!#REF!</f>
        <v>#REF!</v>
      </c>
      <c r="J70" s="303" t="e">
        <f t="shared" ref="J70:J74" si="130">(I70*$B70)-$D70</f>
        <v>#REF!</v>
      </c>
      <c r="K70" s="239" t="e">
        <f t="shared" ref="K70:K74" si="131">SUM(E70,G70,I70)</f>
        <v>#REF!</v>
      </c>
      <c r="L70" s="316" t="e">
        <f t="shared" ref="L70:L74" si="132">(K70*$B70)-$D70*3</f>
        <v>#REF!</v>
      </c>
      <c r="M70" s="386" t="e">
        <f>'UBS V Guilherme'!#REF!</f>
        <v>#REF!</v>
      </c>
      <c r="N70" s="303" t="e">
        <f t="shared" ref="N70:N74" si="133">(M70*$B70)-$D70</f>
        <v>#REF!</v>
      </c>
      <c r="O70" s="386" t="e">
        <f>'UBS V Guilherme'!#REF!</f>
        <v>#REF!</v>
      </c>
      <c r="P70" s="303" t="e">
        <f t="shared" ref="P70:P74" si="134">(O70*$B70)-$D70</f>
        <v>#REF!</v>
      </c>
      <c r="Q70" s="386" t="e">
        <f>'UBS V Guilherme'!#REF!</f>
        <v>#REF!</v>
      </c>
      <c r="R70" s="303" t="e">
        <f t="shared" ref="R70:R74" si="135">(Q70*$B70)-$D70</f>
        <v>#REF!</v>
      </c>
      <c r="S70" s="239" t="e">
        <f t="shared" ref="S70:S74" si="136">SUM(M70,O70,Q70)</f>
        <v>#REF!</v>
      </c>
      <c r="T70" s="316" t="e">
        <f t="shared" ref="T70:T74" si="137">(S70*$B70)-$D70*3</f>
        <v>#REF!</v>
      </c>
    </row>
    <row r="71" spans="1:20" hidden="1" x14ac:dyDescent="0.25">
      <c r="A71" s="77" t="s">
        <v>43</v>
      </c>
      <c r="B71" s="262">
        <v>20</v>
      </c>
      <c r="C71" s="78" t="e">
        <f>'UBS V Guilherme'!#REF!</f>
        <v>#REF!</v>
      </c>
      <c r="D71" s="290" t="e">
        <f t="shared" si="127"/>
        <v>#REF!</v>
      </c>
      <c r="E71" s="386" t="e">
        <f>'UBS V Guilherme'!#REF!</f>
        <v>#REF!</v>
      </c>
      <c r="F71" s="303" t="e">
        <f t="shared" si="128"/>
        <v>#REF!</v>
      </c>
      <c r="G71" s="386" t="e">
        <f>'UBS V Guilherme'!#REF!</f>
        <v>#REF!</v>
      </c>
      <c r="H71" s="303" t="e">
        <f t="shared" si="129"/>
        <v>#REF!</v>
      </c>
      <c r="I71" s="386" t="e">
        <f>'UBS V Guilherme'!#REF!</f>
        <v>#REF!</v>
      </c>
      <c r="J71" s="303" t="e">
        <f t="shared" si="130"/>
        <v>#REF!</v>
      </c>
      <c r="K71" s="239" t="e">
        <f t="shared" si="131"/>
        <v>#REF!</v>
      </c>
      <c r="L71" s="316" t="e">
        <f t="shared" si="132"/>
        <v>#REF!</v>
      </c>
      <c r="M71" s="386" t="e">
        <f>'UBS V Guilherme'!#REF!</f>
        <v>#REF!</v>
      </c>
      <c r="N71" s="303" t="e">
        <f t="shared" si="133"/>
        <v>#REF!</v>
      </c>
      <c r="O71" s="386" t="e">
        <f>'UBS V Guilherme'!#REF!</f>
        <v>#REF!</v>
      </c>
      <c r="P71" s="303" t="e">
        <f t="shared" si="134"/>
        <v>#REF!</v>
      </c>
      <c r="Q71" s="386" t="e">
        <f>'UBS V Guilherme'!#REF!</f>
        <v>#REF!</v>
      </c>
      <c r="R71" s="303" t="e">
        <f t="shared" si="135"/>
        <v>#REF!</v>
      </c>
      <c r="S71" s="239" t="e">
        <f t="shared" si="136"/>
        <v>#REF!</v>
      </c>
      <c r="T71" s="316" t="e">
        <f t="shared" si="137"/>
        <v>#REF!</v>
      </c>
    </row>
    <row r="72" spans="1:20" hidden="1" x14ac:dyDescent="0.25">
      <c r="A72" s="77" t="s">
        <v>22</v>
      </c>
      <c r="B72" s="262">
        <v>20</v>
      </c>
      <c r="C72" s="78" t="e">
        <f>'UBS V Guilherme'!#REF!</f>
        <v>#REF!</v>
      </c>
      <c r="D72" s="290" t="e">
        <f t="shared" si="127"/>
        <v>#REF!</v>
      </c>
      <c r="E72" s="386" t="e">
        <f>'UBS V Guilherme'!#REF!</f>
        <v>#REF!</v>
      </c>
      <c r="F72" s="303" t="e">
        <f t="shared" si="128"/>
        <v>#REF!</v>
      </c>
      <c r="G72" s="386" t="e">
        <f>'UBS V Guilherme'!#REF!</f>
        <v>#REF!</v>
      </c>
      <c r="H72" s="303" t="e">
        <f t="shared" si="129"/>
        <v>#REF!</v>
      </c>
      <c r="I72" s="386" t="e">
        <f>'UBS V Guilherme'!#REF!</f>
        <v>#REF!</v>
      </c>
      <c r="J72" s="303" t="e">
        <f t="shared" si="130"/>
        <v>#REF!</v>
      </c>
      <c r="K72" s="239" t="e">
        <f t="shared" si="131"/>
        <v>#REF!</v>
      </c>
      <c r="L72" s="316" t="e">
        <f t="shared" si="132"/>
        <v>#REF!</v>
      </c>
      <c r="M72" s="386" t="e">
        <f>'UBS V Guilherme'!#REF!</f>
        <v>#REF!</v>
      </c>
      <c r="N72" s="303" t="e">
        <f t="shared" si="133"/>
        <v>#REF!</v>
      </c>
      <c r="O72" s="386" t="e">
        <f>'UBS V Guilherme'!#REF!</f>
        <v>#REF!</v>
      </c>
      <c r="P72" s="303" t="e">
        <f t="shared" si="134"/>
        <v>#REF!</v>
      </c>
      <c r="Q72" s="386" t="e">
        <f>'UBS V Guilherme'!#REF!</f>
        <v>#REF!</v>
      </c>
      <c r="R72" s="303" t="e">
        <f t="shared" si="135"/>
        <v>#REF!</v>
      </c>
      <c r="S72" s="239" t="e">
        <f t="shared" si="136"/>
        <v>#REF!</v>
      </c>
      <c r="T72" s="316" t="e">
        <f t="shared" si="137"/>
        <v>#REF!</v>
      </c>
    </row>
    <row r="73" spans="1:20" hidden="1" x14ac:dyDescent="0.25">
      <c r="A73" s="77" t="s">
        <v>23</v>
      </c>
      <c r="B73" s="262">
        <v>20</v>
      </c>
      <c r="C73" s="78" t="e">
        <f>'UBS V Guilherme'!#REF!</f>
        <v>#REF!</v>
      </c>
      <c r="D73" s="290" t="e">
        <f t="shared" si="127"/>
        <v>#REF!</v>
      </c>
      <c r="E73" s="386" t="e">
        <f>'UBS V Guilherme'!#REF!</f>
        <v>#REF!</v>
      </c>
      <c r="F73" s="303" t="e">
        <f t="shared" si="128"/>
        <v>#REF!</v>
      </c>
      <c r="G73" s="386" t="e">
        <f>'UBS V Guilherme'!#REF!</f>
        <v>#REF!</v>
      </c>
      <c r="H73" s="303" t="e">
        <f t="shared" si="129"/>
        <v>#REF!</v>
      </c>
      <c r="I73" s="386" t="e">
        <f>'UBS V Guilherme'!#REF!</f>
        <v>#REF!</v>
      </c>
      <c r="J73" s="303" t="e">
        <f t="shared" si="130"/>
        <v>#REF!</v>
      </c>
      <c r="K73" s="239" t="e">
        <f t="shared" si="131"/>
        <v>#REF!</v>
      </c>
      <c r="L73" s="316" t="e">
        <f t="shared" si="132"/>
        <v>#REF!</v>
      </c>
      <c r="M73" s="386" t="e">
        <f>'UBS V Guilherme'!#REF!</f>
        <v>#REF!</v>
      </c>
      <c r="N73" s="303" t="e">
        <f t="shared" si="133"/>
        <v>#REF!</v>
      </c>
      <c r="O73" s="386" t="e">
        <f>'UBS V Guilherme'!#REF!</f>
        <v>#REF!</v>
      </c>
      <c r="P73" s="303" t="e">
        <f t="shared" si="134"/>
        <v>#REF!</v>
      </c>
      <c r="Q73" s="386" t="e">
        <f>'UBS V Guilherme'!#REF!</f>
        <v>#REF!</v>
      </c>
      <c r="R73" s="303" t="e">
        <f t="shared" si="135"/>
        <v>#REF!</v>
      </c>
      <c r="S73" s="239" t="e">
        <f t="shared" si="136"/>
        <v>#REF!</v>
      </c>
      <c r="T73" s="316" t="e">
        <f t="shared" si="137"/>
        <v>#REF!</v>
      </c>
    </row>
    <row r="74" spans="1:20" ht="15.75" hidden="1" thickBot="1" x14ac:dyDescent="0.3">
      <c r="A74" s="66" t="s">
        <v>169</v>
      </c>
      <c r="B74" s="265">
        <v>40</v>
      </c>
      <c r="C74" s="64" t="e">
        <f>'UBS V Guilherme'!#REF!</f>
        <v>#REF!</v>
      </c>
      <c r="D74" s="284" t="e">
        <f t="shared" si="127"/>
        <v>#REF!</v>
      </c>
      <c r="E74" s="386" t="e">
        <f>'UBS V Guilherme'!#REF!</f>
        <v>#REF!</v>
      </c>
      <c r="F74" s="303" t="e">
        <f t="shared" si="128"/>
        <v>#REF!</v>
      </c>
      <c r="G74" s="386" t="e">
        <f>'UBS V Guilherme'!#REF!</f>
        <v>#REF!</v>
      </c>
      <c r="H74" s="303" t="e">
        <f t="shared" si="129"/>
        <v>#REF!</v>
      </c>
      <c r="I74" s="386" t="e">
        <f>'UBS V Guilherme'!#REF!</f>
        <v>#REF!</v>
      </c>
      <c r="J74" s="303" t="e">
        <f t="shared" si="130"/>
        <v>#REF!</v>
      </c>
      <c r="K74" s="239" t="e">
        <f t="shared" si="131"/>
        <v>#REF!</v>
      </c>
      <c r="L74" s="316" t="e">
        <f t="shared" si="132"/>
        <v>#REF!</v>
      </c>
      <c r="M74" s="386" t="e">
        <f>'UBS V Guilherme'!#REF!</f>
        <v>#REF!</v>
      </c>
      <c r="N74" s="303" t="e">
        <f t="shared" si="133"/>
        <v>#REF!</v>
      </c>
      <c r="O74" s="386" t="e">
        <f>'UBS V Guilherme'!#REF!</f>
        <v>#REF!</v>
      </c>
      <c r="P74" s="303" t="e">
        <f t="shared" si="134"/>
        <v>#REF!</v>
      </c>
      <c r="Q74" s="386" t="e">
        <f>'UBS V Guilherme'!#REF!</f>
        <v>#REF!</v>
      </c>
      <c r="R74" s="303" t="e">
        <f t="shared" si="135"/>
        <v>#REF!</v>
      </c>
      <c r="S74" s="239" t="e">
        <f t="shared" si="136"/>
        <v>#REF!</v>
      </c>
      <c r="T74" s="316" t="e">
        <f t="shared" si="137"/>
        <v>#REF!</v>
      </c>
    </row>
    <row r="75" spans="1:20" ht="15.75" hidden="1" thickBot="1" x14ac:dyDescent="0.3">
      <c r="A75" s="347" t="s">
        <v>7</v>
      </c>
      <c r="B75" s="348">
        <f t="shared" ref="B75:T75" si="138">SUM(B70:B74)</f>
        <v>120</v>
      </c>
      <c r="C75" s="349" t="e">
        <f t="shared" si="138"/>
        <v>#REF!</v>
      </c>
      <c r="D75" s="350" t="e">
        <f t="shared" si="138"/>
        <v>#REF!</v>
      </c>
      <c r="E75" s="394" t="e">
        <f t="shared" si="138"/>
        <v>#REF!</v>
      </c>
      <c r="F75" s="352" t="e">
        <f t="shared" si="138"/>
        <v>#REF!</v>
      </c>
      <c r="G75" s="394" t="e">
        <f t="shared" si="138"/>
        <v>#REF!</v>
      </c>
      <c r="H75" s="352" t="e">
        <f t="shared" si="138"/>
        <v>#REF!</v>
      </c>
      <c r="I75" s="394" t="e">
        <f t="shared" si="138"/>
        <v>#REF!</v>
      </c>
      <c r="J75" s="352" t="e">
        <f t="shared" si="138"/>
        <v>#REF!</v>
      </c>
      <c r="K75" s="353" t="e">
        <f t="shared" ref="K75:L75" si="139">SUM(K70:K74)</f>
        <v>#REF!</v>
      </c>
      <c r="L75" s="354" t="e">
        <f t="shared" si="139"/>
        <v>#REF!</v>
      </c>
      <c r="M75" s="394" t="e">
        <f t="shared" si="138"/>
        <v>#REF!</v>
      </c>
      <c r="N75" s="352" t="e">
        <f t="shared" si="138"/>
        <v>#REF!</v>
      </c>
      <c r="O75" s="394" t="e">
        <f t="shared" si="138"/>
        <v>#REF!</v>
      </c>
      <c r="P75" s="352" t="e">
        <f t="shared" si="138"/>
        <v>#REF!</v>
      </c>
      <c r="Q75" s="394" t="e">
        <f t="shared" si="138"/>
        <v>#REF!</v>
      </c>
      <c r="R75" s="352" t="e">
        <f t="shared" si="138"/>
        <v>#REF!</v>
      </c>
      <c r="S75" s="353" t="e">
        <f t="shared" si="138"/>
        <v>#REF!</v>
      </c>
      <c r="T75" s="354" t="e">
        <f t="shared" si="138"/>
        <v>#REF!</v>
      </c>
    </row>
    <row r="76" spans="1:20" hidden="1" x14ac:dyDescent="0.25"/>
    <row r="77" spans="1:20" ht="15.75" hidden="1" x14ac:dyDescent="0.25">
      <c r="A77" s="993" t="s">
        <v>231</v>
      </c>
      <c r="B77" s="994"/>
      <c r="C77" s="994"/>
      <c r="D77" s="994"/>
      <c r="E77" s="994"/>
      <c r="F77" s="994"/>
      <c r="G77" s="994"/>
      <c r="H77" s="994"/>
      <c r="I77" s="994"/>
      <c r="J77" s="994"/>
      <c r="K77" s="994"/>
      <c r="L77" s="994"/>
      <c r="M77" s="994"/>
      <c r="N77" s="994"/>
      <c r="O77" s="994"/>
      <c r="P77" s="994"/>
      <c r="Q77" s="994"/>
      <c r="R77" s="994"/>
      <c r="S77" s="994"/>
      <c r="T77" s="994"/>
    </row>
    <row r="78" spans="1:20" ht="36.75" hidden="1" thickBot="1" x14ac:dyDescent="0.3">
      <c r="A78" s="74" t="s">
        <v>14</v>
      </c>
      <c r="B78" s="260" t="s">
        <v>216</v>
      </c>
      <c r="C78" s="90" t="s">
        <v>165</v>
      </c>
      <c r="D78" s="288" t="s">
        <v>217</v>
      </c>
      <c r="E78" s="385" t="s">
        <v>2</v>
      </c>
      <c r="F78" s="330" t="s">
        <v>219</v>
      </c>
      <c r="G78" s="385" t="s">
        <v>3</v>
      </c>
      <c r="H78" s="330" t="s">
        <v>220</v>
      </c>
      <c r="I78" s="385" t="s">
        <v>4</v>
      </c>
      <c r="J78" s="330" t="s">
        <v>221</v>
      </c>
      <c r="K78" s="237" t="s">
        <v>193</v>
      </c>
      <c r="L78" s="328" t="s">
        <v>218</v>
      </c>
      <c r="M78" s="385" t="s">
        <v>5</v>
      </c>
      <c r="N78" s="330" t="s">
        <v>222</v>
      </c>
      <c r="O78" s="404" t="s">
        <v>190</v>
      </c>
      <c r="P78" s="330" t="s">
        <v>223</v>
      </c>
      <c r="Q78" s="404" t="s">
        <v>191</v>
      </c>
      <c r="R78" s="330" t="s">
        <v>224</v>
      </c>
      <c r="S78" s="237" t="s">
        <v>193</v>
      </c>
      <c r="T78" s="328" t="s">
        <v>218</v>
      </c>
    </row>
    <row r="79" spans="1:20" ht="15.75" hidden="1" thickTop="1" x14ac:dyDescent="0.25">
      <c r="A79" s="77" t="s">
        <v>20</v>
      </c>
      <c r="B79" s="262">
        <v>20</v>
      </c>
      <c r="C79" s="78" t="e">
        <f>'AMA_UBS V Medeiros'!#REF!</f>
        <v>#REF!</v>
      </c>
      <c r="D79" s="290" t="e">
        <f t="shared" ref="D79:D82" si="140">C79*B79</f>
        <v>#REF!</v>
      </c>
      <c r="E79" s="386" t="e">
        <f>'AMA_UBS V Medeiros'!#REF!</f>
        <v>#REF!</v>
      </c>
      <c r="F79" s="303" t="e">
        <f t="shared" ref="F79:F82" si="141">(E79*$B79)-$D79</f>
        <v>#REF!</v>
      </c>
      <c r="G79" s="386" t="e">
        <f>'AMA_UBS V Medeiros'!#REF!</f>
        <v>#REF!</v>
      </c>
      <c r="H79" s="303" t="e">
        <f t="shared" ref="H79:H82" si="142">(G79*$B79)-$D79</f>
        <v>#REF!</v>
      </c>
      <c r="I79" s="386" t="e">
        <f>'AMA_UBS V Medeiros'!#REF!</f>
        <v>#REF!</v>
      </c>
      <c r="J79" s="303" t="e">
        <f t="shared" ref="J79:J82" si="143">(I79*$B79)-$D79</f>
        <v>#REF!</v>
      </c>
      <c r="K79" s="239" t="e">
        <f>SUM(E79,G79,I79)</f>
        <v>#REF!</v>
      </c>
      <c r="L79" s="316" t="e">
        <f>(K79*$B79)-$D79*3</f>
        <v>#REF!</v>
      </c>
      <c r="M79" s="386" t="e">
        <f>'AMA_UBS V Medeiros'!#REF!</f>
        <v>#REF!</v>
      </c>
      <c r="N79" s="303" t="e">
        <f t="shared" ref="N79:N82" si="144">(M79*$B79)-$D79</f>
        <v>#REF!</v>
      </c>
      <c r="O79" s="386" t="e">
        <f>'AMA_UBS V Medeiros'!#REF!</f>
        <v>#REF!</v>
      </c>
      <c r="P79" s="303" t="e">
        <f t="shared" ref="P79:P82" si="145">(O79*$B79)-$D79</f>
        <v>#REF!</v>
      </c>
      <c r="Q79" s="386" t="e">
        <f>'AMA_UBS V Medeiros'!#REF!</f>
        <v>#REF!</v>
      </c>
      <c r="R79" s="303" t="e">
        <f t="shared" ref="R79:R82" si="146">(Q79*$B79)-$D79</f>
        <v>#REF!</v>
      </c>
      <c r="S79" s="239" t="e">
        <f t="shared" ref="S79:S82" si="147">SUM(M79,O79,Q79)</f>
        <v>#REF!</v>
      </c>
      <c r="T79" s="316" t="e">
        <f t="shared" ref="T79:T82" si="148">(S79*$B79)-$D79*3</f>
        <v>#REF!</v>
      </c>
    </row>
    <row r="80" spans="1:20" hidden="1" x14ac:dyDescent="0.25">
      <c r="A80" s="77" t="s">
        <v>21</v>
      </c>
      <c r="B80" s="262">
        <v>20</v>
      </c>
      <c r="C80" s="78" t="e">
        <f>'AMA_UBS V Medeiros'!#REF!</f>
        <v>#REF!</v>
      </c>
      <c r="D80" s="290" t="e">
        <f t="shared" si="140"/>
        <v>#REF!</v>
      </c>
      <c r="E80" s="386" t="e">
        <f>'AMA_UBS V Medeiros'!#REF!</f>
        <v>#REF!</v>
      </c>
      <c r="F80" s="303" t="e">
        <f t="shared" si="141"/>
        <v>#REF!</v>
      </c>
      <c r="G80" s="386" t="e">
        <f>'AMA_UBS V Medeiros'!#REF!</f>
        <v>#REF!</v>
      </c>
      <c r="H80" s="303" t="e">
        <f t="shared" si="142"/>
        <v>#REF!</v>
      </c>
      <c r="I80" s="386" t="e">
        <f>'AMA_UBS V Medeiros'!#REF!</f>
        <v>#REF!</v>
      </c>
      <c r="J80" s="303" t="e">
        <f t="shared" si="143"/>
        <v>#REF!</v>
      </c>
      <c r="K80" s="239" t="e">
        <f>SUM(E80,G80,I80)</f>
        <v>#REF!</v>
      </c>
      <c r="L80" s="316" t="e">
        <f>(K80*$B80)-$D80*3</f>
        <v>#REF!</v>
      </c>
      <c r="M80" s="386" t="e">
        <f>'AMA_UBS V Medeiros'!#REF!</f>
        <v>#REF!</v>
      </c>
      <c r="N80" s="303" t="e">
        <f t="shared" si="144"/>
        <v>#REF!</v>
      </c>
      <c r="O80" s="386" t="e">
        <f>'AMA_UBS V Medeiros'!#REF!</f>
        <v>#REF!</v>
      </c>
      <c r="P80" s="303" t="e">
        <f t="shared" si="145"/>
        <v>#REF!</v>
      </c>
      <c r="Q80" s="386" t="e">
        <f>'AMA_UBS V Medeiros'!#REF!</f>
        <v>#REF!</v>
      </c>
      <c r="R80" s="303" t="e">
        <f t="shared" si="146"/>
        <v>#REF!</v>
      </c>
      <c r="S80" s="239" t="e">
        <f t="shared" si="147"/>
        <v>#REF!</v>
      </c>
      <c r="T80" s="316" t="e">
        <f t="shared" si="148"/>
        <v>#REF!</v>
      </c>
    </row>
    <row r="81" spans="1:20" hidden="1" x14ac:dyDescent="0.25">
      <c r="A81" s="77" t="s">
        <v>22</v>
      </c>
      <c r="B81" s="262">
        <v>20</v>
      </c>
      <c r="C81" s="73" t="e">
        <f>'AMA_UBS V Medeiros'!#REF!</f>
        <v>#REF!</v>
      </c>
      <c r="D81" s="283" t="e">
        <f t="shared" si="140"/>
        <v>#REF!</v>
      </c>
      <c r="E81" s="386" t="e">
        <f>'AMA_UBS V Medeiros'!#REF!</f>
        <v>#REF!</v>
      </c>
      <c r="F81" s="303" t="e">
        <f t="shared" si="141"/>
        <v>#REF!</v>
      </c>
      <c r="G81" s="386" t="e">
        <f>'AMA_UBS V Medeiros'!#REF!</f>
        <v>#REF!</v>
      </c>
      <c r="H81" s="303" t="e">
        <f t="shared" si="142"/>
        <v>#REF!</v>
      </c>
      <c r="I81" s="386" t="e">
        <f>'AMA_UBS V Medeiros'!#REF!</f>
        <v>#REF!</v>
      </c>
      <c r="J81" s="303" t="e">
        <f t="shared" si="143"/>
        <v>#REF!</v>
      </c>
      <c r="K81" s="239" t="e">
        <f>SUM(E81,G81,I81)</f>
        <v>#REF!</v>
      </c>
      <c r="L81" s="316" t="e">
        <f>(K81*$B81)-$D81*3</f>
        <v>#REF!</v>
      </c>
      <c r="M81" s="386" t="e">
        <f>'AMA_UBS V Medeiros'!#REF!</f>
        <v>#REF!</v>
      </c>
      <c r="N81" s="303" t="e">
        <f t="shared" si="144"/>
        <v>#REF!</v>
      </c>
      <c r="O81" s="386" t="e">
        <f>'AMA_UBS V Medeiros'!#REF!</f>
        <v>#REF!</v>
      </c>
      <c r="P81" s="303" t="e">
        <f t="shared" si="145"/>
        <v>#REF!</v>
      </c>
      <c r="Q81" s="386" t="e">
        <f>'AMA_UBS V Medeiros'!#REF!</f>
        <v>#REF!</v>
      </c>
      <c r="R81" s="303" t="e">
        <f t="shared" si="146"/>
        <v>#REF!</v>
      </c>
      <c r="S81" s="239" t="e">
        <f t="shared" si="147"/>
        <v>#REF!</v>
      </c>
      <c r="T81" s="316" t="e">
        <f t="shared" si="148"/>
        <v>#REF!</v>
      </c>
    </row>
    <row r="82" spans="1:20" ht="15.75" hidden="1" thickBot="1" x14ac:dyDescent="0.3">
      <c r="A82" s="77" t="s">
        <v>23</v>
      </c>
      <c r="B82" s="262">
        <v>20</v>
      </c>
      <c r="C82" s="78" t="e">
        <f>'AMA_UBS V Medeiros'!#REF!</f>
        <v>#REF!</v>
      </c>
      <c r="D82" s="290" t="e">
        <f t="shared" si="140"/>
        <v>#REF!</v>
      </c>
      <c r="E82" s="386" t="e">
        <f>'AMA_UBS V Medeiros'!#REF!</f>
        <v>#REF!</v>
      </c>
      <c r="F82" s="303" t="e">
        <f t="shared" si="141"/>
        <v>#REF!</v>
      </c>
      <c r="G82" s="386" t="e">
        <f>'AMA_UBS V Medeiros'!#REF!</f>
        <v>#REF!</v>
      </c>
      <c r="H82" s="303" t="e">
        <f t="shared" si="142"/>
        <v>#REF!</v>
      </c>
      <c r="I82" s="386" t="e">
        <f>'AMA_UBS V Medeiros'!#REF!</f>
        <v>#REF!</v>
      </c>
      <c r="J82" s="303" t="e">
        <f t="shared" si="143"/>
        <v>#REF!</v>
      </c>
      <c r="K82" s="239" t="e">
        <f>SUM(E82,G82,I82)</f>
        <v>#REF!</v>
      </c>
      <c r="L82" s="316" t="e">
        <f>(K82*$B82)-$D82*3</f>
        <v>#REF!</v>
      </c>
      <c r="M82" s="386" t="e">
        <f>'AMA_UBS V Medeiros'!#REF!</f>
        <v>#REF!</v>
      </c>
      <c r="N82" s="303" t="e">
        <f t="shared" si="144"/>
        <v>#REF!</v>
      </c>
      <c r="O82" s="386" t="e">
        <f>'AMA_UBS V Medeiros'!#REF!</f>
        <v>#REF!</v>
      </c>
      <c r="P82" s="303" t="e">
        <f t="shared" si="145"/>
        <v>#REF!</v>
      </c>
      <c r="Q82" s="386" t="e">
        <f>'AMA_UBS V Medeiros'!#REF!</f>
        <v>#REF!</v>
      </c>
      <c r="R82" s="303" t="e">
        <f t="shared" si="146"/>
        <v>#REF!</v>
      </c>
      <c r="S82" s="239" t="e">
        <f t="shared" si="147"/>
        <v>#REF!</v>
      </c>
      <c r="T82" s="316" t="e">
        <f t="shared" si="148"/>
        <v>#REF!</v>
      </c>
    </row>
    <row r="83" spans="1:20" ht="15.75" hidden="1" thickBot="1" x14ac:dyDescent="0.3">
      <c r="A83" s="355" t="s">
        <v>7</v>
      </c>
      <c r="B83" s="348">
        <f t="shared" ref="B83:T83" si="149">SUM(B79:B82)</f>
        <v>80</v>
      </c>
      <c r="C83" s="349" t="e">
        <f t="shared" si="149"/>
        <v>#REF!</v>
      </c>
      <c r="D83" s="350" t="e">
        <f t="shared" si="149"/>
        <v>#REF!</v>
      </c>
      <c r="E83" s="394" t="e">
        <f t="shared" si="149"/>
        <v>#REF!</v>
      </c>
      <c r="F83" s="352" t="e">
        <f t="shared" si="149"/>
        <v>#REF!</v>
      </c>
      <c r="G83" s="394" t="e">
        <f t="shared" si="149"/>
        <v>#REF!</v>
      </c>
      <c r="H83" s="352" t="e">
        <f t="shared" si="149"/>
        <v>#REF!</v>
      </c>
      <c r="I83" s="394" t="e">
        <f t="shared" si="149"/>
        <v>#REF!</v>
      </c>
      <c r="J83" s="352" t="e">
        <f t="shared" si="149"/>
        <v>#REF!</v>
      </c>
      <c r="K83" s="353" t="e">
        <f t="shared" ref="K83:L83" si="150">SUM(K79:K82)</f>
        <v>#REF!</v>
      </c>
      <c r="L83" s="354" t="e">
        <f t="shared" si="150"/>
        <v>#REF!</v>
      </c>
      <c r="M83" s="394" t="e">
        <f t="shared" si="149"/>
        <v>#REF!</v>
      </c>
      <c r="N83" s="352" t="e">
        <f t="shared" si="149"/>
        <v>#REF!</v>
      </c>
      <c r="O83" s="394" t="e">
        <f t="shared" si="149"/>
        <v>#REF!</v>
      </c>
      <c r="P83" s="352" t="e">
        <f t="shared" si="149"/>
        <v>#REF!</v>
      </c>
      <c r="Q83" s="394" t="e">
        <f t="shared" si="149"/>
        <v>#REF!</v>
      </c>
      <c r="R83" s="352" t="e">
        <f t="shared" si="149"/>
        <v>#REF!</v>
      </c>
      <c r="S83" s="353" t="e">
        <f t="shared" si="149"/>
        <v>#REF!</v>
      </c>
      <c r="T83" s="354" t="e">
        <f t="shared" si="149"/>
        <v>#REF!</v>
      </c>
    </row>
    <row r="84" spans="1:20" hidden="1" x14ac:dyDescent="0.25"/>
    <row r="85" spans="1:20" ht="15.75" hidden="1" x14ac:dyDescent="0.25">
      <c r="A85" s="993" t="s">
        <v>232</v>
      </c>
      <c r="B85" s="994"/>
      <c r="C85" s="994"/>
      <c r="D85" s="994"/>
      <c r="E85" s="994"/>
      <c r="F85" s="994"/>
      <c r="G85" s="994"/>
      <c r="H85" s="994"/>
      <c r="I85" s="994"/>
      <c r="J85" s="994"/>
      <c r="K85" s="994"/>
      <c r="L85" s="994"/>
      <c r="M85" s="994"/>
      <c r="N85" s="994"/>
      <c r="O85" s="994"/>
      <c r="P85" s="994"/>
      <c r="Q85" s="994"/>
      <c r="R85" s="994"/>
      <c r="S85" s="994"/>
      <c r="T85" s="994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85" t="s">
        <v>2</v>
      </c>
      <c r="F86" s="330" t="s">
        <v>219</v>
      </c>
      <c r="G86" s="385" t="s">
        <v>3</v>
      </c>
      <c r="H86" s="330" t="s">
        <v>220</v>
      </c>
      <c r="I86" s="385" t="s">
        <v>4</v>
      </c>
      <c r="J86" s="330" t="s">
        <v>221</v>
      </c>
      <c r="K86" s="237" t="s">
        <v>193</v>
      </c>
      <c r="L86" s="328" t="s">
        <v>218</v>
      </c>
      <c r="M86" s="385" t="s">
        <v>5</v>
      </c>
      <c r="N86" s="330" t="s">
        <v>222</v>
      </c>
      <c r="O86" s="404" t="s">
        <v>190</v>
      </c>
      <c r="P86" s="330" t="s">
        <v>223</v>
      </c>
      <c r="Q86" s="404" t="s">
        <v>191</v>
      </c>
      <c r="R86" s="330" t="s">
        <v>224</v>
      </c>
      <c r="S86" s="237" t="s">
        <v>193</v>
      </c>
      <c r="T86" s="328" t="s">
        <v>218</v>
      </c>
    </row>
    <row r="87" spans="1:20" ht="15.75" hidden="1" thickTop="1" x14ac:dyDescent="0.25">
      <c r="A87" s="77" t="s">
        <v>20</v>
      </c>
      <c r="B87" s="262">
        <v>20</v>
      </c>
      <c r="C87" s="73">
        <f>'UBS Izolina Mazzei'!B55</f>
        <v>3</v>
      </c>
      <c r="D87" s="283">
        <f t="shared" ref="D87:D90" si="151">C87*B87</f>
        <v>60</v>
      </c>
      <c r="E87" s="386">
        <f>'UBS Izolina Mazzei'!C55</f>
        <v>3</v>
      </c>
      <c r="F87" s="303">
        <f t="shared" ref="F87:F90" si="152">(E87*$B87)-$D87</f>
        <v>0</v>
      </c>
      <c r="G87" s="386" t="e">
        <f>'UBS Izolina Mazzei'!#REF!</f>
        <v>#REF!</v>
      </c>
      <c r="H87" s="303" t="e">
        <f t="shared" ref="H87:H90" si="153">(G87*$B87)-$D87</f>
        <v>#REF!</v>
      </c>
      <c r="I87" s="386" t="e">
        <f>'UBS Izolina Mazzei'!#REF!</f>
        <v>#REF!</v>
      </c>
      <c r="J87" s="303" t="e">
        <f t="shared" ref="J87:J90" si="154">(I87*$B87)-$D87</f>
        <v>#REF!</v>
      </c>
      <c r="K87" s="239" t="e">
        <f t="shared" ref="K87:K90" si="155">SUM(E87,G87,I87)</f>
        <v>#REF!</v>
      </c>
      <c r="L87" s="316" t="e">
        <f t="shared" ref="L87:L90" si="156">(K87*$B87)-$D87*3</f>
        <v>#REF!</v>
      </c>
      <c r="M87" s="386" t="e">
        <f>'UBS Izolina Mazzei'!#REF!</f>
        <v>#REF!</v>
      </c>
      <c r="N87" s="303" t="e">
        <f t="shared" ref="N87:N90" si="157">(M87*$B87)-$D87</f>
        <v>#REF!</v>
      </c>
      <c r="O87" s="386" t="e">
        <f>'UBS Izolina Mazzei'!#REF!</f>
        <v>#REF!</v>
      </c>
      <c r="P87" s="303" t="e">
        <f t="shared" ref="P87:P90" si="158">(O87*$B87)-$D87</f>
        <v>#REF!</v>
      </c>
      <c r="Q87" s="386" t="e">
        <f>'UBS Izolina Mazzei'!#REF!</f>
        <v>#REF!</v>
      </c>
      <c r="R87" s="303" t="e">
        <f t="shared" ref="R87:R90" si="159">(Q87*$B87)-$D87</f>
        <v>#REF!</v>
      </c>
      <c r="S87" s="239" t="e">
        <f t="shared" ref="S87:S90" si="160">SUM(M87,O87,Q87)</f>
        <v>#REF!</v>
      </c>
      <c r="T87" s="316" t="e">
        <f t="shared" ref="T87:T90" si="161">(S87*$B87)-$D87*3</f>
        <v>#REF!</v>
      </c>
    </row>
    <row r="88" spans="1:20" hidden="1" x14ac:dyDescent="0.25">
      <c r="A88" s="77" t="s">
        <v>43</v>
      </c>
      <c r="B88" s="262">
        <v>20</v>
      </c>
      <c r="C88" s="73">
        <f>'UBS Izolina Mazzei'!B56</f>
        <v>2</v>
      </c>
      <c r="D88" s="283">
        <f t="shared" si="151"/>
        <v>40</v>
      </c>
      <c r="E88" s="386">
        <f>'UBS Izolina Mazzei'!C56</f>
        <v>2</v>
      </c>
      <c r="F88" s="303">
        <f t="shared" si="152"/>
        <v>0</v>
      </c>
      <c r="G88" s="386" t="e">
        <f>'UBS Izolina Mazzei'!#REF!</f>
        <v>#REF!</v>
      </c>
      <c r="H88" s="303" t="e">
        <f t="shared" si="153"/>
        <v>#REF!</v>
      </c>
      <c r="I88" s="386" t="e">
        <f>'UBS Izolina Mazzei'!#REF!</f>
        <v>#REF!</v>
      </c>
      <c r="J88" s="303" t="e">
        <f t="shared" si="154"/>
        <v>#REF!</v>
      </c>
      <c r="K88" s="239" t="e">
        <f t="shared" si="155"/>
        <v>#REF!</v>
      </c>
      <c r="L88" s="316" t="e">
        <f t="shared" si="156"/>
        <v>#REF!</v>
      </c>
      <c r="M88" s="386" t="e">
        <f>'UBS Izolina Mazzei'!#REF!</f>
        <v>#REF!</v>
      </c>
      <c r="N88" s="303" t="e">
        <f t="shared" si="157"/>
        <v>#REF!</v>
      </c>
      <c r="O88" s="386" t="e">
        <f>'UBS Izolina Mazzei'!#REF!</f>
        <v>#REF!</v>
      </c>
      <c r="P88" s="303" t="e">
        <f t="shared" si="158"/>
        <v>#REF!</v>
      </c>
      <c r="Q88" s="386" t="e">
        <f>'UBS Izolina Mazzei'!#REF!</f>
        <v>#REF!</v>
      </c>
      <c r="R88" s="303" t="e">
        <f t="shared" si="159"/>
        <v>#REF!</v>
      </c>
      <c r="S88" s="239" t="e">
        <f t="shared" si="160"/>
        <v>#REF!</v>
      </c>
      <c r="T88" s="316" t="e">
        <f t="shared" si="161"/>
        <v>#REF!</v>
      </c>
    </row>
    <row r="89" spans="1:20" hidden="1" x14ac:dyDescent="0.25">
      <c r="A89" s="77" t="s">
        <v>180</v>
      </c>
      <c r="B89" s="262">
        <v>20</v>
      </c>
      <c r="C89" s="73">
        <f>'UBS Izolina Mazzei'!B57</f>
        <v>1</v>
      </c>
      <c r="D89" s="283">
        <f t="shared" si="151"/>
        <v>20</v>
      </c>
      <c r="E89" s="386">
        <f>'UBS Izolina Mazzei'!C57</f>
        <v>1</v>
      </c>
      <c r="F89" s="303">
        <f t="shared" si="152"/>
        <v>0</v>
      </c>
      <c r="G89" s="386" t="e">
        <f>'UBS Izolina Mazzei'!#REF!</f>
        <v>#REF!</v>
      </c>
      <c r="H89" s="303" t="e">
        <f t="shared" si="153"/>
        <v>#REF!</v>
      </c>
      <c r="I89" s="386" t="e">
        <f>'UBS Izolina Mazzei'!#REF!</f>
        <v>#REF!</v>
      </c>
      <c r="J89" s="303" t="e">
        <f t="shared" si="154"/>
        <v>#REF!</v>
      </c>
      <c r="K89" s="239" t="e">
        <f t="shared" si="155"/>
        <v>#REF!</v>
      </c>
      <c r="L89" s="316" t="e">
        <f t="shared" si="156"/>
        <v>#REF!</v>
      </c>
      <c r="M89" s="386" t="e">
        <f>'UBS Izolina Mazzei'!#REF!</f>
        <v>#REF!</v>
      </c>
      <c r="N89" s="303" t="e">
        <f t="shared" si="157"/>
        <v>#REF!</v>
      </c>
      <c r="O89" s="386" t="e">
        <f>'UBS Izolina Mazzei'!#REF!</f>
        <v>#REF!</v>
      </c>
      <c r="P89" s="303" t="e">
        <f t="shared" si="158"/>
        <v>#REF!</v>
      </c>
      <c r="Q89" s="386" t="e">
        <f>'UBS Izolina Mazzei'!#REF!</f>
        <v>#REF!</v>
      </c>
      <c r="R89" s="303" t="e">
        <f t="shared" si="159"/>
        <v>#REF!</v>
      </c>
      <c r="S89" s="239" t="e">
        <f t="shared" si="160"/>
        <v>#REF!</v>
      </c>
      <c r="T89" s="316" t="e">
        <f t="shared" si="161"/>
        <v>#REF!</v>
      </c>
    </row>
    <row r="90" spans="1:20" ht="15.75" hidden="1" thickBot="1" x14ac:dyDescent="0.3">
      <c r="A90" s="77" t="s">
        <v>23</v>
      </c>
      <c r="B90" s="262">
        <v>20</v>
      </c>
      <c r="C90" s="73">
        <f>'UBS Izolina Mazzei'!B58</f>
        <v>2</v>
      </c>
      <c r="D90" s="283">
        <f t="shared" si="151"/>
        <v>40</v>
      </c>
      <c r="E90" s="386">
        <f>'UBS Izolina Mazzei'!C58</f>
        <v>2</v>
      </c>
      <c r="F90" s="303">
        <f t="shared" si="152"/>
        <v>0</v>
      </c>
      <c r="G90" s="386" t="e">
        <f>'UBS Izolina Mazzei'!#REF!</f>
        <v>#REF!</v>
      </c>
      <c r="H90" s="303" t="e">
        <f t="shared" si="153"/>
        <v>#REF!</v>
      </c>
      <c r="I90" s="386" t="e">
        <f>'UBS Izolina Mazzei'!#REF!</f>
        <v>#REF!</v>
      </c>
      <c r="J90" s="303" t="e">
        <f t="shared" si="154"/>
        <v>#REF!</v>
      </c>
      <c r="K90" s="239" t="e">
        <f t="shared" si="155"/>
        <v>#REF!</v>
      </c>
      <c r="L90" s="316" t="e">
        <f t="shared" si="156"/>
        <v>#REF!</v>
      </c>
      <c r="M90" s="386" t="e">
        <f>'UBS Izolina Mazzei'!#REF!</f>
        <v>#REF!</v>
      </c>
      <c r="N90" s="303" t="e">
        <f t="shared" si="157"/>
        <v>#REF!</v>
      </c>
      <c r="O90" s="386" t="e">
        <f>'UBS Izolina Mazzei'!#REF!</f>
        <v>#REF!</v>
      </c>
      <c r="P90" s="303" t="e">
        <f t="shared" si="158"/>
        <v>#REF!</v>
      </c>
      <c r="Q90" s="386" t="e">
        <f>'UBS Izolina Mazzei'!#REF!</f>
        <v>#REF!</v>
      </c>
      <c r="R90" s="303" t="e">
        <f t="shared" si="159"/>
        <v>#REF!</v>
      </c>
      <c r="S90" s="239" t="e">
        <f t="shared" si="160"/>
        <v>#REF!</v>
      </c>
      <c r="T90" s="316" t="e">
        <f t="shared" si="161"/>
        <v>#REF!</v>
      </c>
    </row>
    <row r="91" spans="1:20" ht="15.75" hidden="1" thickBot="1" x14ac:dyDescent="0.3">
      <c r="A91" s="341" t="s">
        <v>7</v>
      </c>
      <c r="B91" s="342">
        <f t="shared" ref="B91:T91" si="162">SUM(B87:B90)</f>
        <v>80</v>
      </c>
      <c r="C91" s="367">
        <f t="shared" si="162"/>
        <v>8</v>
      </c>
      <c r="D91" s="368">
        <f t="shared" si="162"/>
        <v>160</v>
      </c>
      <c r="E91" s="390">
        <f t="shared" si="162"/>
        <v>8</v>
      </c>
      <c r="F91" s="344">
        <f t="shared" si="162"/>
        <v>0</v>
      </c>
      <c r="G91" s="390" t="e">
        <f t="shared" si="162"/>
        <v>#REF!</v>
      </c>
      <c r="H91" s="344" t="e">
        <f t="shared" si="162"/>
        <v>#REF!</v>
      </c>
      <c r="I91" s="390" t="e">
        <f t="shared" si="162"/>
        <v>#REF!</v>
      </c>
      <c r="J91" s="344" t="e">
        <f t="shared" si="162"/>
        <v>#REF!</v>
      </c>
      <c r="K91" s="345" t="e">
        <f t="shared" ref="K91:L91" si="163">SUM(K87:K90)</f>
        <v>#REF!</v>
      </c>
      <c r="L91" s="346" t="e">
        <f t="shared" si="163"/>
        <v>#REF!</v>
      </c>
      <c r="M91" s="390" t="e">
        <f t="shared" si="162"/>
        <v>#REF!</v>
      </c>
      <c r="N91" s="344" t="e">
        <f t="shared" si="162"/>
        <v>#REF!</v>
      </c>
      <c r="O91" s="390" t="e">
        <f t="shared" si="162"/>
        <v>#REF!</v>
      </c>
      <c r="P91" s="344" t="e">
        <f t="shared" si="162"/>
        <v>#REF!</v>
      </c>
      <c r="Q91" s="390" t="e">
        <f t="shared" si="162"/>
        <v>#REF!</v>
      </c>
      <c r="R91" s="344" t="e">
        <f t="shared" si="162"/>
        <v>#REF!</v>
      </c>
      <c r="S91" s="345" t="e">
        <f t="shared" si="162"/>
        <v>#REF!</v>
      </c>
      <c r="T91" s="346" t="e">
        <f t="shared" si="162"/>
        <v>#REF!</v>
      </c>
    </row>
    <row r="92" spans="1:20" hidden="1" x14ac:dyDescent="0.25"/>
    <row r="93" spans="1:20" ht="15.75" hidden="1" x14ac:dyDescent="0.25">
      <c r="A93" s="993" t="s">
        <v>233</v>
      </c>
      <c r="B93" s="994"/>
      <c r="C93" s="994"/>
      <c r="D93" s="994"/>
      <c r="E93" s="994"/>
      <c r="F93" s="994"/>
      <c r="G93" s="994"/>
      <c r="H93" s="994"/>
      <c r="I93" s="994"/>
      <c r="J93" s="994"/>
      <c r="K93" s="994"/>
      <c r="L93" s="994"/>
      <c r="M93" s="994"/>
      <c r="N93" s="994"/>
      <c r="O93" s="994"/>
      <c r="P93" s="994"/>
      <c r="Q93" s="994"/>
      <c r="R93" s="994"/>
      <c r="S93" s="994"/>
      <c r="T93" s="994"/>
    </row>
    <row r="94" spans="1:20" ht="36.75" hidden="1" thickBot="1" x14ac:dyDescent="0.3">
      <c r="A94" s="74" t="s">
        <v>14</v>
      </c>
      <c r="B94" s="260" t="s">
        <v>216</v>
      </c>
      <c r="C94" s="90" t="s">
        <v>165</v>
      </c>
      <c r="D94" s="288" t="s">
        <v>217</v>
      </c>
      <c r="E94" s="385" t="s">
        <v>2</v>
      </c>
      <c r="F94" s="330" t="s">
        <v>219</v>
      </c>
      <c r="G94" s="385" t="s">
        <v>3</v>
      </c>
      <c r="H94" s="330" t="s">
        <v>220</v>
      </c>
      <c r="I94" s="385" t="s">
        <v>4</v>
      </c>
      <c r="J94" s="330" t="s">
        <v>221</v>
      </c>
      <c r="K94" s="237" t="s">
        <v>193</v>
      </c>
      <c r="L94" s="328" t="s">
        <v>218</v>
      </c>
      <c r="M94" s="385" t="s">
        <v>5</v>
      </c>
      <c r="N94" s="330" t="s">
        <v>222</v>
      </c>
      <c r="O94" s="404" t="s">
        <v>190</v>
      </c>
      <c r="P94" s="330" t="s">
        <v>223</v>
      </c>
      <c r="Q94" s="404" t="s">
        <v>191</v>
      </c>
      <c r="R94" s="330" t="s">
        <v>224</v>
      </c>
      <c r="S94" s="237" t="s">
        <v>193</v>
      </c>
      <c r="T94" s="328" t="s">
        <v>218</v>
      </c>
    </row>
    <row r="95" spans="1:20" ht="15.75" hidden="1" thickTop="1" x14ac:dyDescent="0.25">
      <c r="A95" s="77" t="s">
        <v>20</v>
      </c>
      <c r="B95" s="262">
        <v>20</v>
      </c>
      <c r="C95" s="73" t="e">
        <f>'UBS Jardim Japão'!#REF!</f>
        <v>#REF!</v>
      </c>
      <c r="D95" s="283" t="e">
        <f t="shared" ref="D95:D97" si="164">C95*B95</f>
        <v>#REF!</v>
      </c>
      <c r="E95" s="386" t="e">
        <f>'UBS Jardim Japão'!#REF!</f>
        <v>#REF!</v>
      </c>
      <c r="F95" s="303" t="e">
        <f t="shared" ref="F95:F97" si="165">(E95*$B95)-$D95</f>
        <v>#REF!</v>
      </c>
      <c r="G95" s="386" t="e">
        <f>'UBS Jardim Japão'!#REF!</f>
        <v>#REF!</v>
      </c>
      <c r="H95" s="303" t="e">
        <f t="shared" ref="H95:H97" si="166">(G95*$B95)-$D95</f>
        <v>#REF!</v>
      </c>
      <c r="I95" s="386" t="e">
        <f>'UBS Jardim Japão'!#REF!</f>
        <v>#REF!</v>
      </c>
      <c r="J95" s="303" t="e">
        <f t="shared" ref="J95:J97" si="167">(I95*$B95)-$D95</f>
        <v>#REF!</v>
      </c>
      <c r="K95" s="239" t="e">
        <f t="shared" ref="K95:K97" si="168">SUM(E95,G95,I95)</f>
        <v>#REF!</v>
      </c>
      <c r="L95" s="316" t="e">
        <f t="shared" ref="L95:L97" si="169">(K95*$B95)-$D95*3</f>
        <v>#REF!</v>
      </c>
      <c r="M95" s="386" t="e">
        <f>'UBS Jardim Japão'!#REF!</f>
        <v>#REF!</v>
      </c>
      <c r="N95" s="303" t="e">
        <f t="shared" ref="N95:N97" si="170">(M95*$B95)-$D95</f>
        <v>#REF!</v>
      </c>
      <c r="O95" s="386" t="e">
        <f>'UBS Jardim Japão'!#REF!</f>
        <v>#REF!</v>
      </c>
      <c r="P95" s="303" t="e">
        <f t="shared" ref="P95:P97" si="171">(O95*$B95)-$D95</f>
        <v>#REF!</v>
      </c>
      <c r="Q95" s="386" t="e">
        <f>'UBS Jardim Japão'!#REF!</f>
        <v>#REF!</v>
      </c>
      <c r="R95" s="303" t="e">
        <f t="shared" ref="R95:R97" si="172">(Q95*$B95)-$D95</f>
        <v>#REF!</v>
      </c>
      <c r="S95" s="239" t="e">
        <f t="shared" ref="S95:S97" si="173">SUM(M95,O95,Q95)</f>
        <v>#REF!</v>
      </c>
      <c r="T95" s="316" t="e">
        <f t="shared" ref="T95:T97" si="174">(S95*$B95)-$D95*3</f>
        <v>#REF!</v>
      </c>
    </row>
    <row r="96" spans="1:20" hidden="1" x14ac:dyDescent="0.25">
      <c r="A96" s="77" t="s">
        <v>43</v>
      </c>
      <c r="B96" s="262">
        <v>20</v>
      </c>
      <c r="C96" s="73" t="e">
        <f>'UBS Jardim Japão'!#REF!</f>
        <v>#REF!</v>
      </c>
      <c r="D96" s="283" t="e">
        <f t="shared" si="164"/>
        <v>#REF!</v>
      </c>
      <c r="E96" s="386" t="e">
        <f>'UBS Jardim Japão'!#REF!</f>
        <v>#REF!</v>
      </c>
      <c r="F96" s="303" t="e">
        <f t="shared" si="165"/>
        <v>#REF!</v>
      </c>
      <c r="G96" s="386" t="e">
        <f>'UBS Jardim Japão'!#REF!</f>
        <v>#REF!</v>
      </c>
      <c r="H96" s="303" t="e">
        <f t="shared" si="166"/>
        <v>#REF!</v>
      </c>
      <c r="I96" s="386" t="e">
        <f>'UBS Jardim Japão'!#REF!</f>
        <v>#REF!</v>
      </c>
      <c r="J96" s="303" t="e">
        <f t="shared" si="167"/>
        <v>#REF!</v>
      </c>
      <c r="K96" s="239" t="e">
        <f t="shared" si="168"/>
        <v>#REF!</v>
      </c>
      <c r="L96" s="316" t="e">
        <f t="shared" si="169"/>
        <v>#REF!</v>
      </c>
      <c r="M96" s="386" t="e">
        <f>'UBS Jardim Japão'!#REF!</f>
        <v>#REF!</v>
      </c>
      <c r="N96" s="303" t="e">
        <f t="shared" si="170"/>
        <v>#REF!</v>
      </c>
      <c r="O96" s="386" t="e">
        <f>'UBS Jardim Japão'!#REF!</f>
        <v>#REF!</v>
      </c>
      <c r="P96" s="303" t="e">
        <f t="shared" si="171"/>
        <v>#REF!</v>
      </c>
      <c r="Q96" s="386" t="e">
        <f>'UBS Jardim Japão'!#REF!</f>
        <v>#REF!</v>
      </c>
      <c r="R96" s="303" t="e">
        <f t="shared" si="172"/>
        <v>#REF!</v>
      </c>
      <c r="S96" s="239" t="e">
        <f t="shared" si="173"/>
        <v>#REF!</v>
      </c>
      <c r="T96" s="316" t="e">
        <f t="shared" si="174"/>
        <v>#REF!</v>
      </c>
    </row>
    <row r="97" spans="1:20" ht="15.75" hidden="1" thickBot="1" x14ac:dyDescent="0.3">
      <c r="A97" s="77" t="s">
        <v>23</v>
      </c>
      <c r="B97" s="262">
        <v>20</v>
      </c>
      <c r="C97" s="73" t="e">
        <f>'UBS Jardim Japão'!#REF!</f>
        <v>#REF!</v>
      </c>
      <c r="D97" s="283" t="e">
        <f t="shared" si="164"/>
        <v>#REF!</v>
      </c>
      <c r="E97" s="386" t="e">
        <f>'UBS Jardim Japão'!#REF!</f>
        <v>#REF!</v>
      </c>
      <c r="F97" s="303" t="e">
        <f t="shared" si="165"/>
        <v>#REF!</v>
      </c>
      <c r="G97" s="386" t="e">
        <f>'UBS Jardim Japão'!#REF!</f>
        <v>#REF!</v>
      </c>
      <c r="H97" s="303" t="e">
        <f t="shared" si="166"/>
        <v>#REF!</v>
      </c>
      <c r="I97" s="386" t="e">
        <f>'UBS Jardim Japão'!#REF!</f>
        <v>#REF!</v>
      </c>
      <c r="J97" s="303" t="e">
        <f t="shared" si="167"/>
        <v>#REF!</v>
      </c>
      <c r="K97" s="239" t="e">
        <f t="shared" si="168"/>
        <v>#REF!</v>
      </c>
      <c r="L97" s="316" t="e">
        <f t="shared" si="169"/>
        <v>#REF!</v>
      </c>
      <c r="M97" s="386" t="e">
        <f>'UBS Jardim Japão'!#REF!</f>
        <v>#REF!</v>
      </c>
      <c r="N97" s="303" t="e">
        <f t="shared" si="170"/>
        <v>#REF!</v>
      </c>
      <c r="O97" s="386" t="e">
        <f>'UBS Jardim Japão'!#REF!</f>
        <v>#REF!</v>
      </c>
      <c r="P97" s="303" t="e">
        <f t="shared" si="171"/>
        <v>#REF!</v>
      </c>
      <c r="Q97" s="386" t="e">
        <f>'UBS Jardim Japão'!#REF!</f>
        <v>#REF!</v>
      </c>
      <c r="R97" s="303" t="e">
        <f t="shared" si="172"/>
        <v>#REF!</v>
      </c>
      <c r="S97" s="239" t="e">
        <f t="shared" si="173"/>
        <v>#REF!</v>
      </c>
      <c r="T97" s="316" t="e">
        <f t="shared" si="174"/>
        <v>#REF!</v>
      </c>
    </row>
    <row r="98" spans="1:20" ht="15.75" hidden="1" thickBot="1" x14ac:dyDescent="0.3">
      <c r="A98" s="341" t="s">
        <v>7</v>
      </c>
      <c r="B98" s="342">
        <f t="shared" ref="B98:T98" si="175">SUM(B95:B97)</f>
        <v>60</v>
      </c>
      <c r="C98" s="367" t="e">
        <f t="shared" si="175"/>
        <v>#REF!</v>
      </c>
      <c r="D98" s="368" t="e">
        <f t="shared" si="175"/>
        <v>#REF!</v>
      </c>
      <c r="E98" s="390" t="e">
        <f t="shared" si="175"/>
        <v>#REF!</v>
      </c>
      <c r="F98" s="344" t="e">
        <f t="shared" si="175"/>
        <v>#REF!</v>
      </c>
      <c r="G98" s="390" t="e">
        <f t="shared" si="175"/>
        <v>#REF!</v>
      </c>
      <c r="H98" s="344" t="e">
        <f t="shared" si="175"/>
        <v>#REF!</v>
      </c>
      <c r="I98" s="390" t="e">
        <f t="shared" si="175"/>
        <v>#REF!</v>
      </c>
      <c r="J98" s="344" t="e">
        <f t="shared" si="175"/>
        <v>#REF!</v>
      </c>
      <c r="K98" s="345" t="e">
        <f t="shared" ref="K98:L98" si="176">SUM(K95:K97)</f>
        <v>#REF!</v>
      </c>
      <c r="L98" s="346" t="e">
        <f t="shared" si="176"/>
        <v>#REF!</v>
      </c>
      <c r="M98" s="390" t="e">
        <f t="shared" si="175"/>
        <v>#REF!</v>
      </c>
      <c r="N98" s="344" t="e">
        <f t="shared" si="175"/>
        <v>#REF!</v>
      </c>
      <c r="O98" s="390" t="e">
        <f t="shared" si="175"/>
        <v>#REF!</v>
      </c>
      <c r="P98" s="344" t="e">
        <f t="shared" si="175"/>
        <v>#REF!</v>
      </c>
      <c r="Q98" s="390" t="e">
        <f t="shared" si="175"/>
        <v>#REF!</v>
      </c>
      <c r="R98" s="344" t="e">
        <f t="shared" si="175"/>
        <v>#REF!</v>
      </c>
      <c r="S98" s="345" t="e">
        <f t="shared" si="175"/>
        <v>#REF!</v>
      </c>
      <c r="T98" s="346" t="e">
        <f t="shared" si="175"/>
        <v>#REF!</v>
      </c>
    </row>
    <row r="99" spans="1:20" hidden="1" x14ac:dyDescent="0.25"/>
    <row r="100" spans="1:20" ht="15.75" hidden="1" x14ac:dyDescent="0.25">
      <c r="A100" s="993" t="s">
        <v>234</v>
      </c>
      <c r="B100" s="994"/>
      <c r="C100" s="994"/>
      <c r="D100" s="994"/>
      <c r="E100" s="994"/>
      <c r="F100" s="994"/>
      <c r="G100" s="994"/>
      <c r="H100" s="994"/>
      <c r="I100" s="994"/>
      <c r="J100" s="994"/>
      <c r="K100" s="994"/>
      <c r="L100" s="994"/>
      <c r="M100" s="994"/>
      <c r="N100" s="994"/>
      <c r="O100" s="994"/>
      <c r="P100" s="994"/>
      <c r="Q100" s="994"/>
      <c r="R100" s="994"/>
      <c r="S100" s="994"/>
      <c r="T100" s="994"/>
    </row>
    <row r="101" spans="1:20" ht="36.75" hidden="1" thickBot="1" x14ac:dyDescent="0.3">
      <c r="A101" s="74" t="s">
        <v>14</v>
      </c>
      <c r="B101" s="260" t="s">
        <v>216</v>
      </c>
      <c r="C101" s="90" t="s">
        <v>165</v>
      </c>
      <c r="D101" s="288" t="s">
        <v>217</v>
      </c>
      <c r="E101" s="385" t="s">
        <v>2</v>
      </c>
      <c r="F101" s="330" t="s">
        <v>219</v>
      </c>
      <c r="G101" s="385" t="s">
        <v>3</v>
      </c>
      <c r="H101" s="330" t="s">
        <v>220</v>
      </c>
      <c r="I101" s="385" t="s">
        <v>4</v>
      </c>
      <c r="J101" s="330" t="s">
        <v>221</v>
      </c>
      <c r="K101" s="237" t="s">
        <v>193</v>
      </c>
      <c r="L101" s="328" t="s">
        <v>218</v>
      </c>
      <c r="M101" s="385" t="s">
        <v>5</v>
      </c>
      <c r="N101" s="330" t="s">
        <v>222</v>
      </c>
      <c r="O101" s="404" t="s">
        <v>190</v>
      </c>
      <c r="P101" s="330" t="s">
        <v>223</v>
      </c>
      <c r="Q101" s="404" t="s">
        <v>191</v>
      </c>
      <c r="R101" s="330" t="s">
        <v>224</v>
      </c>
      <c r="S101" s="237" t="s">
        <v>193</v>
      </c>
      <c r="T101" s="328" t="s">
        <v>218</v>
      </c>
    </row>
    <row r="102" spans="1:20" ht="16.5" hidden="1" thickTop="1" thickBot="1" x14ac:dyDescent="0.3">
      <c r="A102" s="8" t="s">
        <v>153</v>
      </c>
      <c r="B102" s="261">
        <v>20</v>
      </c>
      <c r="C102" s="78" t="e">
        <f>'EMAD na UBS JD JAPÃO'!#REF!</f>
        <v>#REF!</v>
      </c>
      <c r="D102" s="290" t="e">
        <f t="shared" ref="D102" si="177">C102*B102</f>
        <v>#REF!</v>
      </c>
      <c r="E102" s="386" t="e">
        <f>'EMAD na UBS JD JAPÃO'!#REF!</f>
        <v>#REF!</v>
      </c>
      <c r="F102" s="303" t="e">
        <f t="shared" ref="F102" si="178">(E102*$B102)-$D102</f>
        <v>#REF!</v>
      </c>
      <c r="G102" s="386" t="e">
        <f>'EMAD na UBS JD JAPÃO'!#REF!</f>
        <v>#REF!</v>
      </c>
      <c r="H102" s="303" t="e">
        <f t="shared" ref="H102" si="179">(G102*$B102)-$D102</f>
        <v>#REF!</v>
      </c>
      <c r="I102" s="386" t="e">
        <f>'EMAD na UBS JD JAPÃO'!#REF!</f>
        <v>#REF!</v>
      </c>
      <c r="J102" s="303" t="e">
        <f t="shared" ref="J102" si="180">(I102*$B102)-$D102</f>
        <v>#REF!</v>
      </c>
      <c r="K102" s="239" t="e">
        <f t="shared" ref="K102" si="181">SUM(E102,G102,I102)</f>
        <v>#REF!</v>
      </c>
      <c r="L102" s="316" t="e">
        <f t="shared" ref="L102" si="182">(K102*$B102)-$D102*3</f>
        <v>#REF!</v>
      </c>
      <c r="M102" s="386" t="e">
        <f>'EMAD na UBS JD JAPÃO'!#REF!</f>
        <v>#REF!</v>
      </c>
      <c r="N102" s="303" t="e">
        <f t="shared" ref="N102" si="183">(M102*$B102)-$D102</f>
        <v>#REF!</v>
      </c>
      <c r="O102" s="386" t="e">
        <f>'EMAD na UBS JD JAPÃO'!#REF!</f>
        <v>#REF!</v>
      </c>
      <c r="P102" s="303" t="e">
        <f t="shared" ref="P102" si="184">(O102*$B102)-$D102</f>
        <v>#REF!</v>
      </c>
      <c r="Q102" s="386" t="e">
        <f>'EMAD na UBS JD JAPÃO'!#REF!</f>
        <v>#REF!</v>
      </c>
      <c r="R102" s="303" t="e">
        <f t="shared" ref="R102" si="185">(Q102*$B102)-$D102</f>
        <v>#REF!</v>
      </c>
      <c r="S102" s="239" t="e">
        <f t="shared" ref="S102" si="186">SUM(M102,O102,Q102)</f>
        <v>#REF!</v>
      </c>
      <c r="T102" s="316" t="e">
        <f t="shared" ref="T102" si="187">(S102*$B102)-$D102*3</f>
        <v>#REF!</v>
      </c>
    </row>
    <row r="103" spans="1:20" ht="15.75" hidden="1" thickBot="1" x14ac:dyDescent="0.3">
      <c r="A103" s="341" t="s">
        <v>7</v>
      </c>
      <c r="B103" s="342">
        <f t="shared" ref="B103:T103" si="188">SUM(B102:B102)</f>
        <v>20</v>
      </c>
      <c r="C103" s="367" t="e">
        <f t="shared" si="188"/>
        <v>#REF!</v>
      </c>
      <c r="D103" s="368" t="e">
        <f t="shared" si="188"/>
        <v>#REF!</v>
      </c>
      <c r="E103" s="390" t="e">
        <f t="shared" si="188"/>
        <v>#REF!</v>
      </c>
      <c r="F103" s="344" t="e">
        <f t="shared" si="188"/>
        <v>#REF!</v>
      </c>
      <c r="G103" s="390" t="e">
        <f t="shared" si="188"/>
        <v>#REF!</v>
      </c>
      <c r="H103" s="344" t="e">
        <f t="shared" si="188"/>
        <v>#REF!</v>
      </c>
      <c r="I103" s="390" t="e">
        <f t="shared" si="188"/>
        <v>#REF!</v>
      </c>
      <c r="J103" s="344" t="e">
        <f t="shared" si="188"/>
        <v>#REF!</v>
      </c>
      <c r="K103" s="345" t="e">
        <f t="shared" ref="K103:L103" si="189">SUM(K102:K102)</f>
        <v>#REF!</v>
      </c>
      <c r="L103" s="346" t="e">
        <f t="shared" si="189"/>
        <v>#REF!</v>
      </c>
      <c r="M103" s="390" t="e">
        <f t="shared" si="188"/>
        <v>#REF!</v>
      </c>
      <c r="N103" s="344" t="e">
        <f t="shared" si="188"/>
        <v>#REF!</v>
      </c>
      <c r="O103" s="390" t="e">
        <f t="shared" si="188"/>
        <v>#REF!</v>
      </c>
      <c r="P103" s="344" t="e">
        <f t="shared" si="188"/>
        <v>#REF!</v>
      </c>
      <c r="Q103" s="390" t="e">
        <f t="shared" si="188"/>
        <v>#REF!</v>
      </c>
      <c r="R103" s="344" t="e">
        <f t="shared" si="188"/>
        <v>#REF!</v>
      </c>
      <c r="S103" s="345" t="e">
        <f t="shared" si="188"/>
        <v>#REF!</v>
      </c>
      <c r="T103" s="346" t="e">
        <f t="shared" si="188"/>
        <v>#REF!</v>
      </c>
    </row>
    <row r="104" spans="1:20" hidden="1" x14ac:dyDescent="0.25"/>
    <row r="105" spans="1:20" ht="15.75" hidden="1" x14ac:dyDescent="0.25">
      <c r="A105" s="993" t="s">
        <v>235</v>
      </c>
      <c r="B105" s="994"/>
      <c r="C105" s="994"/>
      <c r="D105" s="994"/>
      <c r="E105" s="994"/>
      <c r="F105" s="994"/>
      <c r="G105" s="994"/>
      <c r="H105" s="994"/>
      <c r="I105" s="994"/>
      <c r="J105" s="994"/>
      <c r="K105" s="994"/>
      <c r="L105" s="994"/>
      <c r="M105" s="994"/>
      <c r="N105" s="994"/>
      <c r="O105" s="994"/>
      <c r="P105" s="994"/>
      <c r="Q105" s="994"/>
      <c r="R105" s="994"/>
      <c r="S105" s="994"/>
      <c r="T105" s="994"/>
    </row>
    <row r="106" spans="1:20" ht="36.75" hidden="1" thickBot="1" x14ac:dyDescent="0.3">
      <c r="A106" s="74" t="s">
        <v>14</v>
      </c>
      <c r="B106" s="260" t="s">
        <v>216</v>
      </c>
      <c r="C106" s="90" t="s">
        <v>165</v>
      </c>
      <c r="D106" s="288" t="s">
        <v>217</v>
      </c>
      <c r="E106" s="385" t="s">
        <v>2</v>
      </c>
      <c r="F106" s="330" t="s">
        <v>219</v>
      </c>
      <c r="G106" s="385" t="s">
        <v>3</v>
      </c>
      <c r="H106" s="330" t="s">
        <v>220</v>
      </c>
      <c r="I106" s="385" t="s">
        <v>4</v>
      </c>
      <c r="J106" s="330" t="s">
        <v>221</v>
      </c>
      <c r="K106" s="237" t="s">
        <v>193</v>
      </c>
      <c r="L106" s="328" t="s">
        <v>218</v>
      </c>
      <c r="M106" s="385" t="s">
        <v>5</v>
      </c>
      <c r="N106" s="330" t="s">
        <v>222</v>
      </c>
      <c r="O106" s="404" t="s">
        <v>190</v>
      </c>
      <c r="P106" s="330" t="s">
        <v>223</v>
      </c>
      <c r="Q106" s="404" t="s">
        <v>191</v>
      </c>
      <c r="R106" s="330" t="s">
        <v>224</v>
      </c>
      <c r="S106" s="237" t="s">
        <v>193</v>
      </c>
      <c r="T106" s="328" t="s">
        <v>218</v>
      </c>
    </row>
    <row r="107" spans="1:20" ht="15.75" hidden="1" thickTop="1" x14ac:dyDescent="0.25">
      <c r="A107" s="77" t="s">
        <v>20</v>
      </c>
      <c r="B107" s="262">
        <v>20</v>
      </c>
      <c r="C107" s="73" t="e">
        <f>'UBS Vila Ede'!#REF!</f>
        <v>#REF!</v>
      </c>
      <c r="D107" s="283" t="e">
        <f t="shared" ref="D107:D109" si="190">C107*B107</f>
        <v>#REF!</v>
      </c>
      <c r="E107" s="386" t="e">
        <f>'UBS Vila Ede'!#REF!</f>
        <v>#REF!</v>
      </c>
      <c r="F107" s="303" t="e">
        <f t="shared" ref="F107:F109" si="191">(E107*$B107)-$D107</f>
        <v>#REF!</v>
      </c>
      <c r="G107" s="386" t="e">
        <f>'UBS Vila Ede'!#REF!</f>
        <v>#REF!</v>
      </c>
      <c r="H107" s="303" t="e">
        <f t="shared" ref="H107:H109" si="192">(G107*$B107)-$D107</f>
        <v>#REF!</v>
      </c>
      <c r="I107" s="386" t="e">
        <f>'UBS Vila Ede'!#REF!</f>
        <v>#REF!</v>
      </c>
      <c r="J107" s="303" t="e">
        <f t="shared" ref="J107:J109" si="193">(I107*$B107)-$D107</f>
        <v>#REF!</v>
      </c>
      <c r="K107" s="239" t="e">
        <f t="shared" ref="K107:K109" si="194">SUM(E107,G107,I107)</f>
        <v>#REF!</v>
      </c>
      <c r="L107" s="316" t="e">
        <f t="shared" ref="L107:L109" si="195">(K107*$B107)-$D107*3</f>
        <v>#REF!</v>
      </c>
      <c r="M107" s="386" t="e">
        <f>'UBS Vila Ede'!#REF!</f>
        <v>#REF!</v>
      </c>
      <c r="N107" s="303" t="e">
        <f t="shared" ref="N107:N109" si="196">(M107*$B107)-$D107</f>
        <v>#REF!</v>
      </c>
      <c r="O107" s="386" t="e">
        <f>'UBS Vila Ede'!#REF!</f>
        <v>#REF!</v>
      </c>
      <c r="P107" s="303" t="e">
        <f t="shared" ref="P107:P109" si="197">(O107*$B107)-$D107</f>
        <v>#REF!</v>
      </c>
      <c r="Q107" s="386" t="e">
        <f>'UBS Vila Ede'!#REF!</f>
        <v>#REF!</v>
      </c>
      <c r="R107" s="303" t="e">
        <f t="shared" ref="R107:R109" si="198">(Q107*$B107)-$D107</f>
        <v>#REF!</v>
      </c>
      <c r="S107" s="239" t="e">
        <f t="shared" ref="S107:S109" si="199">SUM(M107,O107,Q107)</f>
        <v>#REF!</v>
      </c>
      <c r="T107" s="316" t="e">
        <f t="shared" ref="T107:T109" si="200">(S107*$B107)-$D107*3</f>
        <v>#REF!</v>
      </c>
    </row>
    <row r="108" spans="1:20" hidden="1" x14ac:dyDescent="0.25">
      <c r="A108" s="77" t="s">
        <v>43</v>
      </c>
      <c r="B108" s="262">
        <v>20</v>
      </c>
      <c r="C108" s="73" t="e">
        <f>'UBS Vila Ede'!#REF!</f>
        <v>#REF!</v>
      </c>
      <c r="D108" s="283" t="e">
        <f t="shared" si="190"/>
        <v>#REF!</v>
      </c>
      <c r="E108" s="386" t="e">
        <f>'UBS Vila Ede'!#REF!</f>
        <v>#REF!</v>
      </c>
      <c r="F108" s="303" t="e">
        <f t="shared" si="191"/>
        <v>#REF!</v>
      </c>
      <c r="G108" s="386" t="e">
        <f>'UBS Vila Ede'!#REF!</f>
        <v>#REF!</v>
      </c>
      <c r="H108" s="303" t="e">
        <f t="shared" si="192"/>
        <v>#REF!</v>
      </c>
      <c r="I108" s="386" t="e">
        <f>'UBS Vila Ede'!#REF!</f>
        <v>#REF!</v>
      </c>
      <c r="J108" s="303" t="e">
        <f t="shared" si="193"/>
        <v>#REF!</v>
      </c>
      <c r="K108" s="239" t="e">
        <f t="shared" si="194"/>
        <v>#REF!</v>
      </c>
      <c r="L108" s="316" t="e">
        <f t="shared" si="195"/>
        <v>#REF!</v>
      </c>
      <c r="M108" s="386" t="e">
        <f>'UBS Vila Ede'!#REF!</f>
        <v>#REF!</v>
      </c>
      <c r="N108" s="303" t="e">
        <f t="shared" si="196"/>
        <v>#REF!</v>
      </c>
      <c r="O108" s="386" t="e">
        <f>'UBS Vila Ede'!#REF!</f>
        <v>#REF!</v>
      </c>
      <c r="P108" s="303" t="e">
        <f t="shared" si="197"/>
        <v>#REF!</v>
      </c>
      <c r="Q108" s="386" t="e">
        <f>'UBS Vila Ede'!#REF!</f>
        <v>#REF!</v>
      </c>
      <c r="R108" s="303" t="e">
        <f t="shared" si="198"/>
        <v>#REF!</v>
      </c>
      <c r="S108" s="239" t="e">
        <f t="shared" si="199"/>
        <v>#REF!</v>
      </c>
      <c r="T108" s="316" t="e">
        <f t="shared" si="200"/>
        <v>#REF!</v>
      </c>
    </row>
    <row r="109" spans="1:20" ht="15.75" hidden="1" thickBot="1" x14ac:dyDescent="0.3">
      <c r="A109" s="77" t="s">
        <v>23</v>
      </c>
      <c r="B109" s="262">
        <v>20</v>
      </c>
      <c r="C109" s="73" t="e">
        <f>'UBS Vila Ede'!#REF!</f>
        <v>#REF!</v>
      </c>
      <c r="D109" s="283" t="e">
        <f t="shared" si="190"/>
        <v>#REF!</v>
      </c>
      <c r="E109" s="386" t="e">
        <f>'UBS Vila Ede'!#REF!</f>
        <v>#REF!</v>
      </c>
      <c r="F109" s="303" t="e">
        <f t="shared" si="191"/>
        <v>#REF!</v>
      </c>
      <c r="G109" s="386" t="e">
        <f>'UBS Vila Ede'!#REF!</f>
        <v>#REF!</v>
      </c>
      <c r="H109" s="303" t="e">
        <f t="shared" si="192"/>
        <v>#REF!</v>
      </c>
      <c r="I109" s="386" t="e">
        <f>'UBS Vila Ede'!#REF!</f>
        <v>#REF!</v>
      </c>
      <c r="J109" s="303" t="e">
        <f t="shared" si="193"/>
        <v>#REF!</v>
      </c>
      <c r="K109" s="239" t="e">
        <f t="shared" si="194"/>
        <v>#REF!</v>
      </c>
      <c r="L109" s="316" t="e">
        <f t="shared" si="195"/>
        <v>#REF!</v>
      </c>
      <c r="M109" s="386" t="e">
        <f>'UBS Vila Ede'!#REF!</f>
        <v>#REF!</v>
      </c>
      <c r="N109" s="303" t="e">
        <f t="shared" si="196"/>
        <v>#REF!</v>
      </c>
      <c r="O109" s="386" t="e">
        <f>'UBS Vila Ede'!#REF!</f>
        <v>#REF!</v>
      </c>
      <c r="P109" s="303" t="e">
        <f t="shared" si="197"/>
        <v>#REF!</v>
      </c>
      <c r="Q109" s="386" t="e">
        <f>'UBS Vila Ede'!#REF!</f>
        <v>#REF!</v>
      </c>
      <c r="R109" s="303" t="e">
        <f t="shared" si="198"/>
        <v>#REF!</v>
      </c>
      <c r="S109" s="239" t="e">
        <f t="shared" si="199"/>
        <v>#REF!</v>
      </c>
      <c r="T109" s="316" t="e">
        <f t="shared" si="200"/>
        <v>#REF!</v>
      </c>
    </row>
    <row r="110" spans="1:20" ht="15.75" hidden="1" thickBot="1" x14ac:dyDescent="0.3">
      <c r="A110" s="355" t="s">
        <v>7</v>
      </c>
      <c r="B110" s="348">
        <f t="shared" ref="B110:T110" si="201">SUM(B107:B109)</f>
        <v>60</v>
      </c>
      <c r="C110" s="349" t="e">
        <f t="shared" si="201"/>
        <v>#REF!</v>
      </c>
      <c r="D110" s="350" t="e">
        <f t="shared" si="201"/>
        <v>#REF!</v>
      </c>
      <c r="E110" s="394" t="e">
        <f t="shared" si="201"/>
        <v>#REF!</v>
      </c>
      <c r="F110" s="352" t="e">
        <f t="shared" si="201"/>
        <v>#REF!</v>
      </c>
      <c r="G110" s="394" t="e">
        <f t="shared" si="201"/>
        <v>#REF!</v>
      </c>
      <c r="H110" s="352" t="e">
        <f t="shared" si="201"/>
        <v>#REF!</v>
      </c>
      <c r="I110" s="394" t="e">
        <f t="shared" si="201"/>
        <v>#REF!</v>
      </c>
      <c r="J110" s="352" t="e">
        <f t="shared" si="201"/>
        <v>#REF!</v>
      </c>
      <c r="K110" s="353" t="e">
        <f t="shared" ref="K110:L110" si="202">SUM(K107:K109)</f>
        <v>#REF!</v>
      </c>
      <c r="L110" s="354" t="e">
        <f t="shared" si="202"/>
        <v>#REF!</v>
      </c>
      <c r="M110" s="394" t="e">
        <f t="shared" si="201"/>
        <v>#REF!</v>
      </c>
      <c r="N110" s="352" t="e">
        <f t="shared" si="201"/>
        <v>#REF!</v>
      </c>
      <c r="O110" s="394" t="e">
        <f t="shared" si="201"/>
        <v>#REF!</v>
      </c>
      <c r="P110" s="352" t="e">
        <f t="shared" si="201"/>
        <v>#REF!</v>
      </c>
      <c r="Q110" s="394" t="e">
        <f t="shared" si="201"/>
        <v>#REF!</v>
      </c>
      <c r="R110" s="352" t="e">
        <f t="shared" si="201"/>
        <v>#REF!</v>
      </c>
      <c r="S110" s="353" t="e">
        <f t="shared" si="201"/>
        <v>#REF!</v>
      </c>
      <c r="T110" s="354" t="e">
        <f t="shared" si="201"/>
        <v>#REF!</v>
      </c>
    </row>
    <row r="111" spans="1:20" hidden="1" x14ac:dyDescent="0.25"/>
    <row r="112" spans="1:20" ht="15.75" hidden="1" x14ac:dyDescent="0.25">
      <c r="A112" s="993" t="s">
        <v>236</v>
      </c>
      <c r="B112" s="994"/>
      <c r="C112" s="994"/>
      <c r="D112" s="994"/>
      <c r="E112" s="994"/>
      <c r="F112" s="994"/>
      <c r="G112" s="994"/>
      <c r="H112" s="994"/>
      <c r="I112" s="994"/>
      <c r="J112" s="994"/>
      <c r="K112" s="994"/>
      <c r="L112" s="994"/>
      <c r="M112" s="994"/>
      <c r="N112" s="994"/>
      <c r="O112" s="994"/>
      <c r="P112" s="994"/>
      <c r="Q112" s="994"/>
      <c r="R112" s="994"/>
      <c r="S112" s="994"/>
      <c r="T112" s="994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85" t="s">
        <v>2</v>
      </c>
      <c r="F113" s="330" t="s">
        <v>219</v>
      </c>
      <c r="G113" s="385" t="s">
        <v>3</v>
      </c>
      <c r="H113" s="330" t="s">
        <v>220</v>
      </c>
      <c r="I113" s="385" t="s">
        <v>4</v>
      </c>
      <c r="J113" s="330" t="s">
        <v>221</v>
      </c>
      <c r="K113" s="237" t="s">
        <v>193</v>
      </c>
      <c r="L113" s="328" t="s">
        <v>218</v>
      </c>
      <c r="M113" s="385" t="s">
        <v>5</v>
      </c>
      <c r="N113" s="330" t="s">
        <v>222</v>
      </c>
      <c r="O113" s="404" t="s">
        <v>190</v>
      </c>
      <c r="P113" s="330" t="s">
        <v>223</v>
      </c>
      <c r="Q113" s="404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20</v>
      </c>
      <c r="B114" s="262">
        <v>20</v>
      </c>
      <c r="C114" s="73" t="e">
        <f>'UBS Vila Leonor'!#REF!</f>
        <v>#REF!</v>
      </c>
      <c r="D114" s="283" t="e">
        <f t="shared" ref="D114:D116" si="203">C114*B114</f>
        <v>#REF!</v>
      </c>
      <c r="E114" s="386" t="e">
        <f>'UBS Vila Leonor'!#REF!</f>
        <v>#REF!</v>
      </c>
      <c r="F114" s="303" t="e">
        <f t="shared" ref="F114:F116" si="204">(E114*$B114)-$D114</f>
        <v>#REF!</v>
      </c>
      <c r="G114" s="386" t="e">
        <f>'UBS Vila Leonor'!#REF!</f>
        <v>#REF!</v>
      </c>
      <c r="H114" s="303" t="e">
        <f t="shared" ref="H114:H116" si="205">(G114*$B114)-$D114</f>
        <v>#REF!</v>
      </c>
      <c r="I114" s="386" t="e">
        <f>'UBS Vila Leonor'!#REF!</f>
        <v>#REF!</v>
      </c>
      <c r="J114" s="303" t="e">
        <f t="shared" ref="J114:J116" si="206">(I114*$B114)-$D114</f>
        <v>#REF!</v>
      </c>
      <c r="K114" s="239" t="e">
        <f t="shared" ref="K114:K116" si="207">SUM(E114,G114,I114)</f>
        <v>#REF!</v>
      </c>
      <c r="L114" s="316" t="e">
        <f t="shared" ref="L114:L116" si="208">(K114*$B114)-$D114*3</f>
        <v>#REF!</v>
      </c>
      <c r="M114" s="392" t="e">
        <f>'UBS Vila Leonor'!#REF!</f>
        <v>#REF!</v>
      </c>
      <c r="N114" s="303" t="e">
        <f t="shared" ref="N114:N116" si="209">(M114*$B114)-$D114</f>
        <v>#REF!</v>
      </c>
      <c r="O114" s="386" t="e">
        <f>'UBS Vila Leonor'!#REF!</f>
        <v>#REF!</v>
      </c>
      <c r="P114" s="303" t="e">
        <f t="shared" ref="P114:P116" si="210">(O114*$B114)-$D114</f>
        <v>#REF!</v>
      </c>
      <c r="Q114" s="386" t="e">
        <f>'UBS Vila Leonor'!#REF!</f>
        <v>#REF!</v>
      </c>
      <c r="R114" s="303" t="e">
        <f t="shared" ref="R114:R116" si="211">(Q114*$B114)-$D114</f>
        <v>#REF!</v>
      </c>
      <c r="S114" s="239" t="e">
        <f t="shared" ref="S114:S116" si="212">SUM(M114,O114,Q114)</f>
        <v>#REF!</v>
      </c>
      <c r="T114" s="316" t="e">
        <f t="shared" ref="T114:T116" si="213">(S114*$B114)-$D114*3</f>
        <v>#REF!</v>
      </c>
    </row>
    <row r="115" spans="1:20" hidden="1" x14ac:dyDescent="0.25">
      <c r="A115" s="77" t="s">
        <v>43</v>
      </c>
      <c r="B115" s="262">
        <v>20</v>
      </c>
      <c r="C115" s="73" t="e">
        <f>'UBS Vila Leonor'!#REF!</f>
        <v>#REF!</v>
      </c>
      <c r="D115" s="283" t="e">
        <f t="shared" si="203"/>
        <v>#REF!</v>
      </c>
      <c r="E115" s="386" t="e">
        <f>'UBS Vila Leonor'!#REF!</f>
        <v>#REF!</v>
      </c>
      <c r="F115" s="303" t="e">
        <f t="shared" si="204"/>
        <v>#REF!</v>
      </c>
      <c r="G115" s="386" t="e">
        <f>'UBS Vila Leonor'!#REF!</f>
        <v>#REF!</v>
      </c>
      <c r="H115" s="303" t="e">
        <f t="shared" si="205"/>
        <v>#REF!</v>
      </c>
      <c r="I115" s="386" t="e">
        <f>'UBS Vila Leonor'!#REF!</f>
        <v>#REF!</v>
      </c>
      <c r="J115" s="303" t="e">
        <f t="shared" si="206"/>
        <v>#REF!</v>
      </c>
      <c r="K115" s="239" t="e">
        <f t="shared" si="207"/>
        <v>#REF!</v>
      </c>
      <c r="L115" s="316" t="e">
        <f t="shared" si="208"/>
        <v>#REF!</v>
      </c>
      <c r="M115" s="392" t="e">
        <f>'UBS Vila Leonor'!#REF!</f>
        <v>#REF!</v>
      </c>
      <c r="N115" s="303" t="e">
        <f t="shared" si="209"/>
        <v>#REF!</v>
      </c>
      <c r="O115" s="386" t="e">
        <f>'UBS Vila Leonor'!#REF!</f>
        <v>#REF!</v>
      </c>
      <c r="P115" s="303" t="e">
        <f t="shared" si="210"/>
        <v>#REF!</v>
      </c>
      <c r="Q115" s="386" t="e">
        <f>'UBS Vila Leonor'!#REF!</f>
        <v>#REF!</v>
      </c>
      <c r="R115" s="303" t="e">
        <f t="shared" si="211"/>
        <v>#REF!</v>
      </c>
      <c r="S115" s="239" t="e">
        <f t="shared" si="212"/>
        <v>#REF!</v>
      </c>
      <c r="T115" s="316" t="e">
        <f t="shared" si="213"/>
        <v>#REF!</v>
      </c>
    </row>
    <row r="116" spans="1:20" ht="15.75" hidden="1" thickBot="1" x14ac:dyDescent="0.3">
      <c r="A116" s="77" t="s">
        <v>23</v>
      </c>
      <c r="B116" s="262">
        <v>20</v>
      </c>
      <c r="C116" s="73" t="e">
        <f>'UBS Vila Leonor'!#REF!</f>
        <v>#REF!</v>
      </c>
      <c r="D116" s="283" t="e">
        <f t="shared" si="203"/>
        <v>#REF!</v>
      </c>
      <c r="E116" s="386" t="e">
        <f>'UBS Vila Leonor'!#REF!</f>
        <v>#REF!</v>
      </c>
      <c r="F116" s="303" t="e">
        <f t="shared" si="204"/>
        <v>#REF!</v>
      </c>
      <c r="G116" s="386" t="e">
        <f>'UBS Vila Leonor'!#REF!</f>
        <v>#REF!</v>
      </c>
      <c r="H116" s="303" t="e">
        <f t="shared" si="205"/>
        <v>#REF!</v>
      </c>
      <c r="I116" s="386" t="e">
        <f>'UBS Vila Leonor'!#REF!</f>
        <v>#REF!</v>
      </c>
      <c r="J116" s="303" t="e">
        <f t="shared" si="206"/>
        <v>#REF!</v>
      </c>
      <c r="K116" s="239" t="e">
        <f t="shared" si="207"/>
        <v>#REF!</v>
      </c>
      <c r="L116" s="316" t="e">
        <f t="shared" si="208"/>
        <v>#REF!</v>
      </c>
      <c r="M116" s="392" t="e">
        <f>'UBS Vila Leonor'!#REF!</f>
        <v>#REF!</v>
      </c>
      <c r="N116" s="303" t="e">
        <f t="shared" si="209"/>
        <v>#REF!</v>
      </c>
      <c r="O116" s="386" t="e">
        <f>'UBS Vila Leonor'!#REF!</f>
        <v>#REF!</v>
      </c>
      <c r="P116" s="303" t="e">
        <f t="shared" si="210"/>
        <v>#REF!</v>
      </c>
      <c r="Q116" s="386" t="e">
        <f>'UBS Vila Leonor'!#REF!</f>
        <v>#REF!</v>
      </c>
      <c r="R116" s="303" t="e">
        <f t="shared" si="211"/>
        <v>#REF!</v>
      </c>
      <c r="S116" s="239" t="e">
        <f t="shared" si="212"/>
        <v>#REF!</v>
      </c>
      <c r="T116" s="316" t="e">
        <f t="shared" si="213"/>
        <v>#REF!</v>
      </c>
    </row>
    <row r="117" spans="1:20" ht="15.75" hidden="1" thickBot="1" x14ac:dyDescent="0.3">
      <c r="A117" s="355" t="s">
        <v>7</v>
      </c>
      <c r="B117" s="348">
        <f t="shared" ref="B117:T117" si="214">SUM(B114:B116)</f>
        <v>60</v>
      </c>
      <c r="C117" s="349" t="e">
        <f t="shared" si="214"/>
        <v>#REF!</v>
      </c>
      <c r="D117" s="350" t="e">
        <f t="shared" si="214"/>
        <v>#REF!</v>
      </c>
      <c r="E117" s="394" t="e">
        <f t="shared" si="214"/>
        <v>#REF!</v>
      </c>
      <c r="F117" s="352" t="e">
        <f t="shared" si="214"/>
        <v>#REF!</v>
      </c>
      <c r="G117" s="394" t="e">
        <f t="shared" si="214"/>
        <v>#REF!</v>
      </c>
      <c r="H117" s="352" t="e">
        <f t="shared" si="214"/>
        <v>#REF!</v>
      </c>
      <c r="I117" s="394" t="e">
        <f t="shared" si="214"/>
        <v>#REF!</v>
      </c>
      <c r="J117" s="352" t="e">
        <f t="shared" si="214"/>
        <v>#REF!</v>
      </c>
      <c r="K117" s="353" t="e">
        <f t="shared" ref="K117:L117" si="215">SUM(K114:K116)</f>
        <v>#REF!</v>
      </c>
      <c r="L117" s="354" t="e">
        <f t="shared" si="215"/>
        <v>#REF!</v>
      </c>
      <c r="M117" s="394" t="e">
        <f t="shared" si="214"/>
        <v>#REF!</v>
      </c>
      <c r="N117" s="352" t="e">
        <f t="shared" si="214"/>
        <v>#REF!</v>
      </c>
      <c r="O117" s="394" t="e">
        <f t="shared" si="214"/>
        <v>#REF!</v>
      </c>
      <c r="P117" s="352" t="e">
        <f t="shared" si="214"/>
        <v>#REF!</v>
      </c>
      <c r="Q117" s="394" t="e">
        <f t="shared" si="214"/>
        <v>#REF!</v>
      </c>
      <c r="R117" s="352" t="e">
        <f t="shared" si="214"/>
        <v>#REF!</v>
      </c>
      <c r="S117" s="353" t="e">
        <f t="shared" si="214"/>
        <v>#REF!</v>
      </c>
      <c r="T117" s="354" t="e">
        <f t="shared" si="214"/>
        <v>#REF!</v>
      </c>
    </row>
    <row r="118" spans="1:20" hidden="1" x14ac:dyDescent="0.25"/>
    <row r="119" spans="1:20" ht="15.75" hidden="1" x14ac:dyDescent="0.25">
      <c r="A119" s="993" t="s">
        <v>237</v>
      </c>
      <c r="B119" s="994"/>
      <c r="C119" s="994"/>
      <c r="D119" s="994"/>
      <c r="E119" s="994"/>
      <c r="F119" s="994"/>
      <c r="G119" s="994"/>
      <c r="H119" s="994"/>
      <c r="I119" s="994"/>
      <c r="J119" s="994"/>
      <c r="K119" s="994"/>
      <c r="L119" s="994"/>
      <c r="M119" s="994"/>
      <c r="N119" s="994"/>
      <c r="O119" s="994"/>
      <c r="P119" s="994"/>
      <c r="Q119" s="994"/>
      <c r="R119" s="994"/>
      <c r="S119" s="994"/>
      <c r="T119" s="994"/>
    </row>
    <row r="120" spans="1:20" ht="36.75" hidden="1" thickBot="1" x14ac:dyDescent="0.3">
      <c r="A120" s="74" t="s">
        <v>14</v>
      </c>
      <c r="B120" s="260" t="s">
        <v>216</v>
      </c>
      <c r="C120" s="90" t="s">
        <v>165</v>
      </c>
      <c r="D120" s="288" t="s">
        <v>217</v>
      </c>
      <c r="E120" s="385" t="s">
        <v>2</v>
      </c>
      <c r="F120" s="330" t="s">
        <v>219</v>
      </c>
      <c r="G120" s="385" t="s">
        <v>3</v>
      </c>
      <c r="H120" s="330" t="s">
        <v>220</v>
      </c>
      <c r="I120" s="385" t="s">
        <v>4</v>
      </c>
      <c r="J120" s="330" t="s">
        <v>221</v>
      </c>
      <c r="K120" s="237" t="s">
        <v>193</v>
      </c>
      <c r="L120" s="328" t="s">
        <v>218</v>
      </c>
      <c r="M120" s="385" t="s">
        <v>5</v>
      </c>
      <c r="N120" s="330" t="s">
        <v>222</v>
      </c>
      <c r="O120" s="404" t="s">
        <v>190</v>
      </c>
      <c r="P120" s="330" t="s">
        <v>223</v>
      </c>
      <c r="Q120" s="404" t="s">
        <v>191</v>
      </c>
      <c r="R120" s="330" t="s">
        <v>224</v>
      </c>
      <c r="S120" s="237" t="s">
        <v>193</v>
      </c>
      <c r="T120" s="328" t="s">
        <v>218</v>
      </c>
    </row>
    <row r="121" spans="1:20" ht="15.75" hidden="1" thickTop="1" x14ac:dyDescent="0.25">
      <c r="A121" s="77" t="s">
        <v>20</v>
      </c>
      <c r="B121" s="262">
        <v>20</v>
      </c>
      <c r="C121" s="73" t="e">
        <f>'UBS Vila Sabrina'!#REF!</f>
        <v>#REF!</v>
      </c>
      <c r="D121" s="283" t="e">
        <f t="shared" ref="D121:D123" si="216">C121*B121</f>
        <v>#REF!</v>
      </c>
      <c r="E121" s="386" t="e">
        <f>'UBS Vila Sabrina'!#REF!</f>
        <v>#REF!</v>
      </c>
      <c r="F121" s="303" t="e">
        <f t="shared" ref="F121:F123" si="217">(E121*$B121)-$D121</f>
        <v>#REF!</v>
      </c>
      <c r="G121" s="386" t="e">
        <f>'UBS Vila Sabrina'!#REF!</f>
        <v>#REF!</v>
      </c>
      <c r="H121" s="303" t="e">
        <f t="shared" ref="H121:H123" si="218">(G121*$B121)-$D121</f>
        <v>#REF!</v>
      </c>
      <c r="I121" s="386" t="e">
        <f>'UBS Vila Sabrina'!#REF!</f>
        <v>#REF!</v>
      </c>
      <c r="J121" s="303" t="e">
        <f t="shared" ref="J121:J123" si="219">(I121*$B121)-$D121</f>
        <v>#REF!</v>
      </c>
      <c r="K121" s="239" t="e">
        <f t="shared" ref="K121:K123" si="220">SUM(E121,G121,I121)</f>
        <v>#REF!</v>
      </c>
      <c r="L121" s="316" t="e">
        <f t="shared" ref="L121:L123" si="221">(K121*$B121)-$D121*3</f>
        <v>#REF!</v>
      </c>
      <c r="M121" s="386" t="e">
        <f>'UBS Vila Sabrina'!#REF!</f>
        <v>#REF!</v>
      </c>
      <c r="N121" s="303" t="e">
        <f t="shared" ref="N121:N123" si="222">(M121*$B121)-$D121</f>
        <v>#REF!</v>
      </c>
      <c r="O121" s="386" t="e">
        <f>'UBS Vila Sabrina'!#REF!</f>
        <v>#REF!</v>
      </c>
      <c r="P121" s="303" t="e">
        <f t="shared" ref="P121:P123" si="223">(O121*$B121)-$D121</f>
        <v>#REF!</v>
      </c>
      <c r="Q121" s="386" t="e">
        <f>'UBS Vila Sabrina'!#REF!</f>
        <v>#REF!</v>
      </c>
      <c r="R121" s="303" t="e">
        <f t="shared" ref="R121:R123" si="224">(Q121*$B121)-$D121</f>
        <v>#REF!</v>
      </c>
      <c r="S121" s="239" t="e">
        <f t="shared" ref="S121:S123" si="225">SUM(M121,O121,Q121)</f>
        <v>#REF!</v>
      </c>
      <c r="T121" s="316" t="e">
        <f t="shared" ref="T121:T123" si="226">(S121*$B121)-$D121*3</f>
        <v>#REF!</v>
      </c>
    </row>
    <row r="122" spans="1:20" hidden="1" x14ac:dyDescent="0.25">
      <c r="A122" s="77" t="s">
        <v>43</v>
      </c>
      <c r="B122" s="262">
        <v>20</v>
      </c>
      <c r="C122" s="73" t="e">
        <f>'UBS Vila Sabrina'!#REF!</f>
        <v>#REF!</v>
      </c>
      <c r="D122" s="283" t="e">
        <f t="shared" si="216"/>
        <v>#REF!</v>
      </c>
      <c r="E122" s="386" t="e">
        <f>'UBS Vila Sabrina'!#REF!</f>
        <v>#REF!</v>
      </c>
      <c r="F122" s="303" t="e">
        <f t="shared" si="217"/>
        <v>#REF!</v>
      </c>
      <c r="G122" s="386" t="e">
        <f>'UBS Vila Sabrina'!#REF!</f>
        <v>#REF!</v>
      </c>
      <c r="H122" s="303" t="e">
        <f t="shared" si="218"/>
        <v>#REF!</v>
      </c>
      <c r="I122" s="386" t="e">
        <f>'UBS Vila Sabrina'!#REF!</f>
        <v>#REF!</v>
      </c>
      <c r="J122" s="303" t="e">
        <f t="shared" si="219"/>
        <v>#REF!</v>
      </c>
      <c r="K122" s="239" t="e">
        <f t="shared" si="220"/>
        <v>#REF!</v>
      </c>
      <c r="L122" s="316" t="e">
        <f t="shared" si="221"/>
        <v>#REF!</v>
      </c>
      <c r="M122" s="386" t="e">
        <f>'UBS Vila Sabrina'!#REF!</f>
        <v>#REF!</v>
      </c>
      <c r="N122" s="303" t="e">
        <f t="shared" si="222"/>
        <v>#REF!</v>
      </c>
      <c r="O122" s="386" t="e">
        <f>'UBS Vila Sabrina'!#REF!</f>
        <v>#REF!</v>
      </c>
      <c r="P122" s="303" t="e">
        <f t="shared" si="223"/>
        <v>#REF!</v>
      </c>
      <c r="Q122" s="386" t="e">
        <f>'UBS Vila Sabrina'!#REF!</f>
        <v>#REF!</v>
      </c>
      <c r="R122" s="303" t="e">
        <f t="shared" si="224"/>
        <v>#REF!</v>
      </c>
      <c r="S122" s="239" t="e">
        <f t="shared" si="225"/>
        <v>#REF!</v>
      </c>
      <c r="T122" s="316" t="e">
        <f t="shared" si="226"/>
        <v>#REF!</v>
      </c>
    </row>
    <row r="123" spans="1:20" ht="15.75" hidden="1" thickBot="1" x14ac:dyDescent="0.3">
      <c r="A123" s="77" t="s">
        <v>23</v>
      </c>
      <c r="B123" s="262">
        <v>20</v>
      </c>
      <c r="C123" s="73" t="e">
        <f>'UBS Vila Sabrina'!#REF!</f>
        <v>#REF!</v>
      </c>
      <c r="D123" s="283" t="e">
        <f t="shared" si="216"/>
        <v>#REF!</v>
      </c>
      <c r="E123" s="386" t="e">
        <f>'UBS Vila Sabrina'!#REF!</f>
        <v>#REF!</v>
      </c>
      <c r="F123" s="303" t="e">
        <f t="shared" si="217"/>
        <v>#REF!</v>
      </c>
      <c r="G123" s="386" t="e">
        <f>'UBS Vila Sabrina'!#REF!</f>
        <v>#REF!</v>
      </c>
      <c r="H123" s="303" t="e">
        <f t="shared" si="218"/>
        <v>#REF!</v>
      </c>
      <c r="I123" s="386" t="e">
        <f>'UBS Vila Sabrina'!#REF!</f>
        <v>#REF!</v>
      </c>
      <c r="J123" s="303" t="e">
        <f t="shared" si="219"/>
        <v>#REF!</v>
      </c>
      <c r="K123" s="239" t="e">
        <f t="shared" si="220"/>
        <v>#REF!</v>
      </c>
      <c r="L123" s="316" t="e">
        <f t="shared" si="221"/>
        <v>#REF!</v>
      </c>
      <c r="M123" s="386" t="e">
        <f>'UBS Vila Sabrina'!#REF!</f>
        <v>#REF!</v>
      </c>
      <c r="N123" s="303" t="e">
        <f t="shared" si="222"/>
        <v>#REF!</v>
      </c>
      <c r="O123" s="386" t="e">
        <f>'UBS Vila Sabrina'!#REF!</f>
        <v>#REF!</v>
      </c>
      <c r="P123" s="303" t="e">
        <f t="shared" si="223"/>
        <v>#REF!</v>
      </c>
      <c r="Q123" s="386" t="e">
        <f>'UBS Vila Sabrina'!#REF!</f>
        <v>#REF!</v>
      </c>
      <c r="R123" s="303" t="e">
        <f t="shared" si="224"/>
        <v>#REF!</v>
      </c>
      <c r="S123" s="239" t="e">
        <f t="shared" si="225"/>
        <v>#REF!</v>
      </c>
      <c r="T123" s="316" t="e">
        <f t="shared" si="226"/>
        <v>#REF!</v>
      </c>
    </row>
    <row r="124" spans="1:20" ht="15.75" hidden="1" thickBot="1" x14ac:dyDescent="0.3">
      <c r="A124" s="341" t="s">
        <v>7</v>
      </c>
      <c r="B124" s="342">
        <f t="shared" ref="B124:T124" si="227">SUM(B121:B123)</f>
        <v>60</v>
      </c>
      <c r="C124" s="367" t="e">
        <f t="shared" si="227"/>
        <v>#REF!</v>
      </c>
      <c r="D124" s="368" t="e">
        <f t="shared" si="227"/>
        <v>#REF!</v>
      </c>
      <c r="E124" s="390" t="e">
        <f t="shared" si="227"/>
        <v>#REF!</v>
      </c>
      <c r="F124" s="344" t="e">
        <f t="shared" si="227"/>
        <v>#REF!</v>
      </c>
      <c r="G124" s="390" t="e">
        <f t="shared" si="227"/>
        <v>#REF!</v>
      </c>
      <c r="H124" s="344" t="e">
        <f t="shared" si="227"/>
        <v>#REF!</v>
      </c>
      <c r="I124" s="390" t="e">
        <f t="shared" si="227"/>
        <v>#REF!</v>
      </c>
      <c r="J124" s="344" t="e">
        <f t="shared" si="227"/>
        <v>#REF!</v>
      </c>
      <c r="K124" s="345" t="e">
        <f t="shared" ref="K124:L124" si="228">SUM(K121:K123)</f>
        <v>#REF!</v>
      </c>
      <c r="L124" s="346" t="e">
        <f t="shared" si="228"/>
        <v>#REF!</v>
      </c>
      <c r="M124" s="390" t="e">
        <f t="shared" si="227"/>
        <v>#REF!</v>
      </c>
      <c r="N124" s="344" t="e">
        <f t="shared" si="227"/>
        <v>#REF!</v>
      </c>
      <c r="O124" s="390" t="e">
        <f t="shared" si="227"/>
        <v>#REF!</v>
      </c>
      <c r="P124" s="344" t="e">
        <f t="shared" si="227"/>
        <v>#REF!</v>
      </c>
      <c r="Q124" s="390" t="e">
        <f t="shared" si="227"/>
        <v>#REF!</v>
      </c>
      <c r="R124" s="344" t="e">
        <f t="shared" si="227"/>
        <v>#REF!</v>
      </c>
      <c r="S124" s="345" t="e">
        <f t="shared" si="227"/>
        <v>#REF!</v>
      </c>
      <c r="T124" s="346" t="e">
        <f t="shared" si="227"/>
        <v>#REF!</v>
      </c>
    </row>
    <row r="125" spans="1:20" hidden="1" x14ac:dyDescent="0.25"/>
    <row r="126" spans="1:20" ht="15.75" hidden="1" x14ac:dyDescent="0.25">
      <c r="A126" s="993" t="s">
        <v>238</v>
      </c>
      <c r="B126" s="994"/>
      <c r="C126" s="994"/>
      <c r="D126" s="994"/>
      <c r="E126" s="994"/>
      <c r="F126" s="994"/>
      <c r="G126" s="994"/>
      <c r="H126" s="994"/>
      <c r="I126" s="994"/>
      <c r="J126" s="994"/>
      <c r="K126" s="994"/>
      <c r="L126" s="994"/>
      <c r="M126" s="994"/>
      <c r="N126" s="994"/>
      <c r="O126" s="994"/>
      <c r="P126" s="994"/>
      <c r="Q126" s="994"/>
      <c r="R126" s="994"/>
      <c r="S126" s="994"/>
      <c r="T126" s="994"/>
    </row>
    <row r="127" spans="1:20" ht="36.75" hidden="1" thickBot="1" x14ac:dyDescent="0.3">
      <c r="A127" s="74" t="s">
        <v>14</v>
      </c>
      <c r="B127" s="260" t="s">
        <v>216</v>
      </c>
      <c r="C127" s="90" t="s">
        <v>165</v>
      </c>
      <c r="D127" s="288" t="s">
        <v>217</v>
      </c>
      <c r="E127" s="385" t="s">
        <v>2</v>
      </c>
      <c r="F127" s="330" t="s">
        <v>219</v>
      </c>
      <c r="G127" s="385" t="s">
        <v>3</v>
      </c>
      <c r="H127" s="330" t="s">
        <v>220</v>
      </c>
      <c r="I127" s="385" t="s">
        <v>4</v>
      </c>
      <c r="J127" s="330" t="s">
        <v>221</v>
      </c>
      <c r="K127" s="237" t="s">
        <v>193</v>
      </c>
      <c r="L127" s="328" t="s">
        <v>218</v>
      </c>
      <c r="M127" s="385" t="s">
        <v>5</v>
      </c>
      <c r="N127" s="330" t="s">
        <v>222</v>
      </c>
      <c r="O127" s="404" t="s">
        <v>190</v>
      </c>
      <c r="P127" s="330" t="s">
        <v>223</v>
      </c>
      <c r="Q127" s="404" t="s">
        <v>191</v>
      </c>
      <c r="R127" s="330" t="s">
        <v>224</v>
      </c>
      <c r="S127" s="237" t="s">
        <v>193</v>
      </c>
      <c r="T127" s="328" t="s">
        <v>218</v>
      </c>
    </row>
    <row r="128" spans="1:20" ht="15.75" hidden="1" thickTop="1" x14ac:dyDescent="0.25">
      <c r="A128" s="77" t="s">
        <v>20</v>
      </c>
      <c r="B128" s="262">
        <v>20</v>
      </c>
      <c r="C128" s="73" t="e">
        <f>'UBS Carandiru'!#REF!</f>
        <v>#REF!</v>
      </c>
      <c r="D128" s="283" t="e">
        <f t="shared" ref="D128:D133" si="229">C128*B128</f>
        <v>#REF!</v>
      </c>
      <c r="E128" s="386" t="e">
        <f>'UBS Carandiru'!#REF!</f>
        <v>#REF!</v>
      </c>
      <c r="F128" s="303" t="e">
        <f t="shared" ref="F128:F133" si="230">(E128*$B128)-$D128</f>
        <v>#REF!</v>
      </c>
      <c r="G128" s="386" t="e">
        <f>'UBS Carandiru'!#REF!</f>
        <v>#REF!</v>
      </c>
      <c r="H128" s="303" t="e">
        <f t="shared" ref="H128:H133" si="231">(G128*$B128)-$D128</f>
        <v>#REF!</v>
      </c>
      <c r="I128" s="386" t="e">
        <f>'UBS Carandiru'!#REF!</f>
        <v>#REF!</v>
      </c>
      <c r="J128" s="303" t="e">
        <f t="shared" ref="J128:J133" si="232">(I128*$B128)-$D128</f>
        <v>#REF!</v>
      </c>
      <c r="K128" s="239" t="e">
        <f t="shared" ref="K128:K133" si="233">SUM(E128,G128,I128)</f>
        <v>#REF!</v>
      </c>
      <c r="L128" s="316" t="e">
        <f t="shared" ref="L128:L133" si="234">(K128*$B128)-$D128*3</f>
        <v>#REF!</v>
      </c>
      <c r="M128" s="386" t="e">
        <f>'UBS Carandiru'!#REF!</f>
        <v>#REF!</v>
      </c>
      <c r="N128" s="303" t="e">
        <f t="shared" ref="N128:N133" si="235">(M128*$B128)-$D128</f>
        <v>#REF!</v>
      </c>
      <c r="O128" s="386" t="e">
        <f>'UBS Carandiru'!#REF!</f>
        <v>#REF!</v>
      </c>
      <c r="P128" s="303" t="e">
        <f t="shared" ref="P128:P133" si="236">(O128*$B128)-$D128</f>
        <v>#REF!</v>
      </c>
      <c r="Q128" s="386" t="e">
        <f>'UBS Carandiru'!#REF!</f>
        <v>#REF!</v>
      </c>
      <c r="R128" s="303" t="e">
        <f t="shared" ref="R128:R133" si="237">(Q128*$B128)-$D128</f>
        <v>#REF!</v>
      </c>
      <c r="S128" s="239" t="e">
        <f t="shared" ref="S128:S133" si="238">SUM(M128,O128,Q128)</f>
        <v>#REF!</v>
      </c>
      <c r="T128" s="316" t="e">
        <f t="shared" ref="T128:T133" si="239">(S128*$B128)-$D128*3</f>
        <v>#REF!</v>
      </c>
    </row>
    <row r="129" spans="1:20" hidden="1" x14ac:dyDescent="0.25">
      <c r="A129" s="77" t="s">
        <v>43</v>
      </c>
      <c r="B129" s="262">
        <v>20</v>
      </c>
      <c r="C129" s="73" t="e">
        <f>'UBS Carandiru'!#REF!</f>
        <v>#REF!</v>
      </c>
      <c r="D129" s="283" t="e">
        <f t="shared" si="229"/>
        <v>#REF!</v>
      </c>
      <c r="E129" s="386" t="e">
        <f>'UBS Carandiru'!#REF!</f>
        <v>#REF!</v>
      </c>
      <c r="F129" s="303" t="e">
        <f t="shared" si="230"/>
        <v>#REF!</v>
      </c>
      <c r="G129" s="386" t="e">
        <f>'UBS Carandiru'!#REF!</f>
        <v>#REF!</v>
      </c>
      <c r="H129" s="303" t="e">
        <f t="shared" si="231"/>
        <v>#REF!</v>
      </c>
      <c r="I129" s="386" t="e">
        <f>'UBS Carandiru'!#REF!</f>
        <v>#REF!</v>
      </c>
      <c r="J129" s="303" t="e">
        <f t="shared" si="232"/>
        <v>#REF!</v>
      </c>
      <c r="K129" s="239" t="e">
        <f t="shared" si="233"/>
        <v>#REF!</v>
      </c>
      <c r="L129" s="316" t="e">
        <f t="shared" si="234"/>
        <v>#REF!</v>
      </c>
      <c r="M129" s="386" t="e">
        <f>'UBS Carandiru'!#REF!</f>
        <v>#REF!</v>
      </c>
      <c r="N129" s="303" t="e">
        <f t="shared" si="235"/>
        <v>#REF!</v>
      </c>
      <c r="O129" s="386" t="e">
        <f>'UBS Carandiru'!#REF!</f>
        <v>#REF!</v>
      </c>
      <c r="P129" s="303" t="e">
        <f t="shared" si="236"/>
        <v>#REF!</v>
      </c>
      <c r="Q129" s="386" t="e">
        <f>'UBS Carandiru'!#REF!</f>
        <v>#REF!</v>
      </c>
      <c r="R129" s="303" t="e">
        <f t="shared" si="237"/>
        <v>#REF!</v>
      </c>
      <c r="S129" s="239" t="e">
        <f t="shared" si="238"/>
        <v>#REF!</v>
      </c>
      <c r="T129" s="316" t="e">
        <f t="shared" si="239"/>
        <v>#REF!</v>
      </c>
    </row>
    <row r="130" spans="1:20" hidden="1" x14ac:dyDescent="0.25">
      <c r="A130" s="77" t="s">
        <v>22</v>
      </c>
      <c r="B130" s="262">
        <v>20</v>
      </c>
      <c r="C130" s="73" t="e">
        <f>'UBS Carandiru'!#REF!</f>
        <v>#REF!</v>
      </c>
      <c r="D130" s="283" t="e">
        <f t="shared" si="229"/>
        <v>#REF!</v>
      </c>
      <c r="E130" s="386" t="e">
        <f>'UBS Carandiru'!#REF!</f>
        <v>#REF!</v>
      </c>
      <c r="F130" s="303" t="e">
        <f t="shared" si="230"/>
        <v>#REF!</v>
      </c>
      <c r="G130" s="386" t="e">
        <f>'UBS Carandiru'!#REF!</f>
        <v>#REF!</v>
      </c>
      <c r="H130" s="303" t="e">
        <f t="shared" si="231"/>
        <v>#REF!</v>
      </c>
      <c r="I130" s="386" t="e">
        <f>'UBS Carandiru'!#REF!</f>
        <v>#REF!</v>
      </c>
      <c r="J130" s="303" t="e">
        <f t="shared" si="232"/>
        <v>#REF!</v>
      </c>
      <c r="K130" s="239" t="e">
        <f t="shared" si="233"/>
        <v>#REF!</v>
      </c>
      <c r="L130" s="316" t="e">
        <f t="shared" si="234"/>
        <v>#REF!</v>
      </c>
      <c r="M130" s="386" t="e">
        <f>'UBS Carandiru'!#REF!</f>
        <v>#REF!</v>
      </c>
      <c r="N130" s="303" t="e">
        <f t="shared" si="235"/>
        <v>#REF!</v>
      </c>
      <c r="O130" s="386" t="e">
        <f>'UBS Carandiru'!#REF!</f>
        <v>#REF!</v>
      </c>
      <c r="P130" s="303" t="e">
        <f t="shared" si="236"/>
        <v>#REF!</v>
      </c>
      <c r="Q130" s="386" t="e">
        <f>'UBS Carandiru'!#REF!</f>
        <v>#REF!</v>
      </c>
      <c r="R130" s="303" t="e">
        <f t="shared" si="237"/>
        <v>#REF!</v>
      </c>
      <c r="S130" s="239" t="e">
        <f t="shared" si="238"/>
        <v>#REF!</v>
      </c>
      <c r="T130" s="316" t="e">
        <f t="shared" si="239"/>
        <v>#REF!</v>
      </c>
    </row>
    <row r="131" spans="1:20" hidden="1" x14ac:dyDescent="0.25">
      <c r="A131" s="77" t="s">
        <v>50</v>
      </c>
      <c r="B131" s="262">
        <v>20</v>
      </c>
      <c r="C131" s="73" t="e">
        <f>'UBS Carandiru'!#REF!</f>
        <v>#REF!</v>
      </c>
      <c r="D131" s="283" t="e">
        <f t="shared" si="229"/>
        <v>#REF!</v>
      </c>
      <c r="E131" s="386" t="e">
        <f>'UBS Carandiru'!#REF!</f>
        <v>#REF!</v>
      </c>
      <c r="F131" s="303" t="e">
        <f t="shared" si="230"/>
        <v>#REF!</v>
      </c>
      <c r="G131" s="386" t="e">
        <f>'UBS Carandiru'!#REF!</f>
        <v>#REF!</v>
      </c>
      <c r="H131" s="303" t="e">
        <f t="shared" si="231"/>
        <v>#REF!</v>
      </c>
      <c r="I131" s="386" t="e">
        <f>'UBS Carandiru'!#REF!</f>
        <v>#REF!</v>
      </c>
      <c r="J131" s="303" t="e">
        <f t="shared" si="232"/>
        <v>#REF!</v>
      </c>
      <c r="K131" s="239" t="e">
        <f t="shared" si="233"/>
        <v>#REF!</v>
      </c>
      <c r="L131" s="316" t="e">
        <f t="shared" si="234"/>
        <v>#REF!</v>
      </c>
      <c r="M131" s="386" t="e">
        <f>'UBS Carandiru'!#REF!</f>
        <v>#REF!</v>
      </c>
      <c r="N131" s="303" t="e">
        <f t="shared" si="235"/>
        <v>#REF!</v>
      </c>
      <c r="O131" s="386" t="e">
        <f>'UBS Carandiru'!#REF!</f>
        <v>#REF!</v>
      </c>
      <c r="P131" s="303" t="e">
        <f t="shared" si="236"/>
        <v>#REF!</v>
      </c>
      <c r="Q131" s="386" t="e">
        <f>'UBS Carandiru'!#REF!</f>
        <v>#REF!</v>
      </c>
      <c r="R131" s="303" t="e">
        <f t="shared" si="237"/>
        <v>#REF!</v>
      </c>
      <c r="S131" s="239" t="e">
        <f t="shared" si="238"/>
        <v>#REF!</v>
      </c>
      <c r="T131" s="316" t="e">
        <f t="shared" si="239"/>
        <v>#REF!</v>
      </c>
    </row>
    <row r="132" spans="1:20" hidden="1" x14ac:dyDescent="0.25">
      <c r="A132" s="77" t="s">
        <v>23</v>
      </c>
      <c r="B132" s="262">
        <v>20</v>
      </c>
      <c r="C132" s="73" t="e">
        <f>'UBS Carandiru'!#REF!</f>
        <v>#REF!</v>
      </c>
      <c r="D132" s="283" t="e">
        <f t="shared" si="229"/>
        <v>#REF!</v>
      </c>
      <c r="E132" s="386" t="e">
        <f>'UBS Carandiru'!#REF!</f>
        <v>#REF!</v>
      </c>
      <c r="F132" s="303" t="e">
        <f t="shared" si="230"/>
        <v>#REF!</v>
      </c>
      <c r="G132" s="386" t="e">
        <f>'UBS Carandiru'!#REF!</f>
        <v>#REF!</v>
      </c>
      <c r="H132" s="303" t="e">
        <f t="shared" si="231"/>
        <v>#REF!</v>
      </c>
      <c r="I132" s="386" t="e">
        <f>'UBS Carandiru'!#REF!</f>
        <v>#REF!</v>
      </c>
      <c r="J132" s="303" t="e">
        <f t="shared" si="232"/>
        <v>#REF!</v>
      </c>
      <c r="K132" s="239" t="e">
        <f t="shared" si="233"/>
        <v>#REF!</v>
      </c>
      <c r="L132" s="316" t="e">
        <f t="shared" si="234"/>
        <v>#REF!</v>
      </c>
      <c r="M132" s="386" t="e">
        <f>'UBS Carandiru'!#REF!</f>
        <v>#REF!</v>
      </c>
      <c r="N132" s="303" t="e">
        <f t="shared" si="235"/>
        <v>#REF!</v>
      </c>
      <c r="O132" s="386" t="e">
        <f>'UBS Carandiru'!#REF!</f>
        <v>#REF!</v>
      </c>
      <c r="P132" s="303" t="e">
        <f t="shared" si="236"/>
        <v>#REF!</v>
      </c>
      <c r="Q132" s="386" t="e">
        <f>'UBS Carandiru'!#REF!</f>
        <v>#REF!</v>
      </c>
      <c r="R132" s="303" t="e">
        <f t="shared" si="237"/>
        <v>#REF!</v>
      </c>
      <c r="S132" s="239" t="e">
        <f t="shared" si="238"/>
        <v>#REF!</v>
      </c>
      <c r="T132" s="316" t="e">
        <f t="shared" si="239"/>
        <v>#REF!</v>
      </c>
    </row>
    <row r="133" spans="1:20" ht="15.75" hidden="1" thickBot="1" x14ac:dyDescent="0.3">
      <c r="A133" s="77" t="s">
        <v>195</v>
      </c>
      <c r="B133" s="262">
        <v>10</v>
      </c>
      <c r="C133" s="73" t="e">
        <f>'UBS Carandiru'!#REF!</f>
        <v>#REF!</v>
      </c>
      <c r="D133" s="283" t="e">
        <f t="shared" si="229"/>
        <v>#REF!</v>
      </c>
      <c r="E133" s="386" t="e">
        <f>'UBS Carandiru'!#REF!</f>
        <v>#REF!</v>
      </c>
      <c r="F133" s="303" t="e">
        <f t="shared" si="230"/>
        <v>#REF!</v>
      </c>
      <c r="G133" s="386" t="e">
        <f>'UBS Carandiru'!#REF!</f>
        <v>#REF!</v>
      </c>
      <c r="H133" s="303" t="e">
        <f t="shared" si="231"/>
        <v>#REF!</v>
      </c>
      <c r="I133" s="386" t="e">
        <f>'UBS Carandiru'!#REF!</f>
        <v>#REF!</v>
      </c>
      <c r="J133" s="303" t="e">
        <f t="shared" si="232"/>
        <v>#REF!</v>
      </c>
      <c r="K133" s="239" t="e">
        <f t="shared" si="233"/>
        <v>#REF!</v>
      </c>
      <c r="L133" s="316" t="e">
        <f t="shared" si="234"/>
        <v>#REF!</v>
      </c>
      <c r="M133" s="386" t="e">
        <f>'UBS Carandiru'!#REF!</f>
        <v>#REF!</v>
      </c>
      <c r="N133" s="303" t="e">
        <f t="shared" si="235"/>
        <v>#REF!</v>
      </c>
      <c r="O133" s="386" t="e">
        <f>'UBS Carandiru'!#REF!</f>
        <v>#REF!</v>
      </c>
      <c r="P133" s="303" t="e">
        <f t="shared" si="236"/>
        <v>#REF!</v>
      </c>
      <c r="Q133" s="386" t="e">
        <f>'UBS Carandiru'!#REF!</f>
        <v>#REF!</v>
      </c>
      <c r="R133" s="303" t="e">
        <f t="shared" si="237"/>
        <v>#REF!</v>
      </c>
      <c r="S133" s="239" t="e">
        <f t="shared" si="238"/>
        <v>#REF!</v>
      </c>
      <c r="T133" s="316" t="e">
        <f t="shared" si="239"/>
        <v>#REF!</v>
      </c>
    </row>
    <row r="134" spans="1:20" ht="15.75" hidden="1" thickBot="1" x14ac:dyDescent="0.3">
      <c r="A134" s="341" t="s">
        <v>7</v>
      </c>
      <c r="B134" s="342">
        <f t="shared" ref="B134:T134" si="240">SUM(B128:B133)</f>
        <v>110</v>
      </c>
      <c r="C134" s="367" t="e">
        <f t="shared" si="240"/>
        <v>#REF!</v>
      </c>
      <c r="D134" s="368" t="e">
        <f t="shared" si="240"/>
        <v>#REF!</v>
      </c>
      <c r="E134" s="390" t="e">
        <f t="shared" si="240"/>
        <v>#REF!</v>
      </c>
      <c r="F134" s="344" t="e">
        <f t="shared" si="240"/>
        <v>#REF!</v>
      </c>
      <c r="G134" s="390" t="e">
        <f t="shared" si="240"/>
        <v>#REF!</v>
      </c>
      <c r="H134" s="344" t="e">
        <f t="shared" si="240"/>
        <v>#REF!</v>
      </c>
      <c r="I134" s="390" t="e">
        <f t="shared" si="240"/>
        <v>#REF!</v>
      </c>
      <c r="J134" s="344" t="e">
        <f t="shared" si="240"/>
        <v>#REF!</v>
      </c>
      <c r="K134" s="345" t="e">
        <f t="shared" ref="K134:L134" si="241">SUM(K128:K133)</f>
        <v>#REF!</v>
      </c>
      <c r="L134" s="346" t="e">
        <f t="shared" si="241"/>
        <v>#REF!</v>
      </c>
      <c r="M134" s="390" t="e">
        <f t="shared" si="240"/>
        <v>#REF!</v>
      </c>
      <c r="N134" s="344" t="e">
        <f t="shared" si="240"/>
        <v>#REF!</v>
      </c>
      <c r="O134" s="390" t="e">
        <f t="shared" si="240"/>
        <v>#REF!</v>
      </c>
      <c r="P134" s="344" t="e">
        <f t="shared" si="240"/>
        <v>#REF!</v>
      </c>
      <c r="Q134" s="390" t="e">
        <f t="shared" si="240"/>
        <v>#REF!</v>
      </c>
      <c r="R134" s="344" t="e">
        <f t="shared" si="240"/>
        <v>#REF!</v>
      </c>
      <c r="S134" s="345" t="e">
        <f t="shared" si="240"/>
        <v>#REF!</v>
      </c>
      <c r="T134" s="346" t="e">
        <f t="shared" si="240"/>
        <v>#REF!</v>
      </c>
    </row>
    <row r="135" spans="1:20" hidden="1" x14ac:dyDescent="0.25"/>
    <row r="136" spans="1:20" ht="15.75" hidden="1" x14ac:dyDescent="0.25">
      <c r="A136" s="993" t="s">
        <v>239</v>
      </c>
      <c r="B136" s="994"/>
      <c r="C136" s="994"/>
      <c r="D136" s="994"/>
      <c r="E136" s="994"/>
      <c r="F136" s="994"/>
      <c r="G136" s="994"/>
      <c r="H136" s="994"/>
      <c r="I136" s="994"/>
      <c r="J136" s="994"/>
      <c r="K136" s="994"/>
      <c r="L136" s="994"/>
      <c r="M136" s="994"/>
      <c r="N136" s="994"/>
      <c r="O136" s="994"/>
      <c r="P136" s="994"/>
      <c r="Q136" s="994"/>
      <c r="R136" s="994"/>
      <c r="S136" s="994"/>
      <c r="T136" s="994"/>
    </row>
    <row r="137" spans="1:20" ht="36.75" hidden="1" thickBot="1" x14ac:dyDescent="0.3">
      <c r="A137" s="74" t="s">
        <v>14</v>
      </c>
      <c r="B137" s="260" t="s">
        <v>216</v>
      </c>
      <c r="C137" s="90" t="s">
        <v>165</v>
      </c>
      <c r="D137" s="288" t="s">
        <v>217</v>
      </c>
      <c r="E137" s="385" t="s">
        <v>2</v>
      </c>
      <c r="F137" s="330" t="s">
        <v>219</v>
      </c>
      <c r="G137" s="385" t="s">
        <v>3</v>
      </c>
      <c r="H137" s="330" t="s">
        <v>220</v>
      </c>
      <c r="I137" s="385" t="s">
        <v>4</v>
      </c>
      <c r="J137" s="330" t="s">
        <v>221</v>
      </c>
      <c r="K137" s="237" t="s">
        <v>193</v>
      </c>
      <c r="L137" s="328" t="s">
        <v>218</v>
      </c>
      <c r="M137" s="385" t="s">
        <v>5</v>
      </c>
      <c r="N137" s="330" t="s">
        <v>222</v>
      </c>
      <c r="O137" s="404" t="s">
        <v>190</v>
      </c>
      <c r="P137" s="330" t="s">
        <v>223</v>
      </c>
      <c r="Q137" s="404" t="s">
        <v>191</v>
      </c>
      <c r="R137" s="330" t="s">
        <v>224</v>
      </c>
      <c r="S137" s="237" t="s">
        <v>193</v>
      </c>
      <c r="T137" s="328" t="s">
        <v>218</v>
      </c>
    </row>
    <row r="138" spans="1:20" ht="15.75" hidden="1" thickTop="1" x14ac:dyDescent="0.25">
      <c r="A138" s="44" t="s">
        <v>138</v>
      </c>
      <c r="B138" s="46">
        <v>20</v>
      </c>
      <c r="C138" s="235" t="e">
        <f>'CER Carandiru'!#REF!</f>
        <v>#REF!</v>
      </c>
      <c r="D138" s="293" t="e">
        <f t="shared" ref="D138:D140" si="242">C138*B138</f>
        <v>#REF!</v>
      </c>
      <c r="E138" s="395" t="e">
        <f>'CER Carandiru'!#REF!</f>
        <v>#REF!</v>
      </c>
      <c r="F138" s="309" t="e">
        <f t="shared" ref="F138:F140" si="243">(E138*$B138)-$D138</f>
        <v>#REF!</v>
      </c>
      <c r="G138" s="395" t="e">
        <f>'CER Carandiru'!#REF!</f>
        <v>#REF!</v>
      </c>
      <c r="H138" s="309" t="e">
        <f t="shared" ref="H138:H140" si="244">(G138*$B138)-$D138</f>
        <v>#REF!</v>
      </c>
      <c r="I138" s="395" t="e">
        <f>'CER Carandiru'!#REF!</f>
        <v>#REF!</v>
      </c>
      <c r="J138" s="309" t="e">
        <f t="shared" ref="J138:J140" si="245">(I138*$B138)-$D138</f>
        <v>#REF!</v>
      </c>
      <c r="K138" s="244" t="e">
        <f t="shared" ref="K138:K140" si="246">SUM(E138,G138,I138)</f>
        <v>#REF!</v>
      </c>
      <c r="L138" s="322" t="e">
        <f t="shared" ref="L138:L140" si="247">(K138*$B138)-$D138*3</f>
        <v>#REF!</v>
      </c>
      <c r="M138" s="395" t="e">
        <f>'CER Carandiru'!#REF!</f>
        <v>#REF!</v>
      </c>
      <c r="N138" s="309" t="e">
        <f t="shared" ref="N138:N140" si="248">(M138*$B138)-$D138</f>
        <v>#REF!</v>
      </c>
      <c r="O138" s="395" t="e">
        <f>'CER Carandiru'!#REF!</f>
        <v>#REF!</v>
      </c>
      <c r="P138" s="309" t="e">
        <f t="shared" ref="P138:P140" si="249">(O138*$B138)-$D138</f>
        <v>#REF!</v>
      </c>
      <c r="Q138" s="395" t="e">
        <f>'CER Carandiru'!#REF!</f>
        <v>#REF!</v>
      </c>
      <c r="R138" s="309" t="e">
        <f t="shared" ref="R138:R140" si="250">(Q138*$B138)-$D138</f>
        <v>#REF!</v>
      </c>
      <c r="S138" s="244" t="e">
        <f t="shared" ref="S138:S140" si="251">SUM(M138,O138,Q138)</f>
        <v>#REF!</v>
      </c>
      <c r="T138" s="322" t="e">
        <f t="shared" ref="T138:T140" si="252">(S138*$B138)-$D138*3</f>
        <v>#REF!</v>
      </c>
    </row>
    <row r="139" spans="1:20" hidden="1" x14ac:dyDescent="0.25">
      <c r="A139" s="111" t="s">
        <v>145</v>
      </c>
      <c r="B139" s="112">
        <v>20</v>
      </c>
      <c r="C139" s="236" t="e">
        <f>'CER Carandiru'!#REF!</f>
        <v>#REF!</v>
      </c>
      <c r="D139" s="294" t="e">
        <f t="shared" si="242"/>
        <v>#REF!</v>
      </c>
      <c r="E139" s="396" t="e">
        <f>'CER Carandiru'!#REF!</f>
        <v>#REF!</v>
      </c>
      <c r="F139" s="310" t="e">
        <f t="shared" si="243"/>
        <v>#REF!</v>
      </c>
      <c r="G139" s="396" t="e">
        <f>'CER Carandiru'!#REF!</f>
        <v>#REF!</v>
      </c>
      <c r="H139" s="310" t="e">
        <f t="shared" si="244"/>
        <v>#REF!</v>
      </c>
      <c r="I139" s="396" t="e">
        <f>'CER Carandiru'!#REF!</f>
        <v>#REF!</v>
      </c>
      <c r="J139" s="310" t="e">
        <f t="shared" si="245"/>
        <v>#REF!</v>
      </c>
      <c r="K139" s="245" t="e">
        <f t="shared" si="246"/>
        <v>#REF!</v>
      </c>
      <c r="L139" s="323" t="e">
        <f t="shared" si="247"/>
        <v>#REF!</v>
      </c>
      <c r="M139" s="396" t="e">
        <f>'CER Carandiru'!#REF!</f>
        <v>#REF!</v>
      </c>
      <c r="N139" s="310" t="e">
        <f t="shared" si="248"/>
        <v>#REF!</v>
      </c>
      <c r="O139" s="396" t="e">
        <f>'CER Carandiru'!#REF!</f>
        <v>#REF!</v>
      </c>
      <c r="P139" s="310" t="e">
        <f t="shared" si="249"/>
        <v>#REF!</v>
      </c>
      <c r="Q139" s="396" t="e">
        <f>'CER Carandiru'!#REF!</f>
        <v>#REF!</v>
      </c>
      <c r="R139" s="310" t="e">
        <f t="shared" si="250"/>
        <v>#REF!</v>
      </c>
      <c r="S139" s="245" t="e">
        <f t="shared" si="251"/>
        <v>#REF!</v>
      </c>
      <c r="T139" s="323" t="e">
        <f t="shared" si="252"/>
        <v>#REF!</v>
      </c>
    </row>
    <row r="140" spans="1:20" ht="15.75" hidden="1" thickBot="1" x14ac:dyDescent="0.3">
      <c r="A140" s="111" t="s">
        <v>146</v>
      </c>
      <c r="B140" s="112">
        <v>20</v>
      </c>
      <c r="C140" s="236" t="e">
        <f>'CER Carandiru'!#REF!</f>
        <v>#REF!</v>
      </c>
      <c r="D140" s="294" t="e">
        <f t="shared" si="242"/>
        <v>#REF!</v>
      </c>
      <c r="E140" s="396" t="e">
        <f>'CER Carandiru'!#REF!</f>
        <v>#REF!</v>
      </c>
      <c r="F140" s="310" t="e">
        <f t="shared" si="243"/>
        <v>#REF!</v>
      </c>
      <c r="G140" s="396" t="e">
        <f>'CER Carandiru'!#REF!</f>
        <v>#REF!</v>
      </c>
      <c r="H140" s="310" t="e">
        <f t="shared" si="244"/>
        <v>#REF!</v>
      </c>
      <c r="I140" s="396" t="e">
        <f>'CER Carandiru'!#REF!</f>
        <v>#REF!</v>
      </c>
      <c r="J140" s="310" t="e">
        <f t="shared" si="245"/>
        <v>#REF!</v>
      </c>
      <c r="K140" s="245" t="e">
        <f t="shared" si="246"/>
        <v>#REF!</v>
      </c>
      <c r="L140" s="323" t="e">
        <f t="shared" si="247"/>
        <v>#REF!</v>
      </c>
      <c r="M140" s="396" t="e">
        <f>'CER Carandiru'!#REF!</f>
        <v>#REF!</v>
      </c>
      <c r="N140" s="310" t="e">
        <f t="shared" si="248"/>
        <v>#REF!</v>
      </c>
      <c r="O140" s="396" t="e">
        <f>'CER Carandiru'!#REF!</f>
        <v>#REF!</v>
      </c>
      <c r="P140" s="310" t="e">
        <f t="shared" si="249"/>
        <v>#REF!</v>
      </c>
      <c r="Q140" s="396" t="e">
        <f>'CER Carandiru'!#REF!</f>
        <v>#REF!</v>
      </c>
      <c r="R140" s="310" t="e">
        <f t="shared" si="250"/>
        <v>#REF!</v>
      </c>
      <c r="S140" s="245" t="e">
        <f t="shared" si="251"/>
        <v>#REF!</v>
      </c>
      <c r="T140" s="323" t="e">
        <f t="shared" si="252"/>
        <v>#REF!</v>
      </c>
    </row>
    <row r="141" spans="1:20" ht="15.75" hidden="1" thickBot="1" x14ac:dyDescent="0.3">
      <c r="A141" s="341" t="s">
        <v>7</v>
      </c>
      <c r="B141" s="342">
        <f t="shared" ref="B141:T141" si="253">SUM(B138:B140)</f>
        <v>60</v>
      </c>
      <c r="C141" s="367" t="e">
        <f t="shared" si="253"/>
        <v>#REF!</v>
      </c>
      <c r="D141" s="368" t="e">
        <f t="shared" si="253"/>
        <v>#REF!</v>
      </c>
      <c r="E141" s="390" t="e">
        <f t="shared" si="253"/>
        <v>#REF!</v>
      </c>
      <c r="F141" s="344" t="e">
        <f t="shared" si="253"/>
        <v>#REF!</v>
      </c>
      <c r="G141" s="390" t="e">
        <f t="shared" si="253"/>
        <v>#REF!</v>
      </c>
      <c r="H141" s="344" t="e">
        <f t="shared" si="253"/>
        <v>#REF!</v>
      </c>
      <c r="I141" s="390" t="e">
        <f t="shared" si="253"/>
        <v>#REF!</v>
      </c>
      <c r="J141" s="344" t="e">
        <f t="shared" si="253"/>
        <v>#REF!</v>
      </c>
      <c r="K141" s="345" t="e">
        <f t="shared" ref="K141:L141" si="254">SUM(K138:K140)</f>
        <v>#REF!</v>
      </c>
      <c r="L141" s="346" t="e">
        <f t="shared" si="254"/>
        <v>#REF!</v>
      </c>
      <c r="M141" s="390" t="e">
        <f t="shared" si="253"/>
        <v>#REF!</v>
      </c>
      <c r="N141" s="344" t="e">
        <f t="shared" si="253"/>
        <v>#REF!</v>
      </c>
      <c r="O141" s="390" t="e">
        <f t="shared" si="253"/>
        <v>#REF!</v>
      </c>
      <c r="P141" s="344" t="e">
        <f t="shared" si="253"/>
        <v>#REF!</v>
      </c>
      <c r="Q141" s="390" t="e">
        <f t="shared" si="253"/>
        <v>#REF!</v>
      </c>
      <c r="R141" s="344" t="e">
        <f t="shared" si="253"/>
        <v>#REF!</v>
      </c>
      <c r="S141" s="345" t="e">
        <f t="shared" si="253"/>
        <v>#REF!</v>
      </c>
      <c r="T141" s="346" t="e">
        <f t="shared" si="253"/>
        <v>#REF!</v>
      </c>
    </row>
    <row r="142" spans="1:20" hidden="1" x14ac:dyDescent="0.25"/>
    <row r="143" spans="1:20" ht="15.75" hidden="1" x14ac:dyDescent="0.25">
      <c r="A143" s="993" t="s">
        <v>240</v>
      </c>
      <c r="B143" s="994"/>
      <c r="C143" s="994"/>
      <c r="D143" s="994"/>
      <c r="E143" s="994"/>
      <c r="F143" s="994"/>
      <c r="G143" s="994"/>
      <c r="H143" s="994"/>
      <c r="I143" s="994"/>
      <c r="J143" s="994"/>
      <c r="K143" s="994"/>
      <c r="L143" s="994"/>
      <c r="M143" s="994"/>
      <c r="N143" s="994"/>
      <c r="O143" s="994"/>
      <c r="P143" s="994"/>
      <c r="Q143" s="994"/>
      <c r="R143" s="994"/>
      <c r="S143" s="994"/>
      <c r="T143" s="994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85" t="s">
        <v>2</v>
      </c>
      <c r="F144" s="330" t="s">
        <v>219</v>
      </c>
      <c r="G144" s="385" t="s">
        <v>3</v>
      </c>
      <c r="H144" s="330" t="s">
        <v>220</v>
      </c>
      <c r="I144" s="385" t="s">
        <v>4</v>
      </c>
      <c r="J144" s="330" t="s">
        <v>221</v>
      </c>
      <c r="K144" s="237" t="s">
        <v>193</v>
      </c>
      <c r="L144" s="328" t="s">
        <v>218</v>
      </c>
      <c r="M144" s="385" t="s">
        <v>5</v>
      </c>
      <c r="N144" s="330" t="s">
        <v>222</v>
      </c>
      <c r="O144" s="404" t="s">
        <v>190</v>
      </c>
      <c r="P144" s="330" t="s">
        <v>223</v>
      </c>
      <c r="Q144" s="404" t="s">
        <v>191</v>
      </c>
      <c r="R144" s="330" t="s">
        <v>224</v>
      </c>
      <c r="S144" s="237" t="s">
        <v>193</v>
      </c>
      <c r="T144" s="328" t="s">
        <v>218</v>
      </c>
    </row>
    <row r="145" spans="1:20" ht="16.5" hidden="1" thickTop="1" thickBot="1" x14ac:dyDescent="0.3">
      <c r="A145" s="77" t="s">
        <v>84</v>
      </c>
      <c r="B145" s="261">
        <v>20</v>
      </c>
      <c r="C145" s="9" t="e">
        <f>#REF!</f>
        <v>#REF!</v>
      </c>
      <c r="D145" s="282" t="e">
        <f t="shared" ref="D145" si="255">C145*B145</f>
        <v>#REF!</v>
      </c>
      <c r="E145" s="397" t="e">
        <f>#REF!</f>
        <v>#REF!</v>
      </c>
      <c r="F145" s="302" t="e">
        <f t="shared" ref="F145" si="256">(E145*$B145)-$D145</f>
        <v>#REF!</v>
      </c>
      <c r="G145" s="397" t="e">
        <f>#REF!</f>
        <v>#REF!</v>
      </c>
      <c r="H145" s="302" t="e">
        <f t="shared" ref="H145" si="257">(G145*$B145)-$D145</f>
        <v>#REF!</v>
      </c>
      <c r="I145" s="397" t="e">
        <f>#REF!</f>
        <v>#REF!</v>
      </c>
      <c r="J145" s="302" t="e">
        <f t="shared" ref="J145" si="258">(I145*$B145)-$D145</f>
        <v>#REF!</v>
      </c>
      <c r="K145" s="227" t="e">
        <f t="shared" ref="K145" si="259">SUM(E145,G145,I145)</f>
        <v>#REF!</v>
      </c>
      <c r="L145" s="315" t="e">
        <f t="shared" ref="L145" si="260">(K145*$B145)-$D145*3</f>
        <v>#REF!</v>
      </c>
      <c r="M145" s="397" t="e">
        <f>#REF!</f>
        <v>#REF!</v>
      </c>
      <c r="N145" s="302" t="e">
        <f t="shared" ref="N145" si="261">(M145*$B145)-$D145</f>
        <v>#REF!</v>
      </c>
      <c r="O145" s="397" t="e">
        <f>#REF!</f>
        <v>#REF!</v>
      </c>
      <c r="P145" s="302" t="e">
        <f t="shared" ref="P145" si="262">(O145*$B145)-$D145</f>
        <v>#REF!</v>
      </c>
      <c r="Q145" s="397" t="e">
        <f>#REF!</f>
        <v>#REF!</v>
      </c>
      <c r="R145" s="302" t="e">
        <f t="shared" ref="R145" si="263">(Q145*$B145)-$D145</f>
        <v>#REF!</v>
      </c>
      <c r="S145" s="227" t="e">
        <f t="shared" ref="S145" si="264">SUM(M145,O145,Q145)</f>
        <v>#REF!</v>
      </c>
      <c r="T145" s="315" t="e">
        <f t="shared" ref="T145" si="265">(S145*$B145)-$D145*3</f>
        <v>#REF!</v>
      </c>
    </row>
    <row r="146" spans="1:20" ht="15.75" hidden="1" thickBot="1" x14ac:dyDescent="0.3">
      <c r="A146" s="341" t="s">
        <v>7</v>
      </c>
      <c r="B146" s="342">
        <f t="shared" ref="B146:T146" si="266">SUM(B145:B145)</f>
        <v>20</v>
      </c>
      <c r="C146" s="367" t="e">
        <f t="shared" si="266"/>
        <v>#REF!</v>
      </c>
      <c r="D146" s="368" t="e">
        <f t="shared" si="266"/>
        <v>#REF!</v>
      </c>
      <c r="E146" s="390" t="e">
        <f t="shared" si="266"/>
        <v>#REF!</v>
      </c>
      <c r="F146" s="344" t="e">
        <f t="shared" si="266"/>
        <v>#REF!</v>
      </c>
      <c r="G146" s="390" t="e">
        <f t="shared" si="266"/>
        <v>#REF!</v>
      </c>
      <c r="H146" s="344" t="e">
        <f t="shared" si="266"/>
        <v>#REF!</v>
      </c>
      <c r="I146" s="390" t="e">
        <f t="shared" si="266"/>
        <v>#REF!</v>
      </c>
      <c r="J146" s="344" t="e">
        <f t="shared" si="266"/>
        <v>#REF!</v>
      </c>
      <c r="K146" s="345" t="e">
        <f t="shared" ref="K146:L146" si="267">SUM(K145:K145)</f>
        <v>#REF!</v>
      </c>
      <c r="L146" s="346" t="e">
        <f t="shared" si="267"/>
        <v>#REF!</v>
      </c>
      <c r="M146" s="390" t="e">
        <f t="shared" si="266"/>
        <v>#REF!</v>
      </c>
      <c r="N146" s="344" t="e">
        <f t="shared" si="266"/>
        <v>#REF!</v>
      </c>
      <c r="O146" s="390" t="e">
        <f t="shared" si="266"/>
        <v>#REF!</v>
      </c>
      <c r="P146" s="344" t="e">
        <f t="shared" si="266"/>
        <v>#REF!</v>
      </c>
      <c r="Q146" s="390" t="e">
        <f t="shared" si="266"/>
        <v>#REF!</v>
      </c>
      <c r="R146" s="344" t="e">
        <f t="shared" si="266"/>
        <v>#REF!</v>
      </c>
      <c r="S146" s="345" t="e">
        <f t="shared" si="266"/>
        <v>#REF!</v>
      </c>
      <c r="T146" s="346" t="e">
        <f t="shared" si="266"/>
        <v>#REF!</v>
      </c>
    </row>
    <row r="147" spans="1:20" hidden="1" x14ac:dyDescent="0.25"/>
    <row r="148" spans="1:20" ht="15.75" hidden="1" x14ac:dyDescent="0.25">
      <c r="A148" s="993" t="s">
        <v>241</v>
      </c>
      <c r="B148" s="994"/>
      <c r="C148" s="994"/>
      <c r="D148" s="994"/>
      <c r="E148" s="994"/>
      <c r="F148" s="994"/>
      <c r="G148" s="994"/>
      <c r="H148" s="994"/>
      <c r="I148" s="994"/>
      <c r="J148" s="994"/>
      <c r="K148" s="994"/>
      <c r="L148" s="994"/>
      <c r="M148" s="994"/>
      <c r="N148" s="994"/>
      <c r="O148" s="994"/>
      <c r="P148" s="994"/>
      <c r="Q148" s="994"/>
      <c r="R148" s="994"/>
      <c r="S148" s="994"/>
      <c r="T148" s="994"/>
    </row>
    <row r="149" spans="1:20" ht="36.75" hidden="1" thickBot="1" x14ac:dyDescent="0.3">
      <c r="A149" s="74" t="s">
        <v>14</v>
      </c>
      <c r="B149" s="260" t="s">
        <v>216</v>
      </c>
      <c r="C149" s="90" t="s">
        <v>165</v>
      </c>
      <c r="D149" s="288" t="s">
        <v>217</v>
      </c>
      <c r="E149" s="385" t="s">
        <v>2</v>
      </c>
      <c r="F149" s="330" t="s">
        <v>219</v>
      </c>
      <c r="G149" s="385" t="s">
        <v>3</v>
      </c>
      <c r="H149" s="330" t="s">
        <v>220</v>
      </c>
      <c r="I149" s="385" t="s">
        <v>4</v>
      </c>
      <c r="J149" s="330" t="s">
        <v>221</v>
      </c>
      <c r="K149" s="237" t="s">
        <v>193</v>
      </c>
      <c r="L149" s="328" t="s">
        <v>218</v>
      </c>
      <c r="M149" s="385" t="s">
        <v>5</v>
      </c>
      <c r="N149" s="330" t="s">
        <v>222</v>
      </c>
      <c r="O149" s="404" t="s">
        <v>190</v>
      </c>
      <c r="P149" s="330" t="s">
        <v>223</v>
      </c>
      <c r="Q149" s="404" t="s">
        <v>191</v>
      </c>
      <c r="R149" s="330" t="s">
        <v>224</v>
      </c>
      <c r="S149" s="237" t="s">
        <v>193</v>
      </c>
      <c r="T149" s="328" t="s">
        <v>218</v>
      </c>
    </row>
    <row r="150" spans="1:20" ht="15.75" hidden="1" thickTop="1" x14ac:dyDescent="0.25">
      <c r="A150" s="77" t="s">
        <v>20</v>
      </c>
      <c r="B150" s="262">
        <v>20</v>
      </c>
      <c r="C150" s="73" t="e">
        <f>'UBS Vila Maria P Gnecco'!#REF!</f>
        <v>#REF!</v>
      </c>
      <c r="D150" s="283" t="e">
        <f t="shared" ref="D150:D152" si="268">C150*B150</f>
        <v>#REF!</v>
      </c>
      <c r="E150" s="386" t="e">
        <f>'UBS Vila Maria P Gnecco'!#REF!</f>
        <v>#REF!</v>
      </c>
      <c r="F150" s="303" t="e">
        <f t="shared" ref="F150:F152" si="269">(E150*$B150)-$D150</f>
        <v>#REF!</v>
      </c>
      <c r="G150" s="386" t="e">
        <f>'UBS Vila Maria P Gnecco'!#REF!</f>
        <v>#REF!</v>
      </c>
      <c r="H150" s="303" t="e">
        <f t="shared" ref="H150:H152" si="270">(G150*$B150)-$D150</f>
        <v>#REF!</v>
      </c>
      <c r="I150" s="386" t="e">
        <f>'UBS Vila Maria P Gnecco'!#REF!</f>
        <v>#REF!</v>
      </c>
      <c r="J150" s="303" t="e">
        <f t="shared" ref="J150:J152" si="271">(I150*$B150)-$D150</f>
        <v>#REF!</v>
      </c>
      <c r="K150" s="239" t="e">
        <f t="shared" ref="K150:K152" si="272">SUM(E150,G150,I150)</f>
        <v>#REF!</v>
      </c>
      <c r="L150" s="316" t="e">
        <f t="shared" ref="L150:L152" si="273">(K150*$B150)-$D150*3</f>
        <v>#REF!</v>
      </c>
      <c r="M150" s="386" t="e">
        <f>'UBS Vila Maria P Gnecco'!#REF!</f>
        <v>#REF!</v>
      </c>
      <c r="N150" s="303" t="e">
        <f t="shared" ref="N150:N152" si="274">(M150*$B150)-$D150</f>
        <v>#REF!</v>
      </c>
      <c r="O150" s="386" t="e">
        <f>'UBS Vila Maria P Gnecco'!#REF!</f>
        <v>#REF!</v>
      </c>
      <c r="P150" s="303" t="e">
        <f t="shared" ref="P150:P152" si="275">(O150*$B150)-$D150</f>
        <v>#REF!</v>
      </c>
      <c r="Q150" s="386" t="e">
        <f>'UBS Vila Maria P Gnecco'!#REF!</f>
        <v>#REF!</v>
      </c>
      <c r="R150" s="303" t="e">
        <f t="shared" ref="R150:R152" si="276">(Q150*$B150)-$D150</f>
        <v>#REF!</v>
      </c>
      <c r="S150" s="239" t="e">
        <f t="shared" ref="S150:S152" si="277">SUM(M150,O150,Q150)</f>
        <v>#REF!</v>
      </c>
      <c r="T150" s="316" t="e">
        <f t="shared" ref="T150:T152" si="278">(S150*$B150)-$D150*3</f>
        <v>#REF!</v>
      </c>
    </row>
    <row r="151" spans="1:20" hidden="1" x14ac:dyDescent="0.25">
      <c r="A151" s="77" t="s">
        <v>43</v>
      </c>
      <c r="B151" s="262">
        <v>20</v>
      </c>
      <c r="C151" s="73" t="e">
        <f>'UBS Vila Maria P Gnecco'!#REF!</f>
        <v>#REF!</v>
      </c>
      <c r="D151" s="283" t="e">
        <f t="shared" si="268"/>
        <v>#REF!</v>
      </c>
      <c r="E151" s="386" t="e">
        <f>'UBS Vila Maria P Gnecco'!#REF!</f>
        <v>#REF!</v>
      </c>
      <c r="F151" s="303" t="e">
        <f t="shared" si="269"/>
        <v>#REF!</v>
      </c>
      <c r="G151" s="386" t="e">
        <f>'UBS Vila Maria P Gnecco'!#REF!</f>
        <v>#REF!</v>
      </c>
      <c r="H151" s="303" t="e">
        <f t="shared" si="270"/>
        <v>#REF!</v>
      </c>
      <c r="I151" s="386" t="e">
        <f>'UBS Vila Maria P Gnecco'!#REF!</f>
        <v>#REF!</v>
      </c>
      <c r="J151" s="303" t="e">
        <f t="shared" si="271"/>
        <v>#REF!</v>
      </c>
      <c r="K151" s="239" t="e">
        <f t="shared" si="272"/>
        <v>#REF!</v>
      </c>
      <c r="L151" s="316" t="e">
        <f t="shared" si="273"/>
        <v>#REF!</v>
      </c>
      <c r="M151" s="386" t="e">
        <f>'UBS Vila Maria P Gnecco'!#REF!</f>
        <v>#REF!</v>
      </c>
      <c r="N151" s="303" t="e">
        <f t="shared" si="274"/>
        <v>#REF!</v>
      </c>
      <c r="O151" s="386" t="e">
        <f>'UBS Vila Maria P Gnecco'!#REF!</f>
        <v>#REF!</v>
      </c>
      <c r="P151" s="303" t="e">
        <f t="shared" si="275"/>
        <v>#REF!</v>
      </c>
      <c r="Q151" s="386" t="e">
        <f>'UBS Vila Maria P Gnecco'!#REF!</f>
        <v>#REF!</v>
      </c>
      <c r="R151" s="303" t="e">
        <f t="shared" si="276"/>
        <v>#REF!</v>
      </c>
      <c r="S151" s="239" t="e">
        <f t="shared" si="277"/>
        <v>#REF!</v>
      </c>
      <c r="T151" s="316" t="e">
        <f t="shared" si="278"/>
        <v>#REF!</v>
      </c>
    </row>
    <row r="152" spans="1:20" ht="15.75" hidden="1" thickBot="1" x14ac:dyDescent="0.3">
      <c r="A152" s="77" t="s">
        <v>23</v>
      </c>
      <c r="B152" s="262">
        <v>20</v>
      </c>
      <c r="C152" s="73" t="e">
        <f>'UBS Vila Maria P Gnecco'!#REF!</f>
        <v>#REF!</v>
      </c>
      <c r="D152" s="283" t="e">
        <f t="shared" si="268"/>
        <v>#REF!</v>
      </c>
      <c r="E152" s="386" t="e">
        <f>'UBS Vila Maria P Gnecco'!#REF!</f>
        <v>#REF!</v>
      </c>
      <c r="F152" s="303" t="e">
        <f t="shared" si="269"/>
        <v>#REF!</v>
      </c>
      <c r="G152" s="386" t="e">
        <f>'UBS Vila Maria P Gnecco'!#REF!</f>
        <v>#REF!</v>
      </c>
      <c r="H152" s="303" t="e">
        <f t="shared" si="270"/>
        <v>#REF!</v>
      </c>
      <c r="I152" s="386" t="e">
        <f>'UBS Vila Maria P Gnecco'!#REF!</f>
        <v>#REF!</v>
      </c>
      <c r="J152" s="303" t="e">
        <f t="shared" si="271"/>
        <v>#REF!</v>
      </c>
      <c r="K152" s="239" t="e">
        <f t="shared" si="272"/>
        <v>#REF!</v>
      </c>
      <c r="L152" s="316" t="e">
        <f t="shared" si="273"/>
        <v>#REF!</v>
      </c>
      <c r="M152" s="386" t="e">
        <f>'UBS Vila Maria P Gnecco'!#REF!</f>
        <v>#REF!</v>
      </c>
      <c r="N152" s="303" t="e">
        <f t="shared" si="274"/>
        <v>#REF!</v>
      </c>
      <c r="O152" s="386" t="e">
        <f>'UBS Vila Maria P Gnecco'!#REF!</f>
        <v>#REF!</v>
      </c>
      <c r="P152" s="303" t="e">
        <f t="shared" si="275"/>
        <v>#REF!</v>
      </c>
      <c r="Q152" s="386" t="e">
        <f>'UBS Vila Maria P Gnecco'!#REF!</f>
        <v>#REF!</v>
      </c>
      <c r="R152" s="303" t="e">
        <f t="shared" si="276"/>
        <v>#REF!</v>
      </c>
      <c r="S152" s="239" t="e">
        <f t="shared" si="277"/>
        <v>#REF!</v>
      </c>
      <c r="T152" s="316" t="e">
        <f t="shared" si="278"/>
        <v>#REF!</v>
      </c>
    </row>
    <row r="153" spans="1:20" ht="15.75" hidden="1" thickBot="1" x14ac:dyDescent="0.3">
      <c r="A153" s="355" t="s">
        <v>7</v>
      </c>
      <c r="B153" s="348">
        <f t="shared" ref="B153:T153" si="279">SUM(B150:B152)</f>
        <v>60</v>
      </c>
      <c r="C153" s="349" t="e">
        <f t="shared" si="279"/>
        <v>#REF!</v>
      </c>
      <c r="D153" s="350" t="e">
        <f t="shared" si="279"/>
        <v>#REF!</v>
      </c>
      <c r="E153" s="394" t="e">
        <f t="shared" si="279"/>
        <v>#REF!</v>
      </c>
      <c r="F153" s="352" t="e">
        <f t="shared" si="279"/>
        <v>#REF!</v>
      </c>
      <c r="G153" s="394" t="e">
        <f t="shared" si="279"/>
        <v>#REF!</v>
      </c>
      <c r="H153" s="352" t="e">
        <f t="shared" si="279"/>
        <v>#REF!</v>
      </c>
      <c r="I153" s="394" t="e">
        <f t="shared" si="279"/>
        <v>#REF!</v>
      </c>
      <c r="J153" s="352" t="e">
        <f t="shared" si="279"/>
        <v>#REF!</v>
      </c>
      <c r="K153" s="353" t="e">
        <f t="shared" ref="K153:L153" si="280">SUM(K150:K152)</f>
        <v>#REF!</v>
      </c>
      <c r="L153" s="354" t="e">
        <f t="shared" si="280"/>
        <v>#REF!</v>
      </c>
      <c r="M153" s="394" t="e">
        <f t="shared" si="279"/>
        <v>#REF!</v>
      </c>
      <c r="N153" s="352" t="e">
        <f t="shared" si="279"/>
        <v>#REF!</v>
      </c>
      <c r="O153" s="394" t="e">
        <f t="shared" si="279"/>
        <v>#REF!</v>
      </c>
      <c r="P153" s="352" t="e">
        <f t="shared" si="279"/>
        <v>#REF!</v>
      </c>
      <c r="Q153" s="394" t="e">
        <f t="shared" si="279"/>
        <v>#REF!</v>
      </c>
      <c r="R153" s="352" t="e">
        <f t="shared" si="279"/>
        <v>#REF!</v>
      </c>
      <c r="S153" s="353" t="e">
        <f t="shared" si="279"/>
        <v>#REF!</v>
      </c>
      <c r="T153" s="354" t="e">
        <f t="shared" si="279"/>
        <v>#REF!</v>
      </c>
    </row>
    <row r="154" spans="1:20" hidden="1" x14ac:dyDescent="0.25"/>
    <row r="155" spans="1:20" ht="15.75" hidden="1" x14ac:dyDescent="0.25">
      <c r="A155" s="993" t="s">
        <v>242</v>
      </c>
      <c r="B155" s="994"/>
      <c r="C155" s="994"/>
      <c r="D155" s="994"/>
      <c r="E155" s="994"/>
      <c r="F155" s="994"/>
      <c r="G155" s="994"/>
      <c r="H155" s="994"/>
      <c r="I155" s="994"/>
      <c r="J155" s="994"/>
      <c r="K155" s="994"/>
      <c r="L155" s="994"/>
      <c r="M155" s="994"/>
      <c r="N155" s="994"/>
      <c r="O155" s="994"/>
      <c r="P155" s="994"/>
      <c r="Q155" s="994"/>
      <c r="R155" s="994"/>
      <c r="S155" s="994"/>
      <c r="T155" s="994"/>
    </row>
    <row r="156" spans="1:20" ht="36.75" hidden="1" thickBot="1" x14ac:dyDescent="0.3">
      <c r="A156" s="74" t="s">
        <v>14</v>
      </c>
      <c r="B156" s="260" t="s">
        <v>216</v>
      </c>
      <c r="C156" s="90" t="s">
        <v>165</v>
      </c>
      <c r="D156" s="288" t="s">
        <v>217</v>
      </c>
      <c r="E156" s="385" t="s">
        <v>2</v>
      </c>
      <c r="F156" s="330" t="s">
        <v>219</v>
      </c>
      <c r="G156" s="385" t="s">
        <v>3</v>
      </c>
      <c r="H156" s="330" t="s">
        <v>220</v>
      </c>
      <c r="I156" s="385" t="s">
        <v>4</v>
      </c>
      <c r="J156" s="330" t="s">
        <v>221</v>
      </c>
      <c r="K156" s="237" t="s">
        <v>193</v>
      </c>
      <c r="L156" s="328" t="s">
        <v>218</v>
      </c>
      <c r="M156" s="385" t="s">
        <v>5</v>
      </c>
      <c r="N156" s="330" t="s">
        <v>222</v>
      </c>
      <c r="O156" s="404" t="s">
        <v>190</v>
      </c>
      <c r="P156" s="330" t="s">
        <v>223</v>
      </c>
      <c r="Q156" s="404" t="s">
        <v>191</v>
      </c>
      <c r="R156" s="330" t="s">
        <v>224</v>
      </c>
      <c r="S156" s="237" t="s">
        <v>193</v>
      </c>
      <c r="T156" s="328" t="s">
        <v>218</v>
      </c>
    </row>
    <row r="157" spans="1:20" ht="15.75" hidden="1" thickTop="1" x14ac:dyDescent="0.25">
      <c r="A157" s="77" t="s">
        <v>20</v>
      </c>
      <c r="B157" s="262">
        <v>20</v>
      </c>
      <c r="C157" s="78" t="e">
        <f>'UBS Jardim Julieta'!#REF!</f>
        <v>#REF!</v>
      </c>
      <c r="D157" s="290" t="e">
        <f t="shared" ref="D157:D159" si="281">C157*B157</f>
        <v>#REF!</v>
      </c>
      <c r="E157" s="386" t="e">
        <f>'UBS Jardim Julieta'!#REF!</f>
        <v>#REF!</v>
      </c>
      <c r="F157" s="303" t="e">
        <f t="shared" ref="F157:F159" si="282">(E157*$B157)-$D157</f>
        <v>#REF!</v>
      </c>
      <c r="G157" s="386" t="e">
        <f>'UBS Jardim Julieta'!#REF!</f>
        <v>#REF!</v>
      </c>
      <c r="H157" s="303" t="e">
        <f t="shared" ref="H157:H159" si="283">(G157*$B157)-$D157</f>
        <v>#REF!</v>
      </c>
      <c r="I157" s="386" t="e">
        <f>'UBS Jardim Julieta'!#REF!</f>
        <v>#REF!</v>
      </c>
      <c r="J157" s="303" t="e">
        <f t="shared" ref="J157:J159" si="284">(I157*$B157)-$D157</f>
        <v>#REF!</v>
      </c>
      <c r="K157" s="239" t="e">
        <f t="shared" ref="K157:K159" si="285">SUM(E157,G157,I157)</f>
        <v>#REF!</v>
      </c>
      <c r="L157" s="316" t="e">
        <f t="shared" ref="L157:L159" si="286">(K157*$B157)-$D157*3</f>
        <v>#REF!</v>
      </c>
      <c r="M157" s="386" t="e">
        <f>'UBS Jardim Julieta'!#REF!</f>
        <v>#REF!</v>
      </c>
      <c r="N157" s="303" t="e">
        <f t="shared" ref="N157:N159" si="287">(M157*$B157)-$D157</f>
        <v>#REF!</v>
      </c>
      <c r="O157" s="386" t="e">
        <f>'UBS Jardim Julieta'!#REF!</f>
        <v>#REF!</v>
      </c>
      <c r="P157" s="303" t="e">
        <f t="shared" ref="P157:P159" si="288">(O157*$B157)-$D157</f>
        <v>#REF!</v>
      </c>
      <c r="Q157" s="386" t="e">
        <f>'UBS Jardim Julieta'!#REF!</f>
        <v>#REF!</v>
      </c>
      <c r="R157" s="303" t="e">
        <f t="shared" ref="R157:R159" si="289">(Q157*$B157)-$D157</f>
        <v>#REF!</v>
      </c>
      <c r="S157" s="239" t="e">
        <f t="shared" ref="S157:S159" si="290">SUM(M157,O157,Q157)</f>
        <v>#REF!</v>
      </c>
      <c r="T157" s="316" t="e">
        <f t="shared" ref="T157:T159" si="291">(S157*$B157)-$D157*3</f>
        <v>#REF!</v>
      </c>
    </row>
    <row r="158" spans="1:20" hidden="1" x14ac:dyDescent="0.25">
      <c r="A158" s="77" t="s">
        <v>43</v>
      </c>
      <c r="B158" s="262">
        <v>20</v>
      </c>
      <c r="C158" s="78" t="e">
        <f>'UBS Jardim Julieta'!#REF!</f>
        <v>#REF!</v>
      </c>
      <c r="D158" s="290" t="e">
        <f t="shared" si="281"/>
        <v>#REF!</v>
      </c>
      <c r="E158" s="386" t="e">
        <f>'UBS Jardim Julieta'!#REF!</f>
        <v>#REF!</v>
      </c>
      <c r="F158" s="303" t="e">
        <f t="shared" si="282"/>
        <v>#REF!</v>
      </c>
      <c r="G158" s="386" t="e">
        <f>'UBS Jardim Julieta'!#REF!</f>
        <v>#REF!</v>
      </c>
      <c r="H158" s="303" t="e">
        <f t="shared" si="283"/>
        <v>#REF!</v>
      </c>
      <c r="I158" s="386" t="e">
        <f>'UBS Jardim Julieta'!#REF!</f>
        <v>#REF!</v>
      </c>
      <c r="J158" s="303" t="e">
        <f t="shared" si="284"/>
        <v>#REF!</v>
      </c>
      <c r="K158" s="239" t="e">
        <f t="shared" si="285"/>
        <v>#REF!</v>
      </c>
      <c r="L158" s="316" t="e">
        <f t="shared" si="286"/>
        <v>#REF!</v>
      </c>
      <c r="M158" s="386" t="e">
        <f>'UBS Jardim Julieta'!#REF!</f>
        <v>#REF!</v>
      </c>
      <c r="N158" s="303" t="e">
        <f t="shared" si="287"/>
        <v>#REF!</v>
      </c>
      <c r="O158" s="386" t="e">
        <f>'UBS Jardim Julieta'!#REF!</f>
        <v>#REF!</v>
      </c>
      <c r="P158" s="303" t="e">
        <f t="shared" si="288"/>
        <v>#REF!</v>
      </c>
      <c r="Q158" s="386" t="e">
        <f>'UBS Jardim Julieta'!#REF!</f>
        <v>#REF!</v>
      </c>
      <c r="R158" s="303" t="e">
        <f t="shared" si="289"/>
        <v>#REF!</v>
      </c>
      <c r="S158" s="239" t="e">
        <f t="shared" si="290"/>
        <v>#REF!</v>
      </c>
      <c r="T158" s="316" t="e">
        <f t="shared" si="291"/>
        <v>#REF!</v>
      </c>
    </row>
    <row r="159" spans="1:20" ht="15.75" hidden="1" thickBot="1" x14ac:dyDescent="0.3">
      <c r="A159" s="77" t="s">
        <v>23</v>
      </c>
      <c r="B159" s="262">
        <v>20</v>
      </c>
      <c r="C159" s="78" t="e">
        <f>'UBS Jardim Julieta'!#REF!</f>
        <v>#REF!</v>
      </c>
      <c r="D159" s="290" t="e">
        <f t="shared" si="281"/>
        <v>#REF!</v>
      </c>
      <c r="E159" s="386" t="e">
        <f>'UBS Jardim Julieta'!#REF!</f>
        <v>#REF!</v>
      </c>
      <c r="F159" s="303" t="e">
        <f t="shared" si="282"/>
        <v>#REF!</v>
      </c>
      <c r="G159" s="386" t="e">
        <f>'UBS Jardim Julieta'!#REF!</f>
        <v>#REF!</v>
      </c>
      <c r="H159" s="303" t="e">
        <f t="shared" si="283"/>
        <v>#REF!</v>
      </c>
      <c r="I159" s="386" t="e">
        <f>'UBS Jardim Julieta'!#REF!</f>
        <v>#REF!</v>
      </c>
      <c r="J159" s="303" t="e">
        <f t="shared" si="284"/>
        <v>#REF!</v>
      </c>
      <c r="K159" s="239" t="e">
        <f t="shared" si="285"/>
        <v>#REF!</v>
      </c>
      <c r="L159" s="316" t="e">
        <f t="shared" si="286"/>
        <v>#REF!</v>
      </c>
      <c r="M159" s="386" t="e">
        <f>'UBS Jardim Julieta'!#REF!</f>
        <v>#REF!</v>
      </c>
      <c r="N159" s="303" t="e">
        <f t="shared" si="287"/>
        <v>#REF!</v>
      </c>
      <c r="O159" s="386" t="e">
        <f>'UBS Jardim Julieta'!#REF!</f>
        <v>#REF!</v>
      </c>
      <c r="P159" s="303" t="e">
        <f t="shared" si="288"/>
        <v>#REF!</v>
      </c>
      <c r="Q159" s="386" t="e">
        <f>'UBS Jardim Julieta'!#REF!</f>
        <v>#REF!</v>
      </c>
      <c r="R159" s="303" t="e">
        <f t="shared" si="289"/>
        <v>#REF!</v>
      </c>
      <c r="S159" s="239" t="e">
        <f t="shared" si="290"/>
        <v>#REF!</v>
      </c>
      <c r="T159" s="316" t="e">
        <f t="shared" si="291"/>
        <v>#REF!</v>
      </c>
    </row>
    <row r="160" spans="1:20" ht="15.75" hidden="1" thickBot="1" x14ac:dyDescent="0.3">
      <c r="A160" s="341" t="s">
        <v>7</v>
      </c>
      <c r="B160" s="342">
        <f t="shared" ref="B160:T160" si="292">SUM(B157:B159)</f>
        <v>60</v>
      </c>
      <c r="C160" s="367" t="e">
        <f t="shared" si="292"/>
        <v>#REF!</v>
      </c>
      <c r="D160" s="368" t="e">
        <f t="shared" si="292"/>
        <v>#REF!</v>
      </c>
      <c r="E160" s="390" t="e">
        <f t="shared" si="292"/>
        <v>#REF!</v>
      </c>
      <c r="F160" s="344" t="e">
        <f t="shared" si="292"/>
        <v>#REF!</v>
      </c>
      <c r="G160" s="390" t="e">
        <f t="shared" si="292"/>
        <v>#REF!</v>
      </c>
      <c r="H160" s="344" t="e">
        <f t="shared" si="292"/>
        <v>#REF!</v>
      </c>
      <c r="I160" s="390" t="e">
        <f t="shared" si="292"/>
        <v>#REF!</v>
      </c>
      <c r="J160" s="344" t="e">
        <f t="shared" si="292"/>
        <v>#REF!</v>
      </c>
      <c r="K160" s="345" t="e">
        <f t="shared" ref="K160:L160" si="293">SUM(K157:K159)</f>
        <v>#REF!</v>
      </c>
      <c r="L160" s="346" t="e">
        <f t="shared" si="293"/>
        <v>#REF!</v>
      </c>
      <c r="M160" s="390" t="e">
        <f t="shared" si="292"/>
        <v>#REF!</v>
      </c>
      <c r="N160" s="344" t="e">
        <f t="shared" si="292"/>
        <v>#REF!</v>
      </c>
      <c r="O160" s="390" t="e">
        <f t="shared" si="292"/>
        <v>#REF!</v>
      </c>
      <c r="P160" s="344" t="e">
        <f t="shared" si="292"/>
        <v>#REF!</v>
      </c>
      <c r="Q160" s="390" t="e">
        <f t="shared" si="292"/>
        <v>#REF!</v>
      </c>
      <c r="R160" s="344" t="e">
        <f t="shared" si="292"/>
        <v>#REF!</v>
      </c>
      <c r="S160" s="345" t="e">
        <f t="shared" si="292"/>
        <v>#REF!</v>
      </c>
      <c r="T160" s="346" t="e">
        <f t="shared" si="292"/>
        <v>#REF!</v>
      </c>
    </row>
    <row r="161" spans="1:20" hidden="1" x14ac:dyDescent="0.25"/>
    <row r="162" spans="1:20" ht="15.75" hidden="1" x14ac:dyDescent="0.25">
      <c r="A162" s="993" t="s">
        <v>243</v>
      </c>
      <c r="B162" s="994"/>
      <c r="C162" s="994"/>
      <c r="D162" s="994"/>
      <c r="E162" s="994"/>
      <c r="F162" s="994"/>
      <c r="G162" s="994"/>
      <c r="H162" s="994"/>
      <c r="I162" s="994"/>
      <c r="J162" s="994"/>
      <c r="K162" s="994"/>
      <c r="L162" s="994"/>
      <c r="M162" s="994"/>
      <c r="N162" s="994"/>
      <c r="O162" s="994"/>
      <c r="P162" s="994"/>
      <c r="Q162" s="994"/>
      <c r="R162" s="994"/>
      <c r="S162" s="994"/>
      <c r="T162" s="994"/>
    </row>
    <row r="163" spans="1:20" ht="36.75" hidden="1" thickBot="1" x14ac:dyDescent="0.3">
      <c r="A163" s="74" t="s">
        <v>14</v>
      </c>
      <c r="B163" s="260" t="s">
        <v>216</v>
      </c>
      <c r="C163" s="90" t="s">
        <v>165</v>
      </c>
      <c r="D163" s="288" t="s">
        <v>217</v>
      </c>
      <c r="E163" s="385" t="s">
        <v>2</v>
      </c>
      <c r="F163" s="330" t="s">
        <v>219</v>
      </c>
      <c r="G163" s="385" t="s">
        <v>3</v>
      </c>
      <c r="H163" s="330" t="s">
        <v>220</v>
      </c>
      <c r="I163" s="385" t="s">
        <v>4</v>
      </c>
      <c r="J163" s="330" t="s">
        <v>221</v>
      </c>
      <c r="K163" s="237" t="s">
        <v>193</v>
      </c>
      <c r="L163" s="328" t="s">
        <v>218</v>
      </c>
      <c r="M163" s="385" t="s">
        <v>5</v>
      </c>
      <c r="N163" s="330" t="s">
        <v>222</v>
      </c>
      <c r="O163" s="404" t="s">
        <v>190</v>
      </c>
      <c r="P163" s="330" t="s">
        <v>223</v>
      </c>
      <c r="Q163" s="404" t="s">
        <v>191</v>
      </c>
      <c r="R163" s="330" t="s">
        <v>224</v>
      </c>
      <c r="S163" s="237" t="s">
        <v>193</v>
      </c>
      <c r="T163" s="328" t="s">
        <v>218</v>
      </c>
    </row>
    <row r="164" spans="1:20" ht="16.5" hidden="1" thickTop="1" thickBot="1" x14ac:dyDescent="0.3">
      <c r="A164" s="43" t="s">
        <v>119</v>
      </c>
      <c r="B164" s="271">
        <v>20</v>
      </c>
      <c r="C164" s="84" t="e">
        <f>'CAPS INF II VM-VG'!#REF!</f>
        <v>#REF!</v>
      </c>
      <c r="D164" s="297" t="e">
        <f t="shared" ref="D164" si="294">C164*B164</f>
        <v>#REF!</v>
      </c>
      <c r="E164" s="398" t="e">
        <f>'CAPS INF II VM-VG'!#REF!</f>
        <v>#REF!</v>
      </c>
      <c r="F164" s="309" t="e">
        <f t="shared" ref="F164" si="295">(E164*$B164)-$D164</f>
        <v>#REF!</v>
      </c>
      <c r="G164" s="398" t="e">
        <f>'CAPS INF II VM-VG'!#REF!</f>
        <v>#REF!</v>
      </c>
      <c r="H164" s="309" t="e">
        <f t="shared" ref="H164" si="296">(G164*$B164)-$D164</f>
        <v>#REF!</v>
      </c>
      <c r="I164" s="398" t="e">
        <f>'CAPS INF II VM-VG'!#REF!</f>
        <v>#REF!</v>
      </c>
      <c r="J164" s="309" t="e">
        <f t="shared" ref="J164" si="297">(I164*$B164)-$D164</f>
        <v>#REF!</v>
      </c>
      <c r="K164" s="248" t="e">
        <f t="shared" ref="K164" si="298">SUM(E164,G164,I164)</f>
        <v>#REF!</v>
      </c>
      <c r="L164" s="322" t="e">
        <f t="shared" ref="L164" si="299">(K164*$B164)-$D164*3</f>
        <v>#REF!</v>
      </c>
      <c r="M164" s="398" t="e">
        <f>'CAPS INF II VM-VG'!#REF!</f>
        <v>#REF!</v>
      </c>
      <c r="N164" s="309" t="e">
        <f t="shared" ref="N164" si="300">(M164*$B164)-$D164</f>
        <v>#REF!</v>
      </c>
      <c r="O164" s="398" t="e">
        <f>'CAPS INF II VM-VG'!#REF!</f>
        <v>#REF!</v>
      </c>
      <c r="P164" s="309" t="e">
        <f t="shared" ref="P164" si="301">(O164*$B164)-$D164</f>
        <v>#REF!</v>
      </c>
      <c r="Q164" s="398" t="e">
        <f>'CAPS INF II VM-VG'!#REF!</f>
        <v>#REF!</v>
      </c>
      <c r="R164" s="309" t="e">
        <f t="shared" ref="R164" si="302">(Q164*$B164)-$D164</f>
        <v>#REF!</v>
      </c>
      <c r="S164" s="248" t="e">
        <f t="shared" ref="S164" si="303">SUM(M164,O164,Q164)</f>
        <v>#REF!</v>
      </c>
      <c r="T164" s="322" t="e">
        <f t="shared" ref="T164" si="304">(S164*$B164)-$D164*3</f>
        <v>#REF!</v>
      </c>
    </row>
    <row r="165" spans="1:20" ht="15.75" hidden="1" thickBot="1" x14ac:dyDescent="0.3">
      <c r="A165" s="341" t="s">
        <v>7</v>
      </c>
      <c r="B165" s="342">
        <f t="shared" ref="B165:T165" si="305">SUM(B164:B164)</f>
        <v>20</v>
      </c>
      <c r="C165" s="367" t="e">
        <f t="shared" si="305"/>
        <v>#REF!</v>
      </c>
      <c r="D165" s="368" t="e">
        <f t="shared" si="305"/>
        <v>#REF!</v>
      </c>
      <c r="E165" s="390" t="e">
        <f t="shared" si="305"/>
        <v>#REF!</v>
      </c>
      <c r="F165" s="344" t="e">
        <f t="shared" si="305"/>
        <v>#REF!</v>
      </c>
      <c r="G165" s="390" t="e">
        <f t="shared" si="305"/>
        <v>#REF!</v>
      </c>
      <c r="H165" s="344" t="e">
        <f t="shared" si="305"/>
        <v>#REF!</v>
      </c>
      <c r="I165" s="390" t="e">
        <f t="shared" si="305"/>
        <v>#REF!</v>
      </c>
      <c r="J165" s="344" t="e">
        <f t="shared" si="305"/>
        <v>#REF!</v>
      </c>
      <c r="K165" s="345" t="e">
        <f t="shared" ref="K165:L165" si="306">SUM(K164:K164)</f>
        <v>#REF!</v>
      </c>
      <c r="L165" s="346" t="e">
        <f t="shared" si="306"/>
        <v>#REF!</v>
      </c>
      <c r="M165" s="390" t="e">
        <f t="shared" si="305"/>
        <v>#REF!</v>
      </c>
      <c r="N165" s="344" t="e">
        <f t="shared" si="305"/>
        <v>#REF!</v>
      </c>
      <c r="O165" s="390" t="e">
        <f t="shared" si="305"/>
        <v>#REF!</v>
      </c>
      <c r="P165" s="344" t="e">
        <f t="shared" si="305"/>
        <v>#REF!</v>
      </c>
      <c r="Q165" s="390" t="e">
        <f t="shared" si="305"/>
        <v>#REF!</v>
      </c>
      <c r="R165" s="344" t="e">
        <f t="shared" si="305"/>
        <v>#REF!</v>
      </c>
      <c r="S165" s="345" t="e">
        <f t="shared" si="305"/>
        <v>#REF!</v>
      </c>
      <c r="T165" s="346" t="e">
        <f t="shared" si="305"/>
        <v>#REF!</v>
      </c>
    </row>
    <row r="166" spans="1:20" hidden="1" x14ac:dyDescent="0.25"/>
    <row r="167" spans="1:20" ht="15.75" hidden="1" x14ac:dyDescent="0.25">
      <c r="A167" s="993" t="s">
        <v>244</v>
      </c>
      <c r="B167" s="994"/>
      <c r="C167" s="994"/>
      <c r="D167" s="994"/>
      <c r="E167" s="994"/>
      <c r="F167" s="994"/>
      <c r="G167" s="994"/>
      <c r="H167" s="994"/>
      <c r="I167" s="994"/>
      <c r="J167" s="994"/>
      <c r="K167" s="994"/>
      <c r="L167" s="994"/>
      <c r="M167" s="994"/>
      <c r="N167" s="994"/>
      <c r="O167" s="994"/>
      <c r="P167" s="994"/>
      <c r="Q167" s="994"/>
      <c r="R167" s="994"/>
      <c r="S167" s="994"/>
      <c r="T167" s="994"/>
    </row>
    <row r="168" spans="1:20" ht="36.75" hidden="1" thickBot="1" x14ac:dyDescent="0.3">
      <c r="A168" s="74" t="s">
        <v>14</v>
      </c>
      <c r="B168" s="260" t="s">
        <v>216</v>
      </c>
      <c r="C168" s="90" t="s">
        <v>165</v>
      </c>
      <c r="D168" s="288" t="s">
        <v>217</v>
      </c>
      <c r="E168" s="385" t="s">
        <v>2</v>
      </c>
      <c r="F168" s="330" t="s">
        <v>219</v>
      </c>
      <c r="G168" s="385" t="s">
        <v>3</v>
      </c>
      <c r="H168" s="330" t="s">
        <v>220</v>
      </c>
      <c r="I168" s="385" t="s">
        <v>4</v>
      </c>
      <c r="J168" s="330" t="s">
        <v>221</v>
      </c>
      <c r="K168" s="237" t="s">
        <v>193</v>
      </c>
      <c r="L168" s="328" t="s">
        <v>218</v>
      </c>
      <c r="M168" s="385" t="s">
        <v>5</v>
      </c>
      <c r="N168" s="330" t="s">
        <v>222</v>
      </c>
      <c r="O168" s="404" t="s">
        <v>190</v>
      </c>
      <c r="P168" s="330" t="s">
        <v>223</v>
      </c>
      <c r="Q168" s="404" t="s">
        <v>191</v>
      </c>
      <c r="R168" s="330" t="s">
        <v>224</v>
      </c>
      <c r="S168" s="237" t="s">
        <v>193</v>
      </c>
      <c r="T168" s="328" t="s">
        <v>218</v>
      </c>
    </row>
    <row r="169" spans="1:20" ht="15.75" hidden="1" thickTop="1" x14ac:dyDescent="0.25">
      <c r="A169" s="39" t="s">
        <v>108</v>
      </c>
      <c r="B169" s="274">
        <v>12</v>
      </c>
      <c r="C169" s="84" t="e">
        <f>'HORA CERTA'!#REF!</f>
        <v>#REF!</v>
      </c>
      <c r="D169" s="297" t="e">
        <f t="shared" ref="D169:D180" si="307">C169*B169</f>
        <v>#REF!</v>
      </c>
      <c r="E169" s="398" t="e">
        <f>'HORA CERTA'!#REF!</f>
        <v>#REF!</v>
      </c>
      <c r="F169" s="309" t="e">
        <f t="shared" ref="F169:F180" si="308">(E169*$B169)-$D169</f>
        <v>#REF!</v>
      </c>
      <c r="G169" s="398" t="e">
        <f>'HORA CERTA'!#REF!</f>
        <v>#REF!</v>
      </c>
      <c r="H169" s="309" t="e">
        <f t="shared" ref="H169:H180" si="309">(G169*$B169)-$D169</f>
        <v>#REF!</v>
      </c>
      <c r="I169" s="398" t="e">
        <f>'HORA CERTA'!#REF!</f>
        <v>#REF!</v>
      </c>
      <c r="J169" s="309" t="e">
        <f t="shared" ref="J169:J180" si="310">(I169*$B169)-$D169</f>
        <v>#REF!</v>
      </c>
      <c r="K169" s="248" t="e">
        <f t="shared" ref="K169:K180" si="311">SUM(E169,G169,I169)</f>
        <v>#REF!</v>
      </c>
      <c r="L169" s="322" t="e">
        <f t="shared" ref="L169:L180" si="312">(K169*$B169)-$D169*3</f>
        <v>#REF!</v>
      </c>
      <c r="M169" s="398" t="e">
        <f>'HORA CERTA'!#REF!</f>
        <v>#REF!</v>
      </c>
      <c r="N169" s="309" t="e">
        <f t="shared" ref="N169:N180" si="313">(M169*$B169)-$D169</f>
        <v>#REF!</v>
      </c>
      <c r="O169" s="398" t="e">
        <f>'HORA CERTA'!#REF!</f>
        <v>#REF!</v>
      </c>
      <c r="P169" s="309" t="e">
        <f t="shared" ref="P169:P180" si="314">(O169*$B169)-$D169</f>
        <v>#REF!</v>
      </c>
      <c r="Q169" s="398" t="e">
        <f>'HORA CERTA'!#REF!</f>
        <v>#REF!</v>
      </c>
      <c r="R169" s="309" t="e">
        <f t="shared" ref="R169:R180" si="315">(Q169*$B169)-$D169</f>
        <v>#REF!</v>
      </c>
      <c r="S169" s="248" t="e">
        <f t="shared" ref="S169:S180" si="316">SUM(M169,O169,Q169)</f>
        <v>#REF!</v>
      </c>
      <c r="T169" s="322" t="e">
        <f t="shared" ref="T169:T180" si="317">(S169*$B169)-$D169*3</f>
        <v>#REF!</v>
      </c>
    </row>
    <row r="170" spans="1:20" hidden="1" x14ac:dyDescent="0.25">
      <c r="A170" s="127" t="s">
        <v>109</v>
      </c>
      <c r="B170" s="275">
        <v>12</v>
      </c>
      <c r="C170" s="190" t="e">
        <f>'HORA CERTA'!#REF!</f>
        <v>#REF!</v>
      </c>
      <c r="D170" s="298" t="e">
        <f t="shared" si="307"/>
        <v>#REF!</v>
      </c>
      <c r="E170" s="399" t="e">
        <f>'HORA CERTA'!#REF!</f>
        <v>#REF!</v>
      </c>
      <c r="F170" s="357" t="e">
        <f t="shared" si="308"/>
        <v>#REF!</v>
      </c>
      <c r="G170" s="399" t="e">
        <f>'HORA CERTA'!#REF!</f>
        <v>#REF!</v>
      </c>
      <c r="H170" s="357" t="e">
        <f t="shared" si="309"/>
        <v>#REF!</v>
      </c>
      <c r="I170" s="399" t="e">
        <f>'HORA CERTA'!#REF!</f>
        <v>#REF!</v>
      </c>
      <c r="J170" s="357" t="e">
        <f t="shared" si="310"/>
        <v>#REF!</v>
      </c>
      <c r="K170" s="250" t="e">
        <f t="shared" si="311"/>
        <v>#REF!</v>
      </c>
      <c r="L170" s="326" t="e">
        <f t="shared" si="312"/>
        <v>#REF!</v>
      </c>
      <c r="M170" s="399" t="e">
        <f>'HORA CERTA'!#REF!</f>
        <v>#REF!</v>
      </c>
      <c r="N170" s="357" t="e">
        <f t="shared" si="313"/>
        <v>#REF!</v>
      </c>
      <c r="O170" s="399" t="e">
        <f>'HORA CERTA'!#REF!</f>
        <v>#REF!</v>
      </c>
      <c r="P170" s="357" t="e">
        <f t="shared" si="314"/>
        <v>#REF!</v>
      </c>
      <c r="Q170" s="399" t="e">
        <f>'HORA CERTA'!#REF!</f>
        <v>#REF!</v>
      </c>
      <c r="R170" s="357" t="e">
        <f t="shared" si="315"/>
        <v>#REF!</v>
      </c>
      <c r="S170" s="250" t="e">
        <f t="shared" si="316"/>
        <v>#REF!</v>
      </c>
      <c r="T170" s="326" t="e">
        <f t="shared" si="317"/>
        <v>#REF!</v>
      </c>
    </row>
    <row r="171" spans="1:20" hidden="1" x14ac:dyDescent="0.25">
      <c r="A171" s="127" t="s">
        <v>110</v>
      </c>
      <c r="B171" s="275">
        <v>12</v>
      </c>
      <c r="C171" s="190" t="e">
        <f>'HORA CERTA'!#REF!</f>
        <v>#REF!</v>
      </c>
      <c r="D171" s="298" t="e">
        <f t="shared" si="307"/>
        <v>#REF!</v>
      </c>
      <c r="E171" s="399" t="e">
        <f>'HORA CERTA'!#REF!</f>
        <v>#REF!</v>
      </c>
      <c r="F171" s="357" t="e">
        <f t="shared" si="308"/>
        <v>#REF!</v>
      </c>
      <c r="G171" s="399" t="e">
        <f>'HORA CERTA'!#REF!</f>
        <v>#REF!</v>
      </c>
      <c r="H171" s="357" t="e">
        <f t="shared" si="309"/>
        <v>#REF!</v>
      </c>
      <c r="I171" s="399" t="e">
        <f>'HORA CERTA'!#REF!</f>
        <v>#REF!</v>
      </c>
      <c r="J171" s="357" t="e">
        <f t="shared" si="310"/>
        <v>#REF!</v>
      </c>
      <c r="K171" s="250" t="e">
        <f t="shared" si="311"/>
        <v>#REF!</v>
      </c>
      <c r="L171" s="326" t="e">
        <f t="shared" si="312"/>
        <v>#REF!</v>
      </c>
      <c r="M171" s="399" t="e">
        <f>'HORA CERTA'!#REF!</f>
        <v>#REF!</v>
      </c>
      <c r="N171" s="357" t="e">
        <f t="shared" si="313"/>
        <v>#REF!</v>
      </c>
      <c r="O171" s="399" t="e">
        <f>'HORA CERTA'!#REF!</f>
        <v>#REF!</v>
      </c>
      <c r="P171" s="357" t="e">
        <f t="shared" si="314"/>
        <v>#REF!</v>
      </c>
      <c r="Q171" s="399" t="e">
        <f>'HORA CERTA'!#REF!</f>
        <v>#REF!</v>
      </c>
      <c r="R171" s="357" t="e">
        <f t="shared" si="315"/>
        <v>#REF!</v>
      </c>
      <c r="S171" s="250" t="e">
        <f t="shared" si="316"/>
        <v>#REF!</v>
      </c>
      <c r="T171" s="326" t="e">
        <f t="shared" si="317"/>
        <v>#REF!</v>
      </c>
    </row>
    <row r="172" spans="1:20" hidden="1" x14ac:dyDescent="0.25">
      <c r="A172" s="127" t="s">
        <v>111</v>
      </c>
      <c r="B172" s="275">
        <v>12</v>
      </c>
      <c r="C172" s="190" t="e">
        <f>'HORA CERTA'!#REF!</f>
        <v>#REF!</v>
      </c>
      <c r="D172" s="298" t="e">
        <f t="shared" si="307"/>
        <v>#REF!</v>
      </c>
      <c r="E172" s="399" t="e">
        <f>'HORA CERTA'!#REF!</f>
        <v>#REF!</v>
      </c>
      <c r="F172" s="357" t="e">
        <f t="shared" si="308"/>
        <v>#REF!</v>
      </c>
      <c r="G172" s="399" t="e">
        <f>'HORA CERTA'!#REF!</f>
        <v>#REF!</v>
      </c>
      <c r="H172" s="357" t="e">
        <f t="shared" si="309"/>
        <v>#REF!</v>
      </c>
      <c r="I172" s="399" t="e">
        <f>'HORA CERTA'!#REF!</f>
        <v>#REF!</v>
      </c>
      <c r="J172" s="357" t="e">
        <f t="shared" si="310"/>
        <v>#REF!</v>
      </c>
      <c r="K172" s="250" t="e">
        <f t="shared" si="311"/>
        <v>#REF!</v>
      </c>
      <c r="L172" s="326" t="e">
        <f t="shared" si="312"/>
        <v>#REF!</v>
      </c>
      <c r="M172" s="399" t="e">
        <f>'HORA CERTA'!#REF!</f>
        <v>#REF!</v>
      </c>
      <c r="N172" s="357" t="e">
        <f t="shared" si="313"/>
        <v>#REF!</v>
      </c>
      <c r="O172" s="399" t="e">
        <f>'HORA CERTA'!#REF!</f>
        <v>#REF!</v>
      </c>
      <c r="P172" s="357" t="e">
        <f t="shared" si="314"/>
        <v>#REF!</v>
      </c>
      <c r="Q172" s="399" t="e">
        <f>'HORA CERTA'!#REF!</f>
        <v>#REF!</v>
      </c>
      <c r="R172" s="357" t="e">
        <f t="shared" si="315"/>
        <v>#REF!</v>
      </c>
      <c r="S172" s="250" t="e">
        <f t="shared" si="316"/>
        <v>#REF!</v>
      </c>
      <c r="T172" s="326" t="e">
        <f t="shared" si="317"/>
        <v>#REF!</v>
      </c>
    </row>
    <row r="173" spans="1:20" hidden="1" x14ac:dyDescent="0.25">
      <c r="A173" s="127" t="s">
        <v>112</v>
      </c>
      <c r="B173" s="275">
        <v>12</v>
      </c>
      <c r="C173" s="190" t="e">
        <f>'HORA CERTA'!#REF!</f>
        <v>#REF!</v>
      </c>
      <c r="D173" s="298" t="e">
        <f t="shared" si="307"/>
        <v>#REF!</v>
      </c>
      <c r="E173" s="399" t="e">
        <f>'HORA CERTA'!#REF!</f>
        <v>#REF!</v>
      </c>
      <c r="F173" s="357" t="e">
        <f t="shared" si="308"/>
        <v>#REF!</v>
      </c>
      <c r="G173" s="399" t="e">
        <f>'HORA CERTA'!#REF!</f>
        <v>#REF!</v>
      </c>
      <c r="H173" s="357" t="e">
        <f t="shared" si="309"/>
        <v>#REF!</v>
      </c>
      <c r="I173" s="399" t="e">
        <f>'HORA CERTA'!#REF!</f>
        <v>#REF!</v>
      </c>
      <c r="J173" s="357" t="e">
        <f t="shared" si="310"/>
        <v>#REF!</v>
      </c>
      <c r="K173" s="250" t="e">
        <f t="shared" si="311"/>
        <v>#REF!</v>
      </c>
      <c r="L173" s="326" t="e">
        <f t="shared" si="312"/>
        <v>#REF!</v>
      </c>
      <c r="M173" s="399" t="e">
        <f>'HORA CERTA'!#REF!</f>
        <v>#REF!</v>
      </c>
      <c r="N173" s="357" t="e">
        <f t="shared" si="313"/>
        <v>#REF!</v>
      </c>
      <c r="O173" s="399" t="e">
        <f>'HORA CERTA'!#REF!</f>
        <v>#REF!</v>
      </c>
      <c r="P173" s="357" t="e">
        <f t="shared" si="314"/>
        <v>#REF!</v>
      </c>
      <c r="Q173" s="399" t="e">
        <f>'HORA CERTA'!#REF!</f>
        <v>#REF!</v>
      </c>
      <c r="R173" s="357" t="e">
        <f t="shared" si="315"/>
        <v>#REF!</v>
      </c>
      <c r="S173" s="250" t="e">
        <f t="shared" si="316"/>
        <v>#REF!</v>
      </c>
      <c r="T173" s="326" t="e">
        <f t="shared" si="317"/>
        <v>#REF!</v>
      </c>
    </row>
    <row r="174" spans="1:20" hidden="1" x14ac:dyDescent="0.25">
      <c r="A174" s="127" t="s">
        <v>179</v>
      </c>
      <c r="B174" s="275">
        <v>12</v>
      </c>
      <c r="C174" s="190" t="e">
        <f>'HORA CERTA'!#REF!</f>
        <v>#REF!</v>
      </c>
      <c r="D174" s="298" t="e">
        <f t="shared" si="307"/>
        <v>#REF!</v>
      </c>
      <c r="E174" s="399" t="e">
        <f>'HORA CERTA'!#REF!</f>
        <v>#REF!</v>
      </c>
      <c r="F174" s="357" t="e">
        <f t="shared" si="308"/>
        <v>#REF!</v>
      </c>
      <c r="G174" s="399" t="e">
        <f>'HORA CERTA'!#REF!</f>
        <v>#REF!</v>
      </c>
      <c r="H174" s="357" t="e">
        <f t="shared" si="309"/>
        <v>#REF!</v>
      </c>
      <c r="I174" s="399" t="e">
        <f>'HORA CERTA'!#REF!</f>
        <v>#REF!</v>
      </c>
      <c r="J174" s="357" t="e">
        <f t="shared" si="310"/>
        <v>#REF!</v>
      </c>
      <c r="K174" s="250" t="e">
        <f t="shared" si="311"/>
        <v>#REF!</v>
      </c>
      <c r="L174" s="326" t="e">
        <f t="shared" si="312"/>
        <v>#REF!</v>
      </c>
      <c r="M174" s="399" t="e">
        <f>'HORA CERTA'!#REF!</f>
        <v>#REF!</v>
      </c>
      <c r="N174" s="357" t="e">
        <f t="shared" si="313"/>
        <v>#REF!</v>
      </c>
      <c r="O174" s="399" t="e">
        <f>'HORA CERTA'!#REF!</f>
        <v>#REF!</v>
      </c>
      <c r="P174" s="357" t="e">
        <f t="shared" si="314"/>
        <v>#REF!</v>
      </c>
      <c r="Q174" s="399" t="e">
        <f>'HORA CERTA'!#REF!</f>
        <v>#REF!</v>
      </c>
      <c r="R174" s="357" t="e">
        <f t="shared" si="315"/>
        <v>#REF!</v>
      </c>
      <c r="S174" s="250" t="e">
        <f t="shared" si="316"/>
        <v>#REF!</v>
      </c>
      <c r="T174" s="326" t="e">
        <f t="shared" si="317"/>
        <v>#REF!</v>
      </c>
    </row>
    <row r="175" spans="1:20" hidden="1" x14ac:dyDescent="0.25">
      <c r="A175" s="127" t="s">
        <v>113</v>
      </c>
      <c r="B175" s="275">
        <v>12</v>
      </c>
      <c r="C175" s="190" t="e">
        <f>'HORA CERTA'!#REF!</f>
        <v>#REF!</v>
      </c>
      <c r="D175" s="298" t="e">
        <f t="shared" si="307"/>
        <v>#REF!</v>
      </c>
      <c r="E175" s="399" t="e">
        <f>'HORA CERTA'!#REF!</f>
        <v>#REF!</v>
      </c>
      <c r="F175" s="357" t="e">
        <f t="shared" si="308"/>
        <v>#REF!</v>
      </c>
      <c r="G175" s="399" t="e">
        <f>'HORA CERTA'!#REF!</f>
        <v>#REF!</v>
      </c>
      <c r="H175" s="357" t="e">
        <f t="shared" si="309"/>
        <v>#REF!</v>
      </c>
      <c r="I175" s="399" t="e">
        <f>'HORA CERTA'!#REF!</f>
        <v>#REF!</v>
      </c>
      <c r="J175" s="357" t="e">
        <f t="shared" si="310"/>
        <v>#REF!</v>
      </c>
      <c r="K175" s="250" t="e">
        <f t="shared" si="311"/>
        <v>#REF!</v>
      </c>
      <c r="L175" s="326" t="e">
        <f t="shared" si="312"/>
        <v>#REF!</v>
      </c>
      <c r="M175" s="399" t="e">
        <f>'HORA CERTA'!#REF!</f>
        <v>#REF!</v>
      </c>
      <c r="N175" s="357" t="e">
        <f t="shared" si="313"/>
        <v>#REF!</v>
      </c>
      <c r="O175" s="399" t="e">
        <f>'HORA CERTA'!#REF!</f>
        <v>#REF!</v>
      </c>
      <c r="P175" s="357" t="e">
        <f t="shared" si="314"/>
        <v>#REF!</v>
      </c>
      <c r="Q175" s="399" t="e">
        <f>'HORA CERTA'!#REF!</f>
        <v>#REF!</v>
      </c>
      <c r="R175" s="357" t="e">
        <f t="shared" si="315"/>
        <v>#REF!</v>
      </c>
      <c r="S175" s="250" t="e">
        <f t="shared" si="316"/>
        <v>#REF!</v>
      </c>
      <c r="T175" s="326" t="e">
        <f t="shared" si="317"/>
        <v>#REF!</v>
      </c>
    </row>
    <row r="176" spans="1:20" hidden="1" x14ac:dyDescent="0.25">
      <c r="A176" s="127" t="s">
        <v>114</v>
      </c>
      <c r="B176" s="275">
        <v>12</v>
      </c>
      <c r="C176" s="190" t="e">
        <f>'HORA CERTA'!#REF!</f>
        <v>#REF!</v>
      </c>
      <c r="D176" s="298" t="e">
        <f t="shared" si="307"/>
        <v>#REF!</v>
      </c>
      <c r="E176" s="400" t="e">
        <f>'HORA CERTA'!#REF!</f>
        <v>#REF!</v>
      </c>
      <c r="F176" s="357" t="e">
        <f t="shared" si="308"/>
        <v>#REF!</v>
      </c>
      <c r="G176" s="400" t="e">
        <f>'HORA CERTA'!#REF!</f>
        <v>#REF!</v>
      </c>
      <c r="H176" s="357" t="e">
        <f t="shared" si="309"/>
        <v>#REF!</v>
      </c>
      <c r="I176" s="400" t="e">
        <f>'HORA CERTA'!#REF!</f>
        <v>#REF!</v>
      </c>
      <c r="J176" s="357" t="e">
        <f t="shared" si="310"/>
        <v>#REF!</v>
      </c>
      <c r="K176" s="132" t="e">
        <f t="shared" si="311"/>
        <v>#REF!</v>
      </c>
      <c r="L176" s="326" t="e">
        <f t="shared" si="312"/>
        <v>#REF!</v>
      </c>
      <c r="M176" s="400" t="e">
        <f>'HORA CERTA'!#REF!</f>
        <v>#REF!</v>
      </c>
      <c r="N176" s="357" t="e">
        <f t="shared" si="313"/>
        <v>#REF!</v>
      </c>
      <c r="O176" s="400" t="e">
        <f>'HORA CERTA'!#REF!</f>
        <v>#REF!</v>
      </c>
      <c r="P176" s="357" t="e">
        <f t="shared" si="314"/>
        <v>#REF!</v>
      </c>
      <c r="Q176" s="400" t="e">
        <f>'HORA CERTA'!#REF!</f>
        <v>#REF!</v>
      </c>
      <c r="R176" s="357" t="e">
        <f t="shared" si="315"/>
        <v>#REF!</v>
      </c>
      <c r="S176" s="132" t="e">
        <f t="shared" si="316"/>
        <v>#REF!</v>
      </c>
      <c r="T176" s="326" t="e">
        <f t="shared" si="317"/>
        <v>#REF!</v>
      </c>
    </row>
    <row r="177" spans="1:20" hidden="1" x14ac:dyDescent="0.25">
      <c r="A177" s="127" t="s">
        <v>115</v>
      </c>
      <c r="B177" s="275">
        <v>12</v>
      </c>
      <c r="C177" s="190" t="e">
        <f>'HORA CERTA'!#REF!</f>
        <v>#REF!</v>
      </c>
      <c r="D177" s="298" t="e">
        <f t="shared" si="307"/>
        <v>#REF!</v>
      </c>
      <c r="E177" s="400" t="e">
        <f>'HORA CERTA'!#REF!</f>
        <v>#REF!</v>
      </c>
      <c r="F177" s="357" t="e">
        <f t="shared" si="308"/>
        <v>#REF!</v>
      </c>
      <c r="G177" s="400" t="e">
        <f>'HORA CERTA'!#REF!</f>
        <v>#REF!</v>
      </c>
      <c r="H177" s="357" t="e">
        <f t="shared" si="309"/>
        <v>#REF!</v>
      </c>
      <c r="I177" s="400" t="e">
        <f>'HORA CERTA'!#REF!</f>
        <v>#REF!</v>
      </c>
      <c r="J177" s="357" t="e">
        <f t="shared" si="310"/>
        <v>#REF!</v>
      </c>
      <c r="K177" s="132" t="e">
        <f t="shared" si="311"/>
        <v>#REF!</v>
      </c>
      <c r="L177" s="326" t="e">
        <f t="shared" si="312"/>
        <v>#REF!</v>
      </c>
      <c r="M177" s="400" t="e">
        <f>'HORA CERTA'!#REF!</f>
        <v>#REF!</v>
      </c>
      <c r="N177" s="357" t="e">
        <f t="shared" si="313"/>
        <v>#REF!</v>
      </c>
      <c r="O177" s="400" t="e">
        <f>'HORA CERTA'!#REF!</f>
        <v>#REF!</v>
      </c>
      <c r="P177" s="357" t="e">
        <f t="shared" si="314"/>
        <v>#REF!</v>
      </c>
      <c r="Q177" s="400" t="e">
        <f>'HORA CERTA'!#REF!</f>
        <v>#REF!</v>
      </c>
      <c r="R177" s="357" t="e">
        <f t="shared" si="315"/>
        <v>#REF!</v>
      </c>
      <c r="S177" s="132" t="e">
        <f t="shared" si="316"/>
        <v>#REF!</v>
      </c>
      <c r="T177" s="326" t="e">
        <f t="shared" si="317"/>
        <v>#REF!</v>
      </c>
    </row>
    <row r="178" spans="1:20" hidden="1" x14ac:dyDescent="0.25">
      <c r="A178" s="127" t="s">
        <v>116</v>
      </c>
      <c r="B178" s="275">
        <v>12</v>
      </c>
      <c r="C178" s="190" t="e">
        <f>'HORA CERTA'!#REF!</f>
        <v>#REF!</v>
      </c>
      <c r="D178" s="298" t="e">
        <f t="shared" si="307"/>
        <v>#REF!</v>
      </c>
      <c r="E178" s="400" t="e">
        <f>'HORA CERTA'!#REF!</f>
        <v>#REF!</v>
      </c>
      <c r="F178" s="357" t="e">
        <f t="shared" si="308"/>
        <v>#REF!</v>
      </c>
      <c r="G178" s="400" t="e">
        <f>'HORA CERTA'!#REF!</f>
        <v>#REF!</v>
      </c>
      <c r="H178" s="357" t="e">
        <f t="shared" si="309"/>
        <v>#REF!</v>
      </c>
      <c r="I178" s="400" t="e">
        <f>'HORA CERTA'!#REF!</f>
        <v>#REF!</v>
      </c>
      <c r="J178" s="357" t="e">
        <f t="shared" si="310"/>
        <v>#REF!</v>
      </c>
      <c r="K178" s="132" t="e">
        <f t="shared" si="311"/>
        <v>#REF!</v>
      </c>
      <c r="L178" s="326" t="e">
        <f t="shared" si="312"/>
        <v>#REF!</v>
      </c>
      <c r="M178" s="400" t="e">
        <f>'HORA CERTA'!#REF!</f>
        <v>#REF!</v>
      </c>
      <c r="N178" s="357" t="e">
        <f t="shared" si="313"/>
        <v>#REF!</v>
      </c>
      <c r="O178" s="400" t="e">
        <f>'HORA CERTA'!#REF!</f>
        <v>#REF!</v>
      </c>
      <c r="P178" s="357" t="e">
        <f t="shared" si="314"/>
        <v>#REF!</v>
      </c>
      <c r="Q178" s="400" t="e">
        <f>'HORA CERTA'!#REF!</f>
        <v>#REF!</v>
      </c>
      <c r="R178" s="357" t="e">
        <f t="shared" si="315"/>
        <v>#REF!</v>
      </c>
      <c r="S178" s="132" t="e">
        <f t="shared" si="316"/>
        <v>#REF!</v>
      </c>
      <c r="T178" s="326" t="e">
        <f t="shared" si="317"/>
        <v>#REF!</v>
      </c>
    </row>
    <row r="179" spans="1:20" hidden="1" x14ac:dyDescent="0.25">
      <c r="A179" s="127" t="s">
        <v>117</v>
      </c>
      <c r="B179" s="275">
        <v>40</v>
      </c>
      <c r="C179" s="190" t="e">
        <f>'HORA CERTA'!#REF!</f>
        <v>#REF!</v>
      </c>
      <c r="D179" s="298" t="e">
        <f t="shared" si="307"/>
        <v>#REF!</v>
      </c>
      <c r="E179" s="400" t="e">
        <f>'HORA CERTA'!#REF!</f>
        <v>#REF!</v>
      </c>
      <c r="F179" s="357" t="e">
        <f t="shared" si="308"/>
        <v>#REF!</v>
      </c>
      <c r="G179" s="400" t="e">
        <f>'HORA CERTA'!#REF!</f>
        <v>#REF!</v>
      </c>
      <c r="H179" s="357" t="e">
        <f t="shared" si="309"/>
        <v>#REF!</v>
      </c>
      <c r="I179" s="400" t="e">
        <f>'HORA CERTA'!#REF!</f>
        <v>#REF!</v>
      </c>
      <c r="J179" s="357" t="e">
        <f t="shared" si="310"/>
        <v>#REF!</v>
      </c>
      <c r="K179" s="132" t="e">
        <f t="shared" si="311"/>
        <v>#REF!</v>
      </c>
      <c r="L179" s="326" t="e">
        <f t="shared" si="312"/>
        <v>#REF!</v>
      </c>
      <c r="M179" s="400" t="e">
        <f>'HORA CERTA'!#REF!</f>
        <v>#REF!</v>
      </c>
      <c r="N179" s="357" t="e">
        <f t="shared" si="313"/>
        <v>#REF!</v>
      </c>
      <c r="O179" s="400" t="e">
        <f>'HORA CERTA'!#REF!</f>
        <v>#REF!</v>
      </c>
      <c r="P179" s="357" t="e">
        <f t="shared" si="314"/>
        <v>#REF!</v>
      </c>
      <c r="Q179" s="400" t="e">
        <f>'HORA CERTA'!#REF!</f>
        <v>#REF!</v>
      </c>
      <c r="R179" s="357" t="e">
        <f t="shared" si="315"/>
        <v>#REF!</v>
      </c>
      <c r="S179" s="132" t="e">
        <f t="shared" si="316"/>
        <v>#REF!</v>
      </c>
      <c r="T179" s="326" t="e">
        <f t="shared" si="317"/>
        <v>#REF!</v>
      </c>
    </row>
    <row r="180" spans="1:20" ht="15.75" hidden="1" thickBot="1" x14ac:dyDescent="0.3">
      <c r="A180" s="133" t="s">
        <v>118</v>
      </c>
      <c r="B180" s="276">
        <v>36</v>
      </c>
      <c r="C180" s="85" t="e">
        <f>'HORA CERTA'!#REF!</f>
        <v>#REF!</v>
      </c>
      <c r="D180" s="299" t="e">
        <f t="shared" si="307"/>
        <v>#REF!</v>
      </c>
      <c r="E180" s="401" t="e">
        <f>'HORA CERTA'!#REF!</f>
        <v>#REF!</v>
      </c>
      <c r="F180" s="356" t="e">
        <f t="shared" si="308"/>
        <v>#REF!</v>
      </c>
      <c r="G180" s="401" t="e">
        <f>'HORA CERTA'!#REF!</f>
        <v>#REF!</v>
      </c>
      <c r="H180" s="356" t="e">
        <f t="shared" si="309"/>
        <v>#REF!</v>
      </c>
      <c r="I180" s="401" t="e">
        <f>'HORA CERTA'!#REF!</f>
        <v>#REF!</v>
      </c>
      <c r="J180" s="356" t="e">
        <f t="shared" si="310"/>
        <v>#REF!</v>
      </c>
      <c r="K180" s="135" t="e">
        <f t="shared" si="311"/>
        <v>#REF!</v>
      </c>
      <c r="L180" s="325" t="e">
        <f t="shared" si="312"/>
        <v>#REF!</v>
      </c>
      <c r="M180" s="401" t="e">
        <f>'HORA CERTA'!#REF!</f>
        <v>#REF!</v>
      </c>
      <c r="N180" s="356" t="e">
        <f t="shared" si="313"/>
        <v>#REF!</v>
      </c>
      <c r="O180" s="401" t="e">
        <f>'HORA CERTA'!#REF!</f>
        <v>#REF!</v>
      </c>
      <c r="P180" s="356" t="e">
        <f t="shared" si="314"/>
        <v>#REF!</v>
      </c>
      <c r="Q180" s="401" t="e">
        <f>'HORA CERTA'!#REF!</f>
        <v>#REF!</v>
      </c>
      <c r="R180" s="356" t="e">
        <f t="shared" si="315"/>
        <v>#REF!</v>
      </c>
      <c r="S180" s="135" t="e">
        <f t="shared" si="316"/>
        <v>#REF!</v>
      </c>
      <c r="T180" s="325" t="e">
        <f t="shared" si="317"/>
        <v>#REF!</v>
      </c>
    </row>
    <row r="181" spans="1:20" ht="15.75" hidden="1" thickBot="1" x14ac:dyDescent="0.3">
      <c r="A181" s="35" t="s">
        <v>7</v>
      </c>
      <c r="B181" s="280">
        <f>SUM(B169:B180)</f>
        <v>196</v>
      </c>
      <c r="C181" s="36" t="e">
        <f>SUM(C169:C180)</f>
        <v>#REF!</v>
      </c>
      <c r="D181" s="300" t="e">
        <f t="shared" ref="D181:T181" si="318">SUM(D169:D180)</f>
        <v>#REF!</v>
      </c>
      <c r="E181" s="402" t="e">
        <f t="shared" si="318"/>
        <v>#REF!</v>
      </c>
      <c r="F181" s="312" t="e">
        <f t="shared" si="318"/>
        <v>#REF!</v>
      </c>
      <c r="G181" s="402" t="e">
        <f t="shared" si="318"/>
        <v>#REF!</v>
      </c>
      <c r="H181" s="312" t="e">
        <f t="shared" si="318"/>
        <v>#REF!</v>
      </c>
      <c r="I181" s="402" t="e">
        <f t="shared" si="318"/>
        <v>#REF!</v>
      </c>
      <c r="J181" s="312" t="e">
        <f t="shared" si="318"/>
        <v>#REF!</v>
      </c>
      <c r="K181" s="136" t="e">
        <f t="shared" ref="K181:L181" si="319">SUM(K169:K180)</f>
        <v>#REF!</v>
      </c>
      <c r="L181" s="327" t="e">
        <f t="shared" si="319"/>
        <v>#REF!</v>
      </c>
      <c r="M181" s="402" t="e">
        <f t="shared" si="318"/>
        <v>#REF!</v>
      </c>
      <c r="N181" s="312" t="e">
        <f t="shared" si="318"/>
        <v>#REF!</v>
      </c>
      <c r="O181" s="402" t="e">
        <f t="shared" si="318"/>
        <v>#REF!</v>
      </c>
      <c r="P181" s="312" t="e">
        <f t="shared" si="318"/>
        <v>#REF!</v>
      </c>
      <c r="Q181" s="402" t="e">
        <f t="shared" si="318"/>
        <v>#REF!</v>
      </c>
      <c r="R181" s="312" t="e">
        <f t="shared" si="318"/>
        <v>#REF!</v>
      </c>
      <c r="S181" s="136" t="e">
        <f t="shared" si="318"/>
        <v>#REF!</v>
      </c>
      <c r="T181" s="327" t="e">
        <f t="shared" si="318"/>
        <v>#REF!</v>
      </c>
    </row>
    <row r="182" spans="1:20" hidden="1" x14ac:dyDescent="0.25"/>
    <row r="183" spans="1:20" ht="15.75" x14ac:dyDescent="0.25">
      <c r="A183" s="993" t="s">
        <v>256</v>
      </c>
      <c r="B183" s="994"/>
      <c r="C183" s="994"/>
      <c r="D183" s="994"/>
      <c r="E183" s="994"/>
      <c r="F183" s="994"/>
      <c r="G183" s="994"/>
      <c r="H183" s="994"/>
      <c r="I183" s="994"/>
      <c r="J183" s="994"/>
      <c r="K183" s="994"/>
      <c r="L183" s="994"/>
      <c r="M183" s="994"/>
      <c r="N183" s="994"/>
      <c r="O183" s="994"/>
      <c r="P183" s="994"/>
      <c r="Q183" s="994"/>
      <c r="R183" s="994"/>
      <c r="S183" s="994"/>
      <c r="T183" s="994"/>
    </row>
    <row r="184" spans="1:20" ht="36.75" thickBot="1" x14ac:dyDescent="0.3">
      <c r="A184" s="74" t="s">
        <v>14</v>
      </c>
      <c r="B184" s="260" t="s">
        <v>216</v>
      </c>
      <c r="C184" s="90" t="s">
        <v>165</v>
      </c>
      <c r="D184" s="288" t="s">
        <v>217</v>
      </c>
      <c r="E184" s="385" t="str">
        <f>'Eq Minima Unds Horas'!E5</f>
        <v>MAR</v>
      </c>
      <c r="F184" s="330" t="str">
        <f>'Eq Minima Unds Horas'!F5</f>
        <v>Saldo Mar</v>
      </c>
      <c r="G184" s="385" t="str">
        <f>'Eq Minima Unds Horas'!G5</f>
        <v>ABR</v>
      </c>
      <c r="H184" s="330" t="str">
        <f>'Eq Minima Unds Horas'!H5</f>
        <v>Saldo Abr</v>
      </c>
      <c r="I184" s="385" t="str">
        <f>'Eq Minima Unds Horas'!I5</f>
        <v>MAI</v>
      </c>
      <c r="J184" s="330" t="str">
        <f>'Eq Minima Unds Horas'!J5</f>
        <v>Saldo Mai</v>
      </c>
      <c r="K184" s="237" t="str">
        <f>'Eq Minima Unds Horas'!K5</f>
        <v>3º Trimestre</v>
      </c>
      <c r="L184" s="328" t="str">
        <f>'Eq Minima Unds Horas'!L5</f>
        <v>Saldo Trim</v>
      </c>
      <c r="M184" s="385" t="str">
        <f>'Eq Minima Unds Horas'!M5</f>
        <v>JUN</v>
      </c>
      <c r="N184" s="330" t="str">
        <f>'Eq Minima Unds Horas'!N5</f>
        <v>Saldo Jun</v>
      </c>
      <c r="O184" s="404" t="str">
        <f>'Eq Minima Unds Horas'!O5</f>
        <v>JUL</v>
      </c>
      <c r="P184" s="330" t="str">
        <f>'Eq Minima Unds Horas'!P5</f>
        <v>Saldo Jul</v>
      </c>
      <c r="Q184" s="404" t="str">
        <f>'Eq Minima Unds Horas'!Q5</f>
        <v>AGO</v>
      </c>
      <c r="R184" s="330" t="str">
        <f>'Eq Minima Unds Horas'!R5</f>
        <v>Saldo Ago</v>
      </c>
      <c r="S184" s="237" t="str">
        <f>'Eq Minima Unds Horas'!S5</f>
        <v>4º Trimestre</v>
      </c>
      <c r="T184" s="328" t="str">
        <f>'Eq Minima Unds Horas'!T5</f>
        <v>Saldo Trim</v>
      </c>
    </row>
    <row r="185" spans="1:20" ht="15.75" thickTop="1" x14ac:dyDescent="0.25">
      <c r="A185" s="8" t="s">
        <v>175</v>
      </c>
      <c r="B185" s="261">
        <v>12</v>
      </c>
      <c r="C185" s="9">
        <f>' UPA'!B9</f>
        <v>40</v>
      </c>
      <c r="D185" s="282">
        <f t="shared" ref="D185:D189" si="320">C185*B185</f>
        <v>480</v>
      </c>
      <c r="E185" s="397">
        <f>' UPA'!C9</f>
        <v>0</v>
      </c>
      <c r="F185" s="302">
        <f t="shared" ref="F185:F189" si="321">(E185*$B185)-$D185</f>
        <v>-480</v>
      </c>
      <c r="G185" s="397" t="e">
        <f>' UPA'!#REF!</f>
        <v>#REF!</v>
      </c>
      <c r="H185" s="302" t="e">
        <f t="shared" ref="H185:H189" si="322">(G185*$B185)-$D185</f>
        <v>#REF!</v>
      </c>
      <c r="I185" s="397" t="e">
        <f>' UPA'!#REF!</f>
        <v>#REF!</v>
      </c>
      <c r="J185" s="302" t="e">
        <f t="shared" ref="J185:J189" si="323">(I185*$B185)-$D185</f>
        <v>#REF!</v>
      </c>
      <c r="K185" s="227" t="e">
        <f t="shared" ref="K185:K189" si="324">SUM(E185,G185,I185)</f>
        <v>#REF!</v>
      </c>
      <c r="L185" s="315" t="e">
        <f t="shared" ref="L185:L189" si="325">(K185*$B185)-$D185*3</f>
        <v>#REF!</v>
      </c>
      <c r="M185" s="397" t="e">
        <f>' UPA'!#REF!</f>
        <v>#REF!</v>
      </c>
      <c r="N185" s="302" t="e">
        <f t="shared" ref="N185:N189" si="326">(M185*$B185)-$D185</f>
        <v>#REF!</v>
      </c>
      <c r="O185" s="397" t="e">
        <f>' UPA'!#REF!</f>
        <v>#REF!</v>
      </c>
      <c r="P185" s="302" t="e">
        <f t="shared" ref="P185:P189" si="327">(O185*$B185)-$D185</f>
        <v>#REF!</v>
      </c>
      <c r="Q185" s="397" t="e">
        <f>' UPA'!#REF!</f>
        <v>#REF!</v>
      </c>
      <c r="R185" s="302" t="e">
        <f t="shared" ref="R185:R189" si="328">(Q185*$B185)-$D185</f>
        <v>#REF!</v>
      </c>
      <c r="S185" s="227" t="e">
        <f t="shared" ref="S185:S189" si="329">SUM(M185,O185,Q185)</f>
        <v>#REF!</v>
      </c>
      <c r="T185" s="315" t="e">
        <f t="shared" ref="T185:T189" si="330">(S185*$B185)-$D185*3</f>
        <v>#REF!</v>
      </c>
    </row>
    <row r="186" spans="1:20" x14ac:dyDescent="0.25">
      <c r="A186" s="8" t="s">
        <v>174</v>
      </c>
      <c r="B186" s="261">
        <v>30</v>
      </c>
      <c r="C186" s="73">
        <f>' UPA'!B10</f>
        <v>1</v>
      </c>
      <c r="D186" s="283">
        <f t="shared" si="320"/>
        <v>30</v>
      </c>
      <c r="E186" s="386">
        <f>' UPA'!C10</f>
        <v>0</v>
      </c>
      <c r="F186" s="303">
        <f t="shared" si="321"/>
        <v>-30</v>
      </c>
      <c r="G186" s="386" t="e">
        <f>' UPA'!#REF!</f>
        <v>#REF!</v>
      </c>
      <c r="H186" s="303" t="e">
        <f t="shared" si="322"/>
        <v>#REF!</v>
      </c>
      <c r="I186" s="386" t="e">
        <f>' UPA'!#REF!</f>
        <v>#REF!</v>
      </c>
      <c r="J186" s="303" t="e">
        <f t="shared" si="323"/>
        <v>#REF!</v>
      </c>
      <c r="K186" s="239" t="e">
        <f t="shared" si="324"/>
        <v>#REF!</v>
      </c>
      <c r="L186" s="316" t="e">
        <f t="shared" si="325"/>
        <v>#REF!</v>
      </c>
      <c r="M186" s="386" t="e">
        <f>' UPA'!#REF!</f>
        <v>#REF!</v>
      </c>
      <c r="N186" s="303" t="e">
        <f t="shared" si="326"/>
        <v>#REF!</v>
      </c>
      <c r="O186" s="386" t="e">
        <f>' UPA'!#REF!</f>
        <v>#REF!</v>
      </c>
      <c r="P186" s="303" t="e">
        <f t="shared" si="327"/>
        <v>#REF!</v>
      </c>
      <c r="Q186" s="386" t="e">
        <f>' UPA'!#REF!</f>
        <v>#REF!</v>
      </c>
      <c r="R186" s="303" t="e">
        <f t="shared" si="328"/>
        <v>#REF!</v>
      </c>
      <c r="S186" s="239" t="e">
        <f t="shared" si="329"/>
        <v>#REF!</v>
      </c>
      <c r="T186" s="316" t="e">
        <f t="shared" si="330"/>
        <v>#REF!</v>
      </c>
    </row>
    <row r="187" spans="1:20" x14ac:dyDescent="0.25">
      <c r="A187" s="138" t="s">
        <v>176</v>
      </c>
      <c r="B187" s="277">
        <v>12</v>
      </c>
      <c r="C187" s="64">
        <f>' UPA'!B11</f>
        <v>14</v>
      </c>
      <c r="D187" s="284">
        <f t="shared" si="320"/>
        <v>168</v>
      </c>
      <c r="E187" s="386">
        <f>' UPA'!C11</f>
        <v>0</v>
      </c>
      <c r="F187" s="303">
        <f t="shared" si="321"/>
        <v>-168</v>
      </c>
      <c r="G187" s="386" t="e">
        <f>' UPA'!#REF!</f>
        <v>#REF!</v>
      </c>
      <c r="H187" s="303" t="e">
        <f t="shared" si="322"/>
        <v>#REF!</v>
      </c>
      <c r="I187" s="386" t="e">
        <f>' UPA'!#REF!</f>
        <v>#REF!</v>
      </c>
      <c r="J187" s="303" t="e">
        <f t="shared" si="323"/>
        <v>#REF!</v>
      </c>
      <c r="K187" s="239" t="e">
        <f t="shared" si="324"/>
        <v>#REF!</v>
      </c>
      <c r="L187" s="316" t="e">
        <f t="shared" si="325"/>
        <v>#REF!</v>
      </c>
      <c r="M187" s="386" t="e">
        <f>' UPA'!#REF!</f>
        <v>#REF!</v>
      </c>
      <c r="N187" s="303" t="e">
        <f t="shared" si="326"/>
        <v>#REF!</v>
      </c>
      <c r="O187" s="386" t="e">
        <f>' UPA'!#REF!</f>
        <v>#REF!</v>
      </c>
      <c r="P187" s="303" t="e">
        <f t="shared" si="327"/>
        <v>#REF!</v>
      </c>
      <c r="Q187" s="386" t="e">
        <f>' UPA'!#REF!</f>
        <v>#REF!</v>
      </c>
      <c r="R187" s="303" t="e">
        <f t="shared" si="328"/>
        <v>#REF!</v>
      </c>
      <c r="S187" s="239" t="e">
        <f t="shared" si="329"/>
        <v>#REF!</v>
      </c>
      <c r="T187" s="316" t="e">
        <f t="shared" si="330"/>
        <v>#REF!</v>
      </c>
    </row>
    <row r="188" spans="1:20" x14ac:dyDescent="0.25">
      <c r="A188" s="77" t="s">
        <v>177</v>
      </c>
      <c r="B188" s="262">
        <v>12</v>
      </c>
      <c r="C188" s="73">
        <f>' UPA'!B12</f>
        <v>28</v>
      </c>
      <c r="D188" s="283">
        <f t="shared" si="320"/>
        <v>336</v>
      </c>
      <c r="E188" s="386">
        <f>' UPA'!C12</f>
        <v>0</v>
      </c>
      <c r="F188" s="303">
        <f t="shared" si="321"/>
        <v>-336</v>
      </c>
      <c r="G188" s="386" t="e">
        <f>' UPA'!#REF!</f>
        <v>#REF!</v>
      </c>
      <c r="H188" s="303" t="e">
        <f t="shared" si="322"/>
        <v>#REF!</v>
      </c>
      <c r="I188" s="386" t="e">
        <f>' UPA'!#REF!</f>
        <v>#REF!</v>
      </c>
      <c r="J188" s="303" t="e">
        <f t="shared" si="323"/>
        <v>#REF!</v>
      </c>
      <c r="K188" s="239" t="e">
        <f t="shared" si="324"/>
        <v>#REF!</v>
      </c>
      <c r="L188" s="316" t="e">
        <f t="shared" si="325"/>
        <v>#REF!</v>
      </c>
      <c r="M188" s="386" t="e">
        <f>' UPA'!#REF!</f>
        <v>#REF!</v>
      </c>
      <c r="N188" s="303" t="e">
        <f t="shared" si="326"/>
        <v>#REF!</v>
      </c>
      <c r="O188" s="386" t="e">
        <f>' UPA'!#REF!</f>
        <v>#REF!</v>
      </c>
      <c r="P188" s="303" t="e">
        <f t="shared" si="327"/>
        <v>#REF!</v>
      </c>
      <c r="Q188" s="386" t="e">
        <f>' UPA'!#REF!</f>
        <v>#REF!</v>
      </c>
      <c r="R188" s="303" t="e">
        <f t="shared" si="328"/>
        <v>#REF!</v>
      </c>
      <c r="S188" s="239" t="e">
        <f t="shared" si="329"/>
        <v>#REF!</v>
      </c>
      <c r="T188" s="316" t="e">
        <f t="shared" si="330"/>
        <v>#REF!</v>
      </c>
    </row>
    <row r="189" spans="1:20" ht="15.75" thickBot="1" x14ac:dyDescent="0.3">
      <c r="A189" s="96" t="s">
        <v>178</v>
      </c>
      <c r="B189" s="263">
        <v>30</v>
      </c>
      <c r="C189" s="80">
        <f>' UPA'!B13</f>
        <v>1</v>
      </c>
      <c r="D189" s="285">
        <f t="shared" si="320"/>
        <v>30</v>
      </c>
      <c r="E189" s="403">
        <f>' UPA'!C13</f>
        <v>0</v>
      </c>
      <c r="F189" s="304">
        <f t="shared" si="321"/>
        <v>-30</v>
      </c>
      <c r="G189" s="403" t="e">
        <f>' UPA'!#REF!</f>
        <v>#REF!</v>
      </c>
      <c r="H189" s="304" t="e">
        <f t="shared" si="322"/>
        <v>#REF!</v>
      </c>
      <c r="I189" s="403" t="e">
        <f>' UPA'!#REF!</f>
        <v>#REF!</v>
      </c>
      <c r="J189" s="304" t="e">
        <f t="shared" si="323"/>
        <v>#REF!</v>
      </c>
      <c r="K189" s="240" t="e">
        <f t="shared" si="324"/>
        <v>#REF!</v>
      </c>
      <c r="L189" s="317" t="e">
        <f t="shared" si="325"/>
        <v>#REF!</v>
      </c>
      <c r="M189" s="403" t="e">
        <f>' UPA'!#REF!</f>
        <v>#REF!</v>
      </c>
      <c r="N189" s="304" t="e">
        <f t="shared" si="326"/>
        <v>#REF!</v>
      </c>
      <c r="O189" s="403" t="e">
        <f>' UPA'!#REF!</f>
        <v>#REF!</v>
      </c>
      <c r="P189" s="304" t="e">
        <f t="shared" si="327"/>
        <v>#REF!</v>
      </c>
      <c r="Q189" s="403" t="e">
        <f>' UPA'!#REF!</f>
        <v>#REF!</v>
      </c>
      <c r="R189" s="304" t="e">
        <f t="shared" si="328"/>
        <v>#REF!</v>
      </c>
      <c r="S189" s="240" t="e">
        <f t="shared" si="329"/>
        <v>#REF!</v>
      </c>
      <c r="T189" s="317" t="e">
        <f t="shared" si="330"/>
        <v>#REF!</v>
      </c>
    </row>
    <row r="190" spans="1:20" ht="15.75" thickBot="1" x14ac:dyDescent="0.3">
      <c r="A190" s="5" t="s">
        <v>7</v>
      </c>
      <c r="B190" s="279">
        <f>SUM(B185:B189)</f>
        <v>96</v>
      </c>
      <c r="C190" s="6">
        <f>SUM(C185:C189)</f>
        <v>84</v>
      </c>
      <c r="D190" s="286">
        <f t="shared" ref="D190:T190" si="331">SUM(D185:D189)</f>
        <v>1044</v>
      </c>
      <c r="E190" s="393">
        <f t="shared" si="331"/>
        <v>0</v>
      </c>
      <c r="F190" s="305">
        <f t="shared" si="331"/>
        <v>-1044</v>
      </c>
      <c r="G190" s="393" t="e">
        <f t="shared" si="331"/>
        <v>#REF!</v>
      </c>
      <c r="H190" s="305" t="e">
        <f t="shared" si="331"/>
        <v>#REF!</v>
      </c>
      <c r="I190" s="393" t="e">
        <f t="shared" si="331"/>
        <v>#REF!</v>
      </c>
      <c r="J190" s="305" t="e">
        <f t="shared" si="331"/>
        <v>#REF!</v>
      </c>
      <c r="K190" s="71" t="e">
        <f t="shared" ref="K190:L190" si="332">SUM(K185:K189)</f>
        <v>#REF!</v>
      </c>
      <c r="L190" s="318" t="e">
        <f t="shared" si="332"/>
        <v>#REF!</v>
      </c>
      <c r="M190" s="393" t="e">
        <f t="shared" si="331"/>
        <v>#REF!</v>
      </c>
      <c r="N190" s="305" t="e">
        <f t="shared" si="331"/>
        <v>#REF!</v>
      </c>
      <c r="O190" s="393" t="e">
        <f t="shared" si="331"/>
        <v>#REF!</v>
      </c>
      <c r="P190" s="305" t="e">
        <f t="shared" si="331"/>
        <v>#REF!</v>
      </c>
      <c r="Q190" s="393" t="e">
        <f t="shared" si="331"/>
        <v>#REF!</v>
      </c>
      <c r="R190" s="305" t="e">
        <f t="shared" si="331"/>
        <v>#REF!</v>
      </c>
      <c r="S190" s="71" t="e">
        <f t="shared" si="331"/>
        <v>#REF!</v>
      </c>
      <c r="T190" s="318" t="e">
        <f t="shared" si="331"/>
        <v>#REF!</v>
      </c>
    </row>
    <row r="191" spans="1:20" hidden="1" x14ac:dyDescent="0.25"/>
    <row r="192" spans="1:20" ht="15.75" hidden="1" x14ac:dyDescent="0.25">
      <c r="A192" s="993" t="s">
        <v>245</v>
      </c>
      <c r="B192" s="994"/>
      <c r="C192" s="994"/>
      <c r="D192" s="994"/>
      <c r="E192" s="994"/>
      <c r="F192" s="994"/>
      <c r="G192" s="994"/>
      <c r="H192" s="994"/>
      <c r="I192" s="994"/>
      <c r="J192" s="994"/>
      <c r="K192" s="994"/>
      <c r="L192" s="994"/>
      <c r="M192" s="994"/>
      <c r="N192" s="994"/>
      <c r="O192" s="994"/>
      <c r="P192" s="994"/>
      <c r="Q192" s="994"/>
      <c r="R192" s="994"/>
      <c r="S192" s="994"/>
      <c r="T192" s="994"/>
    </row>
    <row r="193" spans="1:20" ht="36.75" hidden="1" thickBot="1" x14ac:dyDescent="0.3">
      <c r="A193" s="74" t="s">
        <v>14</v>
      </c>
      <c r="B193" s="260" t="s">
        <v>216</v>
      </c>
      <c r="C193" s="90" t="s">
        <v>165</v>
      </c>
      <c r="D193" s="288" t="s">
        <v>217</v>
      </c>
      <c r="E193" s="385" t="s">
        <v>2</v>
      </c>
      <c r="F193" s="330" t="s">
        <v>219</v>
      </c>
      <c r="G193" s="385" t="s">
        <v>3</v>
      </c>
      <c r="H193" s="330" t="s">
        <v>220</v>
      </c>
      <c r="I193" s="385" t="s">
        <v>4</v>
      </c>
      <c r="J193" s="330" t="s">
        <v>221</v>
      </c>
      <c r="K193" s="237" t="s">
        <v>193</v>
      </c>
      <c r="L193" s="328" t="s">
        <v>218</v>
      </c>
      <c r="M193" s="385" t="s">
        <v>5</v>
      </c>
      <c r="N193" s="330" t="s">
        <v>222</v>
      </c>
      <c r="O193" s="404" t="s">
        <v>190</v>
      </c>
      <c r="P193" s="330" t="s">
        <v>223</v>
      </c>
      <c r="Q193" s="404" t="s">
        <v>191</v>
      </c>
      <c r="R193" s="330" t="s">
        <v>224</v>
      </c>
      <c r="S193" s="237" t="s">
        <v>193</v>
      </c>
      <c r="T193" s="328" t="s">
        <v>218</v>
      </c>
    </row>
    <row r="194" spans="1:20" ht="15.75" hidden="1" thickTop="1" x14ac:dyDescent="0.25">
      <c r="A194" s="8" t="s">
        <v>182</v>
      </c>
      <c r="B194" s="261">
        <v>12</v>
      </c>
      <c r="C194" s="9">
        <f>'AMA JD BRASIL'!B15</f>
        <v>20</v>
      </c>
      <c r="D194" s="282">
        <f t="shared" ref="D194:D195" si="333">C194*B194</f>
        <v>240</v>
      </c>
      <c r="E194" s="397">
        <f>'AMA JD BRASIL'!C15</f>
        <v>17</v>
      </c>
      <c r="F194" s="302">
        <f t="shared" ref="F194:F195" si="334">(E194*$B194)-$D194</f>
        <v>-36</v>
      </c>
      <c r="G194" s="397">
        <f>'AMA JD BRASIL'!E15</f>
        <v>0</v>
      </c>
      <c r="H194" s="302">
        <f t="shared" ref="H194:H195" si="335">(G194*$B194)-$D194</f>
        <v>-240</v>
      </c>
      <c r="I194" s="397">
        <f>'AMA JD BRASIL'!G15</f>
        <v>0</v>
      </c>
      <c r="J194" s="302">
        <f t="shared" ref="J194:J195" si="336">(I194*$B194)-$D194</f>
        <v>-240</v>
      </c>
      <c r="K194" s="227">
        <f>SUM(E194,G194,I194)</f>
        <v>17</v>
      </c>
      <c r="L194" s="315">
        <f t="shared" ref="L194:L195" si="337">(K194*$B194)-$D194*3</f>
        <v>-516</v>
      </c>
      <c r="M194" s="397">
        <f>'AMA JD BRASIL'!K15</f>
        <v>0</v>
      </c>
      <c r="N194" s="302">
        <f t="shared" ref="N194:N195" si="338">(M194*$B194)-$D194</f>
        <v>-240</v>
      </c>
      <c r="O194" s="397">
        <f>'AMA JD BRASIL'!M15</f>
        <v>0</v>
      </c>
      <c r="P194" s="302">
        <f t="shared" ref="P194:P195" si="339">(O194*$B194)-$D194</f>
        <v>-240</v>
      </c>
      <c r="Q194" s="397">
        <f>'AMA JD BRASIL'!O15</f>
        <v>0</v>
      </c>
      <c r="R194" s="302">
        <f t="shared" ref="R194:R195" si="340">(Q194*$B194)-$D194</f>
        <v>-240</v>
      </c>
      <c r="S194" s="227">
        <f>SUM(M194,O194,Q194)</f>
        <v>0</v>
      </c>
      <c r="T194" s="315">
        <f t="shared" ref="T194:T195" si="341">(S194*$B194)-$D194*3</f>
        <v>-720</v>
      </c>
    </row>
    <row r="195" spans="1:20" ht="15.75" hidden="1" thickBot="1" x14ac:dyDescent="0.3">
      <c r="A195" s="96" t="s">
        <v>177</v>
      </c>
      <c r="B195" s="263">
        <v>12</v>
      </c>
      <c r="C195" s="80">
        <f>'AMA JD BRASIL'!B16</f>
        <v>12</v>
      </c>
      <c r="D195" s="285">
        <f t="shared" si="333"/>
        <v>144</v>
      </c>
      <c r="E195" s="403">
        <f>'AMA JD BRASIL'!C16</f>
        <v>4</v>
      </c>
      <c r="F195" s="304">
        <f t="shared" si="334"/>
        <v>-96</v>
      </c>
      <c r="G195" s="403">
        <f>'AMA JD BRASIL'!E16</f>
        <v>0</v>
      </c>
      <c r="H195" s="304">
        <f t="shared" si="335"/>
        <v>-144</v>
      </c>
      <c r="I195" s="403">
        <f>'AMA JD BRASIL'!G16</f>
        <v>0</v>
      </c>
      <c r="J195" s="304">
        <f t="shared" si="336"/>
        <v>-144</v>
      </c>
      <c r="K195" s="240">
        <f>SUM(E195,G195,I195)</f>
        <v>4</v>
      </c>
      <c r="L195" s="317">
        <f t="shared" si="337"/>
        <v>-384</v>
      </c>
      <c r="M195" s="403">
        <f>'AMA JD BRASIL'!K16</f>
        <v>0</v>
      </c>
      <c r="N195" s="304">
        <f t="shared" si="338"/>
        <v>-144</v>
      </c>
      <c r="O195" s="403">
        <f>'AMA JD BRASIL'!M16</f>
        <v>0</v>
      </c>
      <c r="P195" s="304">
        <f t="shared" si="339"/>
        <v>-144</v>
      </c>
      <c r="Q195" s="403">
        <f>'AMA JD BRASIL'!O16</f>
        <v>0</v>
      </c>
      <c r="R195" s="304">
        <f t="shared" si="340"/>
        <v>-144</v>
      </c>
      <c r="S195" s="240">
        <f>SUM(M195,O195,Q195)</f>
        <v>0</v>
      </c>
      <c r="T195" s="317">
        <f t="shared" si="341"/>
        <v>-432</v>
      </c>
    </row>
    <row r="196" spans="1:20" ht="15.75" hidden="1" thickBot="1" x14ac:dyDescent="0.3">
      <c r="A196" s="5" t="s">
        <v>7</v>
      </c>
      <c r="B196" s="279">
        <f>SUM(B194:B195)</f>
        <v>24</v>
      </c>
      <c r="C196" s="6">
        <f t="shared" ref="C196:T196" si="342">SUM(C194:C195)</f>
        <v>32</v>
      </c>
      <c r="D196" s="286">
        <f t="shared" si="342"/>
        <v>384</v>
      </c>
      <c r="E196" s="393">
        <f t="shared" si="342"/>
        <v>21</v>
      </c>
      <c r="F196" s="305">
        <f t="shared" si="342"/>
        <v>-132</v>
      </c>
      <c r="G196" s="393">
        <f t="shared" si="342"/>
        <v>0</v>
      </c>
      <c r="H196" s="305">
        <f t="shared" si="342"/>
        <v>-384</v>
      </c>
      <c r="I196" s="393">
        <f t="shared" si="342"/>
        <v>0</v>
      </c>
      <c r="J196" s="305">
        <f t="shared" si="342"/>
        <v>-384</v>
      </c>
      <c r="K196" s="71">
        <f t="shared" ref="K196:L196" si="343">SUM(K194:K195)</f>
        <v>21</v>
      </c>
      <c r="L196" s="318">
        <f t="shared" si="343"/>
        <v>-900</v>
      </c>
      <c r="M196" s="393">
        <f t="shared" si="342"/>
        <v>0</v>
      </c>
      <c r="N196" s="305">
        <f t="shared" si="342"/>
        <v>-384</v>
      </c>
      <c r="O196" s="393">
        <f t="shared" si="342"/>
        <v>0</v>
      </c>
      <c r="P196" s="305">
        <f t="shared" si="342"/>
        <v>-384</v>
      </c>
      <c r="Q196" s="393">
        <f t="shared" si="342"/>
        <v>0</v>
      </c>
      <c r="R196" s="305">
        <f t="shared" si="342"/>
        <v>-384</v>
      </c>
      <c r="S196" s="71">
        <f t="shared" si="342"/>
        <v>0</v>
      </c>
      <c r="T196" s="318">
        <f t="shared" si="342"/>
        <v>-1152</v>
      </c>
    </row>
    <row r="197" spans="1:20" hidden="1" x14ac:dyDescent="0.25"/>
    <row r="198" spans="1:20" ht="15.75" hidden="1" x14ac:dyDescent="0.25">
      <c r="A198" s="993" t="s">
        <v>246</v>
      </c>
      <c r="B198" s="994"/>
      <c r="C198" s="994"/>
      <c r="D198" s="994"/>
      <c r="E198" s="994"/>
      <c r="F198" s="994"/>
      <c r="G198" s="994"/>
      <c r="H198" s="994"/>
      <c r="I198" s="994"/>
      <c r="J198" s="994"/>
      <c r="K198" s="994"/>
      <c r="L198" s="994"/>
      <c r="M198" s="994"/>
      <c r="N198" s="994"/>
      <c r="O198" s="994"/>
      <c r="P198" s="994"/>
      <c r="Q198" s="994"/>
      <c r="R198" s="994"/>
      <c r="S198" s="994"/>
      <c r="T198" s="994"/>
    </row>
    <row r="199" spans="1:20" ht="36.75" hidden="1" thickBot="1" x14ac:dyDescent="0.3">
      <c r="A199" s="74" t="s">
        <v>14</v>
      </c>
      <c r="B199" s="260" t="s">
        <v>216</v>
      </c>
      <c r="C199" s="90" t="s">
        <v>165</v>
      </c>
      <c r="D199" s="288" t="s">
        <v>217</v>
      </c>
      <c r="E199" s="385" t="s">
        <v>2</v>
      </c>
      <c r="F199" s="330" t="s">
        <v>219</v>
      </c>
      <c r="G199" s="385" t="s">
        <v>3</v>
      </c>
      <c r="H199" s="330" t="s">
        <v>220</v>
      </c>
      <c r="I199" s="385" t="s">
        <v>4</v>
      </c>
      <c r="J199" s="330" t="s">
        <v>221</v>
      </c>
      <c r="K199" s="237" t="s">
        <v>193</v>
      </c>
      <c r="L199" s="328" t="s">
        <v>218</v>
      </c>
      <c r="M199" s="385" t="s">
        <v>5</v>
      </c>
      <c r="N199" s="330" t="s">
        <v>222</v>
      </c>
      <c r="O199" s="404" t="s">
        <v>190</v>
      </c>
      <c r="P199" s="330" t="s">
        <v>223</v>
      </c>
      <c r="Q199" s="404" t="s">
        <v>191</v>
      </c>
      <c r="R199" s="330" t="s">
        <v>224</v>
      </c>
      <c r="S199" s="237" t="s">
        <v>193</v>
      </c>
      <c r="T199" s="328" t="s">
        <v>218</v>
      </c>
    </row>
    <row r="200" spans="1:20" ht="15.75" hidden="1" thickTop="1" x14ac:dyDescent="0.25">
      <c r="A200" s="8" t="s">
        <v>182</v>
      </c>
      <c r="B200" s="261">
        <v>12</v>
      </c>
      <c r="C200" s="9">
        <f>'AMA VL QUILHERME'!B7</f>
        <v>18</v>
      </c>
      <c r="D200" s="282">
        <f t="shared" ref="D200:D201" si="344">C200*B200</f>
        <v>216</v>
      </c>
      <c r="E200" s="397">
        <f>'AMA VL QUILHERME'!C7</f>
        <v>13</v>
      </c>
      <c r="F200" s="302">
        <f t="shared" ref="F200:F201" si="345">(E200*$B200)-$D200</f>
        <v>-60</v>
      </c>
      <c r="G200" s="397">
        <f>'AMA VL QUILHERME'!E7</f>
        <v>0</v>
      </c>
      <c r="H200" s="302">
        <f t="shared" ref="H200:H201" si="346">(G200*$B200)-$D200</f>
        <v>-216</v>
      </c>
      <c r="I200" s="397">
        <f>'AMA VL QUILHERME'!G7</f>
        <v>0</v>
      </c>
      <c r="J200" s="302">
        <f t="shared" ref="J200:J201" si="347">(I200*$B200)-$D200</f>
        <v>-216</v>
      </c>
      <c r="K200" s="227">
        <f>SUM(E200,G200,I200)</f>
        <v>13</v>
      </c>
      <c r="L200" s="315">
        <f t="shared" ref="L200:L201" si="348">(K200*$B200)-$D200*3</f>
        <v>-492</v>
      </c>
      <c r="M200" s="397">
        <f>'AMA VL QUILHERME'!K7</f>
        <v>0</v>
      </c>
      <c r="N200" s="302">
        <f t="shared" ref="N200:N201" si="349">(M200*$B200)-$D200</f>
        <v>-216</v>
      </c>
      <c r="O200" s="397">
        <f>'AMA VL QUILHERME'!M7</f>
        <v>0</v>
      </c>
      <c r="P200" s="302">
        <f t="shared" ref="P200:P201" si="350">(O200*$B200)-$D200</f>
        <v>-216</v>
      </c>
      <c r="Q200" s="397">
        <f>'AMA VL QUILHERME'!O7</f>
        <v>0</v>
      </c>
      <c r="R200" s="302">
        <f t="shared" ref="R200:R201" si="351">(Q200*$B200)-$D200</f>
        <v>-216</v>
      </c>
      <c r="S200" s="227">
        <f>SUM(M200,O200,Q200)</f>
        <v>0</v>
      </c>
      <c r="T200" s="315">
        <f t="shared" ref="T200:T201" si="352">(S200*$B200)-$D200*3</f>
        <v>-648</v>
      </c>
    </row>
    <row r="201" spans="1:20" ht="15.75" hidden="1" thickBot="1" x14ac:dyDescent="0.3">
      <c r="A201" s="96" t="s">
        <v>177</v>
      </c>
      <c r="B201" s="263">
        <v>12</v>
      </c>
      <c r="C201" s="80">
        <f>'AMA VL QUILHERME'!B8</f>
        <v>12</v>
      </c>
      <c r="D201" s="285">
        <f t="shared" si="344"/>
        <v>144</v>
      </c>
      <c r="E201" s="403">
        <f>'AMA VL QUILHERME'!C8</f>
        <v>6</v>
      </c>
      <c r="F201" s="304">
        <f t="shared" si="345"/>
        <v>-72</v>
      </c>
      <c r="G201" s="403">
        <f>'AMA VL QUILHERME'!E8</f>
        <v>0</v>
      </c>
      <c r="H201" s="304">
        <f t="shared" si="346"/>
        <v>-144</v>
      </c>
      <c r="I201" s="403">
        <f>'AMA VL QUILHERME'!G8</f>
        <v>0</v>
      </c>
      <c r="J201" s="304">
        <f t="shared" si="347"/>
        <v>-144</v>
      </c>
      <c r="K201" s="240">
        <f>SUM(E201,G201,I201)</f>
        <v>6</v>
      </c>
      <c r="L201" s="317">
        <f t="shared" si="348"/>
        <v>-360</v>
      </c>
      <c r="M201" s="403">
        <f>'AMA VL QUILHERME'!K8</f>
        <v>0</v>
      </c>
      <c r="N201" s="304">
        <f t="shared" si="349"/>
        <v>-144</v>
      </c>
      <c r="O201" s="403">
        <f>'AMA VL QUILHERME'!M8</f>
        <v>0</v>
      </c>
      <c r="P201" s="304">
        <f t="shared" si="350"/>
        <v>-144</v>
      </c>
      <c r="Q201" s="403">
        <f>'AMA VL QUILHERME'!O8</f>
        <v>0</v>
      </c>
      <c r="R201" s="304">
        <f t="shared" si="351"/>
        <v>-144</v>
      </c>
      <c r="S201" s="240">
        <f>SUM(M201,O201,Q201)</f>
        <v>0</v>
      </c>
      <c r="T201" s="317">
        <f t="shared" si="352"/>
        <v>-432</v>
      </c>
    </row>
    <row r="202" spans="1:20" ht="15.75" hidden="1" thickBot="1" x14ac:dyDescent="0.3">
      <c r="A202" s="5" t="s">
        <v>7</v>
      </c>
      <c r="B202" s="279">
        <f>SUM(B200:B201)</f>
        <v>24</v>
      </c>
      <c r="C202" s="6">
        <f>SUM(C200:C201)</f>
        <v>30</v>
      </c>
      <c r="D202" s="286">
        <f t="shared" ref="D202:T202" si="353">SUM(D200:D201)</f>
        <v>360</v>
      </c>
      <c r="E202" s="393">
        <f t="shared" si="353"/>
        <v>19</v>
      </c>
      <c r="F202" s="305">
        <f t="shared" si="353"/>
        <v>-132</v>
      </c>
      <c r="G202" s="393">
        <f t="shared" si="353"/>
        <v>0</v>
      </c>
      <c r="H202" s="305">
        <f t="shared" si="353"/>
        <v>-360</v>
      </c>
      <c r="I202" s="393">
        <f t="shared" si="353"/>
        <v>0</v>
      </c>
      <c r="J202" s="305">
        <f t="shared" si="353"/>
        <v>-360</v>
      </c>
      <c r="K202" s="71">
        <f t="shared" ref="K202:L202" si="354">SUM(K200:K201)</f>
        <v>19</v>
      </c>
      <c r="L202" s="318">
        <f t="shared" si="354"/>
        <v>-852</v>
      </c>
      <c r="M202" s="393">
        <f t="shared" si="353"/>
        <v>0</v>
      </c>
      <c r="N202" s="305">
        <f t="shared" si="353"/>
        <v>-360</v>
      </c>
      <c r="O202" s="393">
        <f t="shared" si="353"/>
        <v>0</v>
      </c>
      <c r="P202" s="305">
        <f t="shared" si="353"/>
        <v>-360</v>
      </c>
      <c r="Q202" s="393">
        <f t="shared" si="353"/>
        <v>0</v>
      </c>
      <c r="R202" s="305">
        <f t="shared" si="353"/>
        <v>-360</v>
      </c>
      <c r="S202" s="71">
        <f t="shared" si="353"/>
        <v>0</v>
      </c>
      <c r="T202" s="318">
        <f t="shared" si="353"/>
        <v>-1080</v>
      </c>
    </row>
    <row r="203" spans="1:20" hidden="1" x14ac:dyDescent="0.25"/>
    <row r="204" spans="1:20" ht="15.75" hidden="1" x14ac:dyDescent="0.25">
      <c r="A204" s="993" t="s">
        <v>247</v>
      </c>
      <c r="B204" s="994"/>
      <c r="C204" s="994"/>
      <c r="D204" s="994"/>
      <c r="E204" s="994"/>
      <c r="F204" s="994"/>
      <c r="G204" s="994"/>
      <c r="H204" s="994"/>
      <c r="I204" s="994"/>
      <c r="J204" s="994"/>
      <c r="K204" s="994"/>
      <c r="L204" s="994"/>
      <c r="M204" s="994"/>
      <c r="N204" s="994"/>
      <c r="O204" s="994"/>
      <c r="P204" s="994"/>
      <c r="Q204" s="994"/>
      <c r="R204" s="994"/>
      <c r="S204" s="994"/>
      <c r="T204" s="994"/>
    </row>
    <row r="205" spans="1:20" ht="36.75" hidden="1" thickBot="1" x14ac:dyDescent="0.3">
      <c r="A205" s="74" t="s">
        <v>14</v>
      </c>
      <c r="B205" s="260" t="s">
        <v>216</v>
      </c>
      <c r="C205" s="90" t="s">
        <v>165</v>
      </c>
      <c r="D205" s="288" t="s">
        <v>217</v>
      </c>
      <c r="E205" s="385" t="s">
        <v>2</v>
      </c>
      <c r="F205" s="330" t="s">
        <v>219</v>
      </c>
      <c r="G205" s="385" t="s">
        <v>3</v>
      </c>
      <c r="H205" s="330" t="s">
        <v>220</v>
      </c>
      <c r="I205" s="385" t="s">
        <v>4</v>
      </c>
      <c r="J205" s="330" t="s">
        <v>221</v>
      </c>
      <c r="K205" s="237" t="s">
        <v>193</v>
      </c>
      <c r="L205" s="328" t="s">
        <v>218</v>
      </c>
      <c r="M205" s="385" t="s">
        <v>5</v>
      </c>
      <c r="N205" s="330" t="s">
        <v>222</v>
      </c>
      <c r="O205" s="404" t="s">
        <v>190</v>
      </c>
      <c r="P205" s="330" t="s">
        <v>223</v>
      </c>
      <c r="Q205" s="404" t="s">
        <v>191</v>
      </c>
      <c r="R205" s="330" t="s">
        <v>224</v>
      </c>
      <c r="S205" s="237" t="s">
        <v>193</v>
      </c>
      <c r="T205" s="328" t="s">
        <v>218</v>
      </c>
    </row>
    <row r="206" spans="1:20" ht="15.75" hidden="1" thickTop="1" x14ac:dyDescent="0.25">
      <c r="A206" s="8" t="s">
        <v>182</v>
      </c>
      <c r="B206" s="261">
        <v>12</v>
      </c>
      <c r="C206" s="9">
        <f>'AMA VL MEDEIROS'!B7</f>
        <v>18</v>
      </c>
      <c r="D206" s="282">
        <f>C206*B206</f>
        <v>216</v>
      </c>
      <c r="E206" s="397">
        <f>'AMA VL MEDEIROS'!C7</f>
        <v>16</v>
      </c>
      <c r="F206" s="302">
        <f t="shared" ref="F206:F207" si="355">(E206*$B206)-$D206</f>
        <v>-24</v>
      </c>
      <c r="G206" s="397">
        <f>'AMA VL MEDEIROS'!E7</f>
        <v>0</v>
      </c>
      <c r="H206" s="302">
        <f t="shared" ref="H206:H207" si="356">(G206*$B206)-$D206</f>
        <v>-216</v>
      </c>
      <c r="I206" s="397">
        <f>'AMA VL MEDEIROS'!G7</f>
        <v>0</v>
      </c>
      <c r="J206" s="302">
        <f t="shared" ref="J206:J207" si="357">(I206*$B206)-$D206</f>
        <v>-216</v>
      </c>
      <c r="K206" s="227">
        <f>SUM(E206,G206,I206)</f>
        <v>16</v>
      </c>
      <c r="L206" s="315">
        <f t="shared" ref="L206:L207" si="358">(K206*$B206)-$D206*3</f>
        <v>-456</v>
      </c>
      <c r="M206" s="397">
        <f>'AMA VL MEDEIROS'!K7</f>
        <v>0</v>
      </c>
      <c r="N206" s="302">
        <f t="shared" ref="N206:N207" si="359">(M206*$B206)-$D206</f>
        <v>-216</v>
      </c>
      <c r="O206" s="397">
        <f>'AMA VL MEDEIROS'!M7</f>
        <v>0</v>
      </c>
      <c r="P206" s="302">
        <f t="shared" ref="P206:P207" si="360">(O206*$B206)-$D206</f>
        <v>-216</v>
      </c>
      <c r="Q206" s="397">
        <f>'AMA VL MEDEIROS'!O7</f>
        <v>0</v>
      </c>
      <c r="R206" s="302">
        <f t="shared" ref="R206:R207" si="361">(Q206*$B206)-$D206</f>
        <v>-216</v>
      </c>
      <c r="S206" s="227">
        <f>SUM(M206,O206,Q206)</f>
        <v>0</v>
      </c>
      <c r="T206" s="315">
        <f t="shared" ref="T206:T207" si="362">(S206*$B206)-$D206*3</f>
        <v>-648</v>
      </c>
    </row>
    <row r="207" spans="1:20" ht="15.75" hidden="1" thickBot="1" x14ac:dyDescent="0.3">
      <c r="A207" s="55" t="s">
        <v>177</v>
      </c>
      <c r="B207" s="270">
        <v>12</v>
      </c>
      <c r="C207" s="56">
        <f>'AMA VL MEDEIROS'!B8</f>
        <v>12</v>
      </c>
      <c r="D207" s="296">
        <f>C207*B207</f>
        <v>144</v>
      </c>
      <c r="E207" s="387">
        <f>'AMA VL MEDEIROS'!C8</f>
        <v>9</v>
      </c>
      <c r="F207" s="311">
        <f t="shared" si="355"/>
        <v>-36</v>
      </c>
      <c r="G207" s="387">
        <f>'AMA VL MEDEIROS'!E8</f>
        <v>0</v>
      </c>
      <c r="H207" s="311">
        <f t="shared" si="356"/>
        <v>-144</v>
      </c>
      <c r="I207" s="387">
        <f>'AMA VL MEDEIROS'!G8</f>
        <v>0</v>
      </c>
      <c r="J207" s="311">
        <f t="shared" si="357"/>
        <v>-144</v>
      </c>
      <c r="K207" s="247">
        <f>SUM(E207,G207,I207)</f>
        <v>9</v>
      </c>
      <c r="L207" s="324">
        <f t="shared" si="358"/>
        <v>-324</v>
      </c>
      <c r="M207" s="387">
        <f>'AMA VL MEDEIROS'!K8</f>
        <v>0</v>
      </c>
      <c r="N207" s="311">
        <f t="shared" si="359"/>
        <v>-144</v>
      </c>
      <c r="O207" s="387">
        <f>'AMA VL MEDEIROS'!M8</f>
        <v>0</v>
      </c>
      <c r="P207" s="311">
        <f t="shared" si="360"/>
        <v>-144</v>
      </c>
      <c r="Q207" s="387">
        <f>'AMA VL MEDEIROS'!O8</f>
        <v>0</v>
      </c>
      <c r="R207" s="311">
        <f t="shared" si="361"/>
        <v>-144</v>
      </c>
      <c r="S207" s="247">
        <f>SUM(M207,O207,Q207)</f>
        <v>0</v>
      </c>
      <c r="T207" s="324">
        <f t="shared" si="362"/>
        <v>-432</v>
      </c>
    </row>
    <row r="208" spans="1:20" ht="15.75" hidden="1" thickBot="1" x14ac:dyDescent="0.3">
      <c r="A208" s="341" t="s">
        <v>7</v>
      </c>
      <c r="B208" s="342">
        <f>SUM(B206:B207)</f>
        <v>24</v>
      </c>
      <c r="C208" s="367">
        <f>SUM(C206:C207)</f>
        <v>30</v>
      </c>
      <c r="D208" s="368">
        <f t="shared" ref="D208:T208" si="363">SUM(D206:D207)</f>
        <v>360</v>
      </c>
      <c r="E208" s="390">
        <f t="shared" si="363"/>
        <v>25</v>
      </c>
      <c r="F208" s="344">
        <f t="shared" si="363"/>
        <v>-60</v>
      </c>
      <c r="G208" s="390">
        <f t="shared" si="363"/>
        <v>0</v>
      </c>
      <c r="H208" s="344">
        <f t="shared" si="363"/>
        <v>-360</v>
      </c>
      <c r="I208" s="390">
        <f t="shared" si="363"/>
        <v>0</v>
      </c>
      <c r="J208" s="344">
        <f t="shared" si="363"/>
        <v>-360</v>
      </c>
      <c r="K208" s="345">
        <f t="shared" ref="K208:L208" si="364">SUM(K206:K207)</f>
        <v>25</v>
      </c>
      <c r="L208" s="346">
        <f t="shared" si="364"/>
        <v>-780</v>
      </c>
      <c r="M208" s="390">
        <f t="shared" si="363"/>
        <v>0</v>
      </c>
      <c r="N208" s="344">
        <f t="shared" si="363"/>
        <v>-360</v>
      </c>
      <c r="O208" s="390">
        <f t="shared" si="363"/>
        <v>0</v>
      </c>
      <c r="P208" s="344">
        <f t="shared" si="363"/>
        <v>-360</v>
      </c>
      <c r="Q208" s="390">
        <f t="shared" si="363"/>
        <v>0</v>
      </c>
      <c r="R208" s="344">
        <f t="shared" si="363"/>
        <v>-360</v>
      </c>
      <c r="S208" s="345">
        <f t="shared" si="363"/>
        <v>0</v>
      </c>
      <c r="T208" s="346">
        <f t="shared" si="363"/>
        <v>-1080</v>
      </c>
    </row>
  </sheetData>
  <sheetProtection sheet="1" objects="1" scenarios="1"/>
  <mergeCells count="28">
    <mergeCell ref="A77:T77"/>
    <mergeCell ref="A85:T85"/>
    <mergeCell ref="A93:T93"/>
    <mergeCell ref="A100:T100"/>
    <mergeCell ref="A1:O1"/>
    <mergeCell ref="A2:O2"/>
    <mergeCell ref="A38:T38"/>
    <mergeCell ref="A47:T47"/>
    <mergeCell ref="A55:T55"/>
    <mergeCell ref="A60:T60"/>
    <mergeCell ref="A19:T19"/>
    <mergeCell ref="A24:T24"/>
    <mergeCell ref="A192:T192"/>
    <mergeCell ref="A198:T198"/>
    <mergeCell ref="A204:T204"/>
    <mergeCell ref="A4:T4"/>
    <mergeCell ref="A143:T143"/>
    <mergeCell ref="A148:T148"/>
    <mergeCell ref="A155:T155"/>
    <mergeCell ref="A162:T162"/>
    <mergeCell ref="A167:T167"/>
    <mergeCell ref="A183:T183"/>
    <mergeCell ref="A105:T105"/>
    <mergeCell ref="A112:T112"/>
    <mergeCell ref="A119:T119"/>
    <mergeCell ref="A126:T126"/>
    <mergeCell ref="A136:T136"/>
    <mergeCell ref="A68:T6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T88"/>
  <sheetViews>
    <sheetView showGridLines="0" workbookViewId="0">
      <selection sqref="A1:O1"/>
    </sheetView>
  </sheetViews>
  <sheetFormatPr defaultColWidth="8.85546875" defaultRowHeight="15" x14ac:dyDescent="0.25"/>
  <cols>
    <col min="1" max="1" width="31.140625" customWidth="1"/>
    <col min="2" max="2" width="7.85546875" style="281" customWidth="1"/>
    <col min="3" max="3" width="8.85546875" style="140"/>
    <col min="4" max="4" width="8.42578125" style="140" customWidth="1"/>
    <col min="5" max="5" width="8.140625" customWidth="1"/>
    <col min="6" max="6" width="8.140625" style="301" customWidth="1"/>
    <col min="7" max="7" width="8.140625" customWidth="1"/>
    <col min="8" max="8" width="8.140625" style="301" bestFit="1" customWidth="1"/>
    <col min="9" max="9" width="8.140625" customWidth="1"/>
    <col min="10" max="10" width="8" style="301" customWidth="1"/>
    <col min="11" max="11" width="8.85546875" style="140"/>
    <col min="12" max="12" width="8.42578125" style="314" customWidth="1"/>
    <col min="13" max="13" width="8.140625" customWidth="1"/>
    <col min="14" max="14" width="7.42578125" style="301" customWidth="1"/>
    <col min="15" max="15" width="8.140625" customWidth="1"/>
    <col min="16" max="16" width="7.42578125" style="301" customWidth="1"/>
    <col min="17" max="17" width="8.140625" customWidth="1"/>
    <col min="18" max="18" width="7.28515625" style="301" customWidth="1"/>
    <col min="19" max="19" width="8.85546875" style="140"/>
    <col min="20" max="20" width="8.28515625" style="314" customWidth="1"/>
  </cols>
  <sheetData>
    <row r="1" spans="1:20" ht="18" x14ac:dyDescent="0.35">
      <c r="A1" s="968" t="s">
        <v>392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313"/>
      <c r="Q1" s="1"/>
    </row>
    <row r="2" spans="1:20" ht="18" x14ac:dyDescent="0.35">
      <c r="A2" s="968" t="s">
        <v>184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313"/>
      <c r="Q2" s="1"/>
    </row>
    <row r="3" spans="1:20" x14ac:dyDescent="0.25">
      <c r="A3" s="89" t="s">
        <v>188</v>
      </c>
      <c r="B3" s="278"/>
    </row>
    <row r="4" spans="1:20" ht="15.75" x14ac:dyDescent="0.25">
      <c r="A4" s="1052" t="s">
        <v>303</v>
      </c>
      <c r="B4" s="1048"/>
      <c r="C4" s="1048"/>
      <c r="D4" s="1048"/>
      <c r="E4" s="1048"/>
      <c r="F4" s="1048"/>
      <c r="G4" s="1048"/>
      <c r="H4" s="1048"/>
      <c r="I4" s="1048"/>
      <c r="J4" s="1048"/>
      <c r="K4" s="1048"/>
      <c r="L4" s="1048"/>
      <c r="M4" s="1048"/>
      <c r="N4" s="1048"/>
      <c r="O4" s="1048"/>
      <c r="P4" s="1048"/>
      <c r="Q4" s="1048"/>
      <c r="R4" s="1048"/>
      <c r="S4" s="1048"/>
      <c r="T4" s="1048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29" t="str">
        <f>'Eq Minima Unds Horas'!E5</f>
        <v>MAR</v>
      </c>
      <c r="F5" s="330" t="str">
        <f>'Eq Minima Unds Horas'!F5</f>
        <v>Saldo Mar</v>
      </c>
      <c r="G5" s="329" t="str">
        <f>'Eq Minima Unds Horas'!G5</f>
        <v>ABR</v>
      </c>
      <c r="H5" s="330" t="str">
        <f>'Eq Minima Unds Horas'!H5</f>
        <v>Saldo Abr</v>
      </c>
      <c r="I5" s="329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29" t="str">
        <f>'Eq Minima Unds Horas'!M5</f>
        <v>JUN</v>
      </c>
      <c r="N5" s="330" t="str">
        <f>'Eq Minima Unds Horas'!N5</f>
        <v>Saldo Jun</v>
      </c>
      <c r="O5" s="331" t="str">
        <f>'Eq Minima Unds Horas'!O5</f>
        <v>JUL</v>
      </c>
      <c r="P5" s="330" t="str">
        <f>'Eq Minima Unds Horas'!P5</f>
        <v>Saldo Jul</v>
      </c>
      <c r="Q5" s="331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304</v>
      </c>
      <c r="B6" s="262">
        <v>20</v>
      </c>
      <c r="C6" s="73" t="e">
        <f>C24</f>
        <v>#REF!</v>
      </c>
      <c r="D6" s="283" t="e">
        <f>C6*B6</f>
        <v>#REF!</v>
      </c>
      <c r="E6" s="92" t="e">
        <f>E24</f>
        <v>#REF!</v>
      </c>
      <c r="F6" s="303" t="e">
        <f>(E6*$B6)-$D6</f>
        <v>#REF!</v>
      </c>
      <c r="G6" s="92" t="e">
        <f>G24</f>
        <v>#REF!</v>
      </c>
      <c r="H6" s="303" t="e">
        <f>(G6*$B6)-$D6</f>
        <v>#REF!</v>
      </c>
      <c r="I6" s="92" t="e">
        <f>I24</f>
        <v>#REF!</v>
      </c>
      <c r="J6" s="303" t="e">
        <f>(I6*$B6)-$D6</f>
        <v>#REF!</v>
      </c>
      <c r="K6" s="239" t="e">
        <f t="shared" ref="K6:K11" si="0">SUM(E6,G6,I6)</f>
        <v>#REF!</v>
      </c>
      <c r="L6" s="316" t="e">
        <f t="shared" ref="L6:L12" si="1">(K6*$B6)-$D6*3</f>
        <v>#REF!</v>
      </c>
      <c r="M6" s="92" t="e">
        <f>M24</f>
        <v>#REF!</v>
      </c>
      <c r="N6" s="303" t="e">
        <f t="shared" ref="N6" si="2">(M6*$B6)-$D6</f>
        <v>#REF!</v>
      </c>
      <c r="O6" s="92" t="e">
        <f>O24</f>
        <v>#REF!</v>
      </c>
      <c r="P6" s="303" t="e">
        <f t="shared" ref="P6" si="3">(O6*$B6)-$D6</f>
        <v>#REF!</v>
      </c>
      <c r="Q6" s="92" t="e">
        <f>Q24</f>
        <v>#REF!</v>
      </c>
      <c r="R6" s="303" t="e">
        <f t="shared" ref="R6" si="4">(Q6*$B6)-$D6</f>
        <v>#REF!</v>
      </c>
      <c r="S6" s="239" t="e">
        <f t="shared" ref="S6" si="5">SUM(M6,O6,Q6)</f>
        <v>#REF!</v>
      </c>
      <c r="T6" s="316" t="e">
        <f t="shared" ref="T6:T16" si="6">(S6*$B6)-$D6*3</f>
        <v>#REF!</v>
      </c>
    </row>
    <row r="7" spans="1:20" x14ac:dyDescent="0.25">
      <c r="A7" s="77" t="s">
        <v>304</v>
      </c>
      <c r="B7" s="262">
        <v>20</v>
      </c>
      <c r="C7" s="73" t="e">
        <f>C25</f>
        <v>#REF!</v>
      </c>
      <c r="D7" s="283" t="e">
        <f>C7*B7</f>
        <v>#REF!</v>
      </c>
      <c r="E7" s="92" t="e">
        <f>E25</f>
        <v>#REF!</v>
      </c>
      <c r="F7" s="303" t="e">
        <f>(E7*$B7)-$D7</f>
        <v>#REF!</v>
      </c>
      <c r="G7" s="92" t="e">
        <f>G25</f>
        <v>#REF!</v>
      </c>
      <c r="H7" s="303" t="e">
        <f>(G7*$B7)-$D7</f>
        <v>#REF!</v>
      </c>
      <c r="I7" s="92" t="e">
        <f>I25</f>
        <v>#REF!</v>
      </c>
      <c r="J7" s="303" t="e">
        <f>(I7*$B7)-$D7</f>
        <v>#REF!</v>
      </c>
      <c r="K7" s="239" t="e">
        <f t="shared" si="0"/>
        <v>#REF!</v>
      </c>
      <c r="L7" s="316" t="e">
        <f t="shared" ref="L7" si="7">(K7*$B7)-$D7*3</f>
        <v>#REF!</v>
      </c>
      <c r="M7" s="92" t="e">
        <f>M25</f>
        <v>#REF!</v>
      </c>
      <c r="N7" s="303" t="e">
        <f t="shared" ref="N7" si="8">(M7*$B7)-$D7</f>
        <v>#REF!</v>
      </c>
      <c r="O7" s="92" t="e">
        <f>O25</f>
        <v>#REF!</v>
      </c>
      <c r="P7" s="303" t="e">
        <f t="shared" ref="P7" si="9">(O7*$B7)-$D7</f>
        <v>#REF!</v>
      </c>
      <c r="Q7" s="92" t="e">
        <f>Q25</f>
        <v>#REF!</v>
      </c>
      <c r="R7" s="303" t="e">
        <f t="shared" ref="R7" si="10">(Q7*$B7)-$D7</f>
        <v>#REF!</v>
      </c>
      <c r="S7" s="239" t="e">
        <f t="shared" ref="S7" si="11">SUM(M7,O7,Q7)</f>
        <v>#REF!</v>
      </c>
      <c r="T7" s="316" t="e">
        <f t="shared" ref="T7" si="12">(S7*$B7)-$D7*3</f>
        <v>#REF!</v>
      </c>
    </row>
    <row r="8" spans="1:20" x14ac:dyDescent="0.25">
      <c r="A8" s="77" t="s">
        <v>315</v>
      </c>
      <c r="B8" s="262">
        <v>20</v>
      </c>
      <c r="C8" s="73" t="e">
        <f>C30</f>
        <v>#REF!</v>
      </c>
      <c r="D8" s="283" t="e">
        <f t="shared" ref="D8:D18" si="13">C8*B8</f>
        <v>#REF!</v>
      </c>
      <c r="E8" s="92" t="e">
        <f>E30</f>
        <v>#REF!</v>
      </c>
      <c r="F8" s="303" t="e">
        <f t="shared" ref="F8:F18" si="14">(E8*$B8)-$D8</f>
        <v>#REF!</v>
      </c>
      <c r="G8" s="92" t="e">
        <f>G30</f>
        <v>#REF!</v>
      </c>
      <c r="H8" s="303" t="e">
        <f t="shared" ref="H8:H18" si="15">(G8*$B8)-$D8</f>
        <v>#REF!</v>
      </c>
      <c r="I8" s="92" t="e">
        <f>I30</f>
        <v>#REF!</v>
      </c>
      <c r="J8" s="303" t="e">
        <f t="shared" ref="J8:J18" si="16">(I8*$B8)-$D8</f>
        <v>#REF!</v>
      </c>
      <c r="K8" s="239" t="e">
        <f t="shared" si="0"/>
        <v>#REF!</v>
      </c>
      <c r="L8" s="316" t="e">
        <f t="shared" si="1"/>
        <v>#REF!</v>
      </c>
      <c r="M8" s="92" t="e">
        <f>M30</f>
        <v>#REF!</v>
      </c>
      <c r="N8" s="303" t="e">
        <f t="shared" ref="N8:N18" si="17">(M8*$B8)-$D8</f>
        <v>#REF!</v>
      </c>
      <c r="O8" s="92" t="e">
        <f>O30</f>
        <v>#REF!</v>
      </c>
      <c r="P8" s="303" t="e">
        <f t="shared" ref="P8:P18" si="18">(O8*$B8)-$D8</f>
        <v>#REF!</v>
      </c>
      <c r="Q8" s="92" t="e">
        <f>Q30</f>
        <v>#REF!</v>
      </c>
      <c r="R8" s="303" t="e">
        <f t="shared" ref="R8:R18" si="19">(Q8*$B8)-$D8</f>
        <v>#REF!</v>
      </c>
      <c r="S8" s="239" t="e">
        <f t="shared" ref="S8:S18" si="20">SUM(M8,O8,Q8)</f>
        <v>#REF!</v>
      </c>
      <c r="T8" s="316" t="e">
        <f t="shared" si="6"/>
        <v>#REF!</v>
      </c>
    </row>
    <row r="9" spans="1:20" x14ac:dyDescent="0.25">
      <c r="A9" s="77" t="s">
        <v>316</v>
      </c>
      <c r="B9" s="262">
        <v>40</v>
      </c>
      <c r="C9" s="73" t="e">
        <f>C31</f>
        <v>#REF!</v>
      </c>
      <c r="D9" s="283" t="e">
        <f t="shared" si="13"/>
        <v>#REF!</v>
      </c>
      <c r="E9" s="92" t="e">
        <f>E31</f>
        <v>#REF!</v>
      </c>
      <c r="F9" s="303" t="e">
        <f t="shared" si="14"/>
        <v>#REF!</v>
      </c>
      <c r="G9" s="92" t="e">
        <f>G31</f>
        <v>#REF!</v>
      </c>
      <c r="H9" s="303" t="e">
        <f t="shared" si="15"/>
        <v>#REF!</v>
      </c>
      <c r="I9" s="92" t="e">
        <f>I31</f>
        <v>#REF!</v>
      </c>
      <c r="J9" s="303" t="e">
        <f t="shared" si="16"/>
        <v>#REF!</v>
      </c>
      <c r="K9" s="239" t="e">
        <f t="shared" si="0"/>
        <v>#REF!</v>
      </c>
      <c r="L9" s="316" t="e">
        <f t="shared" si="1"/>
        <v>#REF!</v>
      </c>
      <c r="M9" s="92" t="e">
        <f>M31</f>
        <v>#REF!</v>
      </c>
      <c r="N9" s="303" t="e">
        <f t="shared" si="17"/>
        <v>#REF!</v>
      </c>
      <c r="O9" s="92" t="e">
        <f>O31</f>
        <v>#REF!</v>
      </c>
      <c r="P9" s="303" t="e">
        <f t="shared" si="18"/>
        <v>#REF!</v>
      </c>
      <c r="Q9" s="92" t="e">
        <f>Q31</f>
        <v>#REF!</v>
      </c>
      <c r="R9" s="303" t="e">
        <f t="shared" si="19"/>
        <v>#REF!</v>
      </c>
      <c r="S9" s="239" t="e">
        <f t="shared" si="20"/>
        <v>#REF!</v>
      </c>
      <c r="T9" s="316" t="e">
        <f t="shared" si="6"/>
        <v>#REF!</v>
      </c>
    </row>
    <row r="10" spans="1:20" x14ac:dyDescent="0.25">
      <c r="A10" s="77" t="s">
        <v>306</v>
      </c>
      <c r="B10" s="262">
        <v>20</v>
      </c>
      <c r="C10" s="73" t="e">
        <f>C36</f>
        <v>#REF!</v>
      </c>
      <c r="D10" s="283" t="e">
        <f t="shared" si="13"/>
        <v>#REF!</v>
      </c>
      <c r="E10" s="92" t="e">
        <f>E36</f>
        <v>#REF!</v>
      </c>
      <c r="F10" s="303" t="e">
        <f t="shared" si="14"/>
        <v>#REF!</v>
      </c>
      <c r="G10" s="92" t="e">
        <f>G36</f>
        <v>#REF!</v>
      </c>
      <c r="H10" s="303" t="e">
        <f t="shared" si="15"/>
        <v>#REF!</v>
      </c>
      <c r="I10" s="92" t="e">
        <f>I36</f>
        <v>#REF!</v>
      </c>
      <c r="J10" s="303" t="e">
        <f t="shared" si="16"/>
        <v>#REF!</v>
      </c>
      <c r="K10" s="239" t="e">
        <f t="shared" si="0"/>
        <v>#REF!</v>
      </c>
      <c r="L10" s="316" t="e">
        <f t="shared" si="1"/>
        <v>#REF!</v>
      </c>
      <c r="M10" s="92" t="e">
        <f>M36</f>
        <v>#REF!</v>
      </c>
      <c r="N10" s="303" t="e">
        <f t="shared" si="17"/>
        <v>#REF!</v>
      </c>
      <c r="O10" s="92" t="e">
        <f>O36</f>
        <v>#REF!</v>
      </c>
      <c r="P10" s="303" t="e">
        <f t="shared" si="18"/>
        <v>#REF!</v>
      </c>
      <c r="Q10" s="92" t="e">
        <f>Q36</f>
        <v>#REF!</v>
      </c>
      <c r="R10" s="303" t="e">
        <f t="shared" si="19"/>
        <v>#REF!</v>
      </c>
      <c r="S10" s="239" t="e">
        <f t="shared" si="20"/>
        <v>#REF!</v>
      </c>
      <c r="T10" s="316" t="e">
        <f t="shared" si="6"/>
        <v>#REF!</v>
      </c>
    </row>
    <row r="11" spans="1:20" x14ac:dyDescent="0.25">
      <c r="A11" s="77" t="s">
        <v>307</v>
      </c>
      <c r="B11" s="262">
        <v>20</v>
      </c>
      <c r="C11" s="73" t="e">
        <f>C52</f>
        <v>#REF!</v>
      </c>
      <c r="D11" s="283" t="e">
        <f t="shared" si="13"/>
        <v>#REF!</v>
      </c>
      <c r="E11" s="92" t="e">
        <f>E52</f>
        <v>#REF!</v>
      </c>
      <c r="F11" s="303" t="e">
        <f t="shared" si="14"/>
        <v>#REF!</v>
      </c>
      <c r="G11" s="92" t="e">
        <f>G52</f>
        <v>#REF!</v>
      </c>
      <c r="H11" s="303" t="e">
        <f t="shared" si="15"/>
        <v>#REF!</v>
      </c>
      <c r="I11" s="92" t="e">
        <f>I52</f>
        <v>#REF!</v>
      </c>
      <c r="J11" s="303" t="e">
        <f t="shared" si="16"/>
        <v>#REF!</v>
      </c>
      <c r="K11" s="239" t="e">
        <f t="shared" si="0"/>
        <v>#REF!</v>
      </c>
      <c r="L11" s="316" t="e">
        <f t="shared" si="1"/>
        <v>#REF!</v>
      </c>
      <c r="M11" s="92" t="e">
        <f>M52</f>
        <v>#REF!</v>
      </c>
      <c r="N11" s="303" t="e">
        <f t="shared" si="17"/>
        <v>#REF!</v>
      </c>
      <c r="O11" s="92" t="e">
        <f>O52</f>
        <v>#REF!</v>
      </c>
      <c r="P11" s="303" t="e">
        <f t="shared" si="18"/>
        <v>#REF!</v>
      </c>
      <c r="Q11" s="92" t="e">
        <f>Q52</f>
        <v>#REF!</v>
      </c>
      <c r="R11" s="303" t="e">
        <f t="shared" si="19"/>
        <v>#REF!</v>
      </c>
      <c r="S11" s="239" t="e">
        <f t="shared" si="20"/>
        <v>#REF!</v>
      </c>
      <c r="T11" s="316" t="e">
        <f t="shared" si="6"/>
        <v>#REF!</v>
      </c>
    </row>
    <row r="12" spans="1:20" x14ac:dyDescent="0.25">
      <c r="A12" s="77" t="s">
        <v>308</v>
      </c>
      <c r="B12" s="262">
        <v>20</v>
      </c>
      <c r="C12" s="73">
        <f>C57</f>
        <v>9</v>
      </c>
      <c r="D12" s="283">
        <f t="shared" si="13"/>
        <v>180</v>
      </c>
      <c r="E12" s="92">
        <f>E57</f>
        <v>9</v>
      </c>
      <c r="F12" s="303">
        <f t="shared" si="14"/>
        <v>0</v>
      </c>
      <c r="G12" s="92" t="e">
        <f>G57</f>
        <v>#REF!</v>
      </c>
      <c r="H12" s="303" t="e">
        <f t="shared" si="15"/>
        <v>#REF!</v>
      </c>
      <c r="I12" s="92" t="e">
        <f>I57</f>
        <v>#REF!</v>
      </c>
      <c r="J12" s="303" t="e">
        <f t="shared" si="16"/>
        <v>#REF!</v>
      </c>
      <c r="K12" s="239" t="e">
        <f t="shared" ref="K12:K18" si="21">SUM(E12,G12,I12)</f>
        <v>#REF!</v>
      </c>
      <c r="L12" s="316" t="e">
        <f t="shared" si="1"/>
        <v>#REF!</v>
      </c>
      <c r="M12" s="92" t="e">
        <f>M57</f>
        <v>#REF!</v>
      </c>
      <c r="N12" s="303" t="e">
        <f t="shared" si="17"/>
        <v>#REF!</v>
      </c>
      <c r="O12" s="92" t="e">
        <f>O57</f>
        <v>#REF!</v>
      </c>
      <c r="P12" s="303" t="e">
        <f t="shared" si="18"/>
        <v>#REF!</v>
      </c>
      <c r="Q12" s="92" t="e">
        <f>Q57</f>
        <v>#REF!</v>
      </c>
      <c r="R12" s="303" t="e">
        <f t="shared" si="19"/>
        <v>#REF!</v>
      </c>
      <c r="S12" s="239" t="e">
        <f t="shared" si="20"/>
        <v>#REF!</v>
      </c>
      <c r="T12" s="316" t="e">
        <f t="shared" si="6"/>
        <v>#REF!</v>
      </c>
    </row>
    <row r="13" spans="1:20" x14ac:dyDescent="0.25">
      <c r="A13" s="77" t="s">
        <v>309</v>
      </c>
      <c r="B13" s="262">
        <v>20</v>
      </c>
      <c r="C13" s="73" t="e">
        <f>C62</f>
        <v>#REF!</v>
      </c>
      <c r="D13" s="283" t="e">
        <f t="shared" si="13"/>
        <v>#REF!</v>
      </c>
      <c r="E13" s="92" t="e">
        <f>E62</f>
        <v>#REF!</v>
      </c>
      <c r="F13" s="303" t="e">
        <f t="shared" si="14"/>
        <v>#REF!</v>
      </c>
      <c r="G13" s="92" t="e">
        <f>G62</f>
        <v>#REF!</v>
      </c>
      <c r="H13" s="303" t="e">
        <f t="shared" si="15"/>
        <v>#REF!</v>
      </c>
      <c r="I13" s="92" t="e">
        <f>I62</f>
        <v>#REF!</v>
      </c>
      <c r="J13" s="303" t="e">
        <f t="shared" si="16"/>
        <v>#REF!</v>
      </c>
      <c r="K13" s="239" t="e">
        <f t="shared" si="21"/>
        <v>#REF!</v>
      </c>
      <c r="L13" s="316" t="e">
        <f t="shared" ref="L13:L18" si="22">(K13*$B13)-$D13*3</f>
        <v>#REF!</v>
      </c>
      <c r="M13" s="92" t="e">
        <f>M62</f>
        <v>#REF!</v>
      </c>
      <c r="N13" s="303" t="e">
        <f t="shared" si="17"/>
        <v>#REF!</v>
      </c>
      <c r="O13" s="92" t="e">
        <f>O62</f>
        <v>#REF!</v>
      </c>
      <c r="P13" s="303" t="e">
        <f t="shared" si="18"/>
        <v>#REF!</v>
      </c>
      <c r="Q13" s="92" t="e">
        <f>Q62</f>
        <v>#REF!</v>
      </c>
      <c r="R13" s="303" t="e">
        <f t="shared" si="19"/>
        <v>#REF!</v>
      </c>
      <c r="S13" s="239" t="e">
        <f t="shared" si="20"/>
        <v>#REF!</v>
      </c>
      <c r="T13" s="316" t="e">
        <f t="shared" si="6"/>
        <v>#REF!</v>
      </c>
    </row>
    <row r="14" spans="1:20" x14ac:dyDescent="0.25">
      <c r="A14" s="77" t="s">
        <v>310</v>
      </c>
      <c r="B14" s="262">
        <v>20</v>
      </c>
      <c r="C14" s="73" t="e">
        <f>C67</f>
        <v>#REF!</v>
      </c>
      <c r="D14" s="283" t="e">
        <f t="shared" si="13"/>
        <v>#REF!</v>
      </c>
      <c r="E14" s="92" t="e">
        <f>E67</f>
        <v>#REF!</v>
      </c>
      <c r="F14" s="303" t="e">
        <f t="shared" si="14"/>
        <v>#REF!</v>
      </c>
      <c r="G14" s="92" t="e">
        <f>G67</f>
        <v>#REF!</v>
      </c>
      <c r="H14" s="303" t="e">
        <f t="shared" si="15"/>
        <v>#REF!</v>
      </c>
      <c r="I14" s="92" t="e">
        <f>I67</f>
        <v>#REF!</v>
      </c>
      <c r="J14" s="303" t="e">
        <f t="shared" si="16"/>
        <v>#REF!</v>
      </c>
      <c r="K14" s="239" t="e">
        <f t="shared" si="21"/>
        <v>#REF!</v>
      </c>
      <c r="L14" s="316" t="e">
        <f t="shared" si="22"/>
        <v>#REF!</v>
      </c>
      <c r="M14" s="92" t="e">
        <f>M67</f>
        <v>#REF!</v>
      </c>
      <c r="N14" s="303" t="e">
        <f t="shared" si="17"/>
        <v>#REF!</v>
      </c>
      <c r="O14" s="92" t="e">
        <f>O67</f>
        <v>#REF!</v>
      </c>
      <c r="P14" s="303" t="e">
        <f t="shared" si="18"/>
        <v>#REF!</v>
      </c>
      <c r="Q14" s="92" t="e">
        <f>Q67</f>
        <v>#REF!</v>
      </c>
      <c r="R14" s="303" t="e">
        <f t="shared" si="19"/>
        <v>#REF!</v>
      </c>
      <c r="S14" s="239" t="e">
        <f t="shared" si="20"/>
        <v>#REF!</v>
      </c>
      <c r="T14" s="316" t="e">
        <f t="shared" si="6"/>
        <v>#REF!</v>
      </c>
    </row>
    <row r="15" spans="1:20" x14ac:dyDescent="0.25">
      <c r="A15" s="77" t="s">
        <v>311</v>
      </c>
      <c r="B15" s="262">
        <v>20</v>
      </c>
      <c r="C15" s="73" t="e">
        <f>C72</f>
        <v>#REF!</v>
      </c>
      <c r="D15" s="283" t="e">
        <f t="shared" si="13"/>
        <v>#REF!</v>
      </c>
      <c r="E15" s="92" t="e">
        <f>E72</f>
        <v>#REF!</v>
      </c>
      <c r="F15" s="303" t="e">
        <f t="shared" si="14"/>
        <v>#REF!</v>
      </c>
      <c r="G15" s="92" t="e">
        <f>G72</f>
        <v>#REF!</v>
      </c>
      <c r="H15" s="303" t="e">
        <f t="shared" si="15"/>
        <v>#REF!</v>
      </c>
      <c r="I15" s="92" t="e">
        <f>I72</f>
        <v>#REF!</v>
      </c>
      <c r="J15" s="303" t="e">
        <f t="shared" si="16"/>
        <v>#REF!</v>
      </c>
      <c r="K15" s="239" t="e">
        <f t="shared" si="21"/>
        <v>#REF!</v>
      </c>
      <c r="L15" s="316" t="e">
        <f t="shared" si="22"/>
        <v>#REF!</v>
      </c>
      <c r="M15" s="92" t="e">
        <f>M72</f>
        <v>#REF!</v>
      </c>
      <c r="N15" s="303" t="e">
        <f t="shared" si="17"/>
        <v>#REF!</v>
      </c>
      <c r="O15" s="92" t="e">
        <f>O72</f>
        <v>#REF!</v>
      </c>
      <c r="P15" s="303" t="e">
        <f t="shared" si="18"/>
        <v>#REF!</v>
      </c>
      <c r="Q15" s="92" t="e">
        <f>Q72</f>
        <v>#REF!</v>
      </c>
      <c r="R15" s="303" t="e">
        <f t="shared" si="19"/>
        <v>#REF!</v>
      </c>
      <c r="S15" s="239" t="e">
        <f t="shared" si="20"/>
        <v>#REF!</v>
      </c>
      <c r="T15" s="316" t="e">
        <f t="shared" si="6"/>
        <v>#REF!</v>
      </c>
    </row>
    <row r="16" spans="1:20" x14ac:dyDescent="0.25">
      <c r="A16" s="77" t="s">
        <v>312</v>
      </c>
      <c r="B16" s="262">
        <v>20</v>
      </c>
      <c r="C16" s="73" t="e">
        <f>C77</f>
        <v>#REF!</v>
      </c>
      <c r="D16" s="283" t="e">
        <f t="shared" si="13"/>
        <v>#REF!</v>
      </c>
      <c r="E16" s="92" t="e">
        <f>E77</f>
        <v>#REF!</v>
      </c>
      <c r="F16" s="303" t="e">
        <f t="shared" si="14"/>
        <v>#REF!</v>
      </c>
      <c r="G16" s="92" t="e">
        <f>G77</f>
        <v>#REF!</v>
      </c>
      <c r="H16" s="303" t="e">
        <f t="shared" si="15"/>
        <v>#REF!</v>
      </c>
      <c r="I16" s="92" t="e">
        <f>I77</f>
        <v>#REF!</v>
      </c>
      <c r="J16" s="303" t="e">
        <f t="shared" si="16"/>
        <v>#REF!</v>
      </c>
      <c r="K16" s="239" t="e">
        <f t="shared" si="21"/>
        <v>#REF!</v>
      </c>
      <c r="L16" s="316" t="e">
        <f t="shared" si="22"/>
        <v>#REF!</v>
      </c>
      <c r="M16" s="92" t="e">
        <f>M77</f>
        <v>#REF!</v>
      </c>
      <c r="N16" s="303" t="e">
        <f t="shared" si="17"/>
        <v>#REF!</v>
      </c>
      <c r="O16" s="92" t="e">
        <f>O77</f>
        <v>#REF!</v>
      </c>
      <c r="P16" s="303" t="e">
        <f t="shared" si="18"/>
        <v>#REF!</v>
      </c>
      <c r="Q16" s="92" t="e">
        <f>Q77</f>
        <v>#REF!</v>
      </c>
      <c r="R16" s="303" t="e">
        <f t="shared" si="19"/>
        <v>#REF!</v>
      </c>
      <c r="S16" s="239" t="e">
        <f t="shared" si="20"/>
        <v>#REF!</v>
      </c>
      <c r="T16" s="316" t="e">
        <f t="shared" si="6"/>
        <v>#REF!</v>
      </c>
    </row>
    <row r="17" spans="1:20" x14ac:dyDescent="0.25">
      <c r="A17" s="77" t="s">
        <v>313</v>
      </c>
      <c r="B17" s="262">
        <v>20</v>
      </c>
      <c r="C17" s="73" t="e">
        <f>C82</f>
        <v>#REF!</v>
      </c>
      <c r="D17" s="283" t="e">
        <f t="shared" si="13"/>
        <v>#REF!</v>
      </c>
      <c r="E17" s="92" t="e">
        <f>E82</f>
        <v>#REF!</v>
      </c>
      <c r="F17" s="303" t="e">
        <f t="shared" si="14"/>
        <v>#REF!</v>
      </c>
      <c r="G17" s="92" t="e">
        <f>G82</f>
        <v>#REF!</v>
      </c>
      <c r="H17" s="303" t="e">
        <f t="shared" si="15"/>
        <v>#REF!</v>
      </c>
      <c r="I17" s="92" t="e">
        <f>I82</f>
        <v>#REF!</v>
      </c>
      <c r="J17" s="303" t="e">
        <f t="shared" si="16"/>
        <v>#REF!</v>
      </c>
      <c r="K17" s="239" t="e">
        <f t="shared" si="21"/>
        <v>#REF!</v>
      </c>
      <c r="L17" s="316" t="e">
        <f t="shared" si="22"/>
        <v>#REF!</v>
      </c>
      <c r="M17" s="92" t="e">
        <f>M82</f>
        <v>#REF!</v>
      </c>
      <c r="N17" s="303" t="e">
        <f t="shared" si="17"/>
        <v>#REF!</v>
      </c>
      <c r="O17" s="92" t="e">
        <f>O82</f>
        <v>#REF!</v>
      </c>
      <c r="P17" s="303" t="e">
        <f t="shared" si="18"/>
        <v>#REF!</v>
      </c>
      <c r="Q17" s="92" t="e">
        <f>Q82</f>
        <v>#REF!</v>
      </c>
      <c r="R17" s="303" t="e">
        <f t="shared" si="19"/>
        <v>#REF!</v>
      </c>
      <c r="S17" s="239" t="e">
        <f t="shared" si="20"/>
        <v>#REF!</v>
      </c>
      <c r="T17" s="316" t="e">
        <f t="shared" ref="T17:T18" si="23">(S17*$B17)-$D17*3</f>
        <v>#REF!</v>
      </c>
    </row>
    <row r="18" spans="1:20" ht="15.75" thickBot="1" x14ac:dyDescent="0.3">
      <c r="A18" s="55" t="s">
        <v>314</v>
      </c>
      <c r="B18" s="270">
        <v>20</v>
      </c>
      <c r="C18" s="56" t="e">
        <f>C87</f>
        <v>#REF!</v>
      </c>
      <c r="D18" s="296" t="e">
        <f t="shared" si="13"/>
        <v>#REF!</v>
      </c>
      <c r="E18" s="101" t="e">
        <f>E87</f>
        <v>#REF!</v>
      </c>
      <c r="F18" s="311" t="e">
        <f t="shared" si="14"/>
        <v>#REF!</v>
      </c>
      <c r="G18" s="101" t="e">
        <f>G87</f>
        <v>#REF!</v>
      </c>
      <c r="H18" s="311" t="e">
        <f t="shared" si="15"/>
        <v>#REF!</v>
      </c>
      <c r="I18" s="101" t="e">
        <f>I87</f>
        <v>#REF!</v>
      </c>
      <c r="J18" s="311" t="e">
        <f t="shared" si="16"/>
        <v>#REF!</v>
      </c>
      <c r="K18" s="247" t="e">
        <f t="shared" si="21"/>
        <v>#REF!</v>
      </c>
      <c r="L18" s="324" t="e">
        <f t="shared" si="22"/>
        <v>#REF!</v>
      </c>
      <c r="M18" s="101" t="e">
        <f>M87</f>
        <v>#REF!</v>
      </c>
      <c r="N18" s="311" t="e">
        <f t="shared" si="17"/>
        <v>#REF!</v>
      </c>
      <c r="O18" s="101" t="e">
        <f>O87</f>
        <v>#REF!</v>
      </c>
      <c r="P18" s="311" t="e">
        <f t="shared" si="18"/>
        <v>#REF!</v>
      </c>
      <c r="Q18" s="101" t="e">
        <f>Q87</f>
        <v>#REF!</v>
      </c>
      <c r="R18" s="311" t="e">
        <f t="shared" si="19"/>
        <v>#REF!</v>
      </c>
      <c r="S18" s="247" t="e">
        <f t="shared" si="20"/>
        <v>#REF!</v>
      </c>
      <c r="T18" s="324" t="e">
        <f t="shared" si="23"/>
        <v>#REF!</v>
      </c>
    </row>
    <row r="19" spans="1:20" ht="15.75" thickBot="1" x14ac:dyDescent="0.3">
      <c r="A19" s="409" t="s">
        <v>7</v>
      </c>
      <c r="B19" s="334">
        <f>SUM(B6:B18)</f>
        <v>280</v>
      </c>
      <c r="C19" s="335" t="e">
        <f t="shared" ref="C19:T19" si="24">SUM(C6:C18)</f>
        <v>#REF!</v>
      </c>
      <c r="D19" s="336" t="e">
        <f t="shared" si="24"/>
        <v>#REF!</v>
      </c>
      <c r="E19" s="337" t="e">
        <f t="shared" si="24"/>
        <v>#REF!</v>
      </c>
      <c r="F19" s="338" t="e">
        <f t="shared" si="24"/>
        <v>#REF!</v>
      </c>
      <c r="G19" s="337" t="e">
        <f t="shared" si="24"/>
        <v>#REF!</v>
      </c>
      <c r="H19" s="338" t="e">
        <f t="shared" si="24"/>
        <v>#REF!</v>
      </c>
      <c r="I19" s="337" t="e">
        <f t="shared" si="24"/>
        <v>#REF!</v>
      </c>
      <c r="J19" s="338" t="e">
        <f t="shared" si="24"/>
        <v>#REF!</v>
      </c>
      <c r="K19" s="339" t="e">
        <f t="shared" ref="K19:L19" si="25">SUM(K6:K18)</f>
        <v>#REF!</v>
      </c>
      <c r="L19" s="406" t="e">
        <f t="shared" si="25"/>
        <v>#REF!</v>
      </c>
      <c r="M19" s="337" t="e">
        <f t="shared" si="24"/>
        <v>#REF!</v>
      </c>
      <c r="N19" s="338" t="e">
        <f t="shared" si="24"/>
        <v>#REF!</v>
      </c>
      <c r="O19" s="337" t="e">
        <f t="shared" si="24"/>
        <v>#REF!</v>
      </c>
      <c r="P19" s="338" t="e">
        <f t="shared" si="24"/>
        <v>#REF!</v>
      </c>
      <c r="Q19" s="337" t="e">
        <f t="shared" si="24"/>
        <v>#REF!</v>
      </c>
      <c r="R19" s="338" t="e">
        <f t="shared" si="24"/>
        <v>#REF!</v>
      </c>
      <c r="S19" s="339" t="e">
        <f t="shared" si="24"/>
        <v>#REF!</v>
      </c>
      <c r="T19" s="406" t="e">
        <f t="shared" si="24"/>
        <v>#REF!</v>
      </c>
    </row>
    <row r="20" spans="1:20" x14ac:dyDescent="0.25">
      <c r="A20" s="89"/>
      <c r="B20" s="278"/>
    </row>
    <row r="21" spans="1:20" hidden="1" x14ac:dyDescent="0.25">
      <c r="A21" s="89"/>
      <c r="B21" s="278"/>
    </row>
    <row r="22" spans="1:20" ht="15.75" hidden="1" x14ac:dyDescent="0.25">
      <c r="A22" s="993" t="s">
        <v>260</v>
      </c>
      <c r="B22" s="994"/>
      <c r="C22" s="994"/>
      <c r="D22" s="994"/>
      <c r="E22" s="994"/>
      <c r="F22" s="994"/>
      <c r="G22" s="994"/>
      <c r="H22" s="994"/>
      <c r="I22" s="994"/>
      <c r="J22" s="994"/>
      <c r="K22" s="994"/>
      <c r="L22" s="994"/>
      <c r="M22" s="994"/>
      <c r="N22" s="994"/>
      <c r="O22" s="994"/>
      <c r="P22" s="994"/>
      <c r="Q22" s="994"/>
      <c r="R22" s="994"/>
      <c r="S22" s="994"/>
      <c r="T22" s="994"/>
    </row>
    <row r="23" spans="1:20" ht="36.75" hidden="1" thickBot="1" x14ac:dyDescent="0.3">
      <c r="A23" s="74" t="s">
        <v>14</v>
      </c>
      <c r="B23" s="260" t="s">
        <v>216</v>
      </c>
      <c r="C23" s="90" t="s">
        <v>165</v>
      </c>
      <c r="D23" s="288" t="s">
        <v>217</v>
      </c>
      <c r="E23" s="329" t="s">
        <v>2</v>
      </c>
      <c r="F23" s="330" t="s">
        <v>219</v>
      </c>
      <c r="G23" s="329" t="s">
        <v>3</v>
      </c>
      <c r="H23" s="330" t="s">
        <v>220</v>
      </c>
      <c r="I23" s="329" t="s">
        <v>4</v>
      </c>
      <c r="J23" s="330" t="s">
        <v>221</v>
      </c>
      <c r="K23" s="237" t="s">
        <v>193</v>
      </c>
      <c r="L23" s="328" t="s">
        <v>218</v>
      </c>
      <c r="M23" s="329" t="s">
        <v>5</v>
      </c>
      <c r="N23" s="330" t="s">
        <v>222</v>
      </c>
      <c r="O23" s="331" t="s">
        <v>190</v>
      </c>
      <c r="P23" s="330" t="s">
        <v>223</v>
      </c>
      <c r="Q23" s="331" t="s">
        <v>191</v>
      </c>
      <c r="R23" s="330" t="s">
        <v>224</v>
      </c>
      <c r="S23" s="237" t="s">
        <v>193</v>
      </c>
      <c r="T23" s="328" t="s">
        <v>218</v>
      </c>
    </row>
    <row r="24" spans="1:20" ht="15.75" hidden="1" thickTop="1" x14ac:dyDescent="0.25">
      <c r="A24" s="77" t="s">
        <v>33</v>
      </c>
      <c r="B24" s="262">
        <v>20</v>
      </c>
      <c r="C24" s="78" t="e">
        <f>'Pque N Mundo I'!#REF!</f>
        <v>#REF!</v>
      </c>
      <c r="D24" s="290" t="e">
        <f t="shared" ref="D24" si="26">C24*B24</f>
        <v>#REF!</v>
      </c>
      <c r="E24" s="92" t="e">
        <f>'Pque N Mundo I'!#REF!</f>
        <v>#REF!</v>
      </c>
      <c r="F24" s="303" t="e">
        <f t="shared" ref="F24:H24" si="27">(E24*$B24)-$D24</f>
        <v>#REF!</v>
      </c>
      <c r="G24" s="92" t="e">
        <f>'Pque N Mundo I'!#REF!</f>
        <v>#REF!</v>
      </c>
      <c r="H24" s="303" t="e">
        <f t="shared" si="27"/>
        <v>#REF!</v>
      </c>
      <c r="I24" s="92" t="e">
        <f>'Pque N Mundo I'!#REF!</f>
        <v>#REF!</v>
      </c>
      <c r="J24" s="303" t="e">
        <f t="shared" ref="J24" si="28">(I24*$B24)-$D24</f>
        <v>#REF!</v>
      </c>
      <c r="K24" s="239" t="e">
        <f t="shared" ref="K24" si="29">SUM(E24,G24,I24)</f>
        <v>#REF!</v>
      </c>
      <c r="L24" s="316" t="e">
        <f t="shared" ref="L24" si="30">(K24*$B24)-$D24*3</f>
        <v>#REF!</v>
      </c>
      <c r="M24" s="92" t="e">
        <f>'Pque N Mundo I'!#REF!</f>
        <v>#REF!</v>
      </c>
      <c r="N24" s="303" t="e">
        <f t="shared" ref="N24" si="31">(M24*$B24)-$D24</f>
        <v>#REF!</v>
      </c>
      <c r="O24" s="92" t="e">
        <f>'Pque N Mundo I'!#REF!</f>
        <v>#REF!</v>
      </c>
      <c r="P24" s="303" t="e">
        <f t="shared" ref="P24" si="32">(O24*$B24)-$D24</f>
        <v>#REF!</v>
      </c>
      <c r="Q24" s="92" t="e">
        <f>'Pque N Mundo I'!#REF!</f>
        <v>#REF!</v>
      </c>
      <c r="R24" s="303" t="e">
        <f t="shared" ref="R24" si="33">(Q24*$B24)-$D24</f>
        <v>#REF!</v>
      </c>
      <c r="S24" s="239" t="e">
        <f t="shared" ref="S24" si="34">SUM(M24,O24,Q24)</f>
        <v>#REF!</v>
      </c>
      <c r="T24" s="316" t="e">
        <f t="shared" ref="T24" si="35">(S24*$B24)-$D24*3</f>
        <v>#REF!</v>
      </c>
    </row>
    <row r="25" spans="1:20" hidden="1" x14ac:dyDescent="0.25">
      <c r="A25" s="77" t="s">
        <v>19</v>
      </c>
      <c r="B25" s="262">
        <v>0</v>
      </c>
      <c r="C25" s="78" t="e">
        <f>'Pque N Mundo I'!#REF!</f>
        <v>#REF!</v>
      </c>
      <c r="D25" s="290" t="e">
        <f t="shared" ref="D25" si="36">C25*B25</f>
        <v>#REF!</v>
      </c>
      <c r="E25" s="92" t="e">
        <f>'Pque N Mundo I'!#REF!</f>
        <v>#REF!</v>
      </c>
      <c r="F25" s="303" t="e">
        <f t="shared" ref="F25" si="37">(E25*$B25)-$D25</f>
        <v>#REF!</v>
      </c>
      <c r="G25" s="92" t="e">
        <f>'Pque N Mundo I'!#REF!</f>
        <v>#REF!</v>
      </c>
      <c r="H25" s="303" t="e">
        <f t="shared" ref="H25" si="38">(G25*$B25)-$D25</f>
        <v>#REF!</v>
      </c>
      <c r="I25" s="92" t="e">
        <f>'Pque N Mundo I'!#REF!</f>
        <v>#REF!</v>
      </c>
      <c r="J25" s="303" t="e">
        <f t="shared" ref="J25" si="39">(I25*$B25)-$D25</f>
        <v>#REF!</v>
      </c>
      <c r="K25" s="239" t="e">
        <f t="shared" ref="K25" si="40">SUM(E25,G25,I25)</f>
        <v>#REF!</v>
      </c>
      <c r="L25" s="316" t="e">
        <f t="shared" ref="L25" si="41">(K25*$B25)-$D25*3</f>
        <v>#REF!</v>
      </c>
      <c r="M25" s="92" t="e">
        <f>'Pque N Mundo I'!#REF!</f>
        <v>#REF!</v>
      </c>
      <c r="N25" s="303" t="e">
        <f t="shared" ref="N25" si="42">(M25*$B25)-$D25</f>
        <v>#REF!</v>
      </c>
      <c r="O25" s="92" t="e">
        <f>'Pque N Mundo I'!#REF!</f>
        <v>#REF!</v>
      </c>
      <c r="P25" s="303" t="e">
        <f t="shared" ref="P25" si="43">(O25*$B25)-$D25</f>
        <v>#REF!</v>
      </c>
      <c r="Q25" s="92" t="e">
        <f>'Pque N Mundo I'!#REF!</f>
        <v>#REF!</v>
      </c>
      <c r="R25" s="303" t="e">
        <f t="shared" ref="R25" si="44">(Q25*$B25)-$D25</f>
        <v>#REF!</v>
      </c>
      <c r="S25" s="239" t="e">
        <f t="shared" ref="S25" si="45">SUM(M25,O25,Q25)</f>
        <v>#REF!</v>
      </c>
      <c r="T25" s="316" t="e">
        <f t="shared" ref="T25" si="46">(S25*$B25)-$D25*3</f>
        <v>#REF!</v>
      </c>
    </row>
    <row r="26" spans="1:20" ht="15.75" hidden="1" thickBot="1" x14ac:dyDescent="0.3">
      <c r="A26" s="5" t="s">
        <v>7</v>
      </c>
      <c r="B26" s="279">
        <f>SUM(B24:B25)</f>
        <v>20</v>
      </c>
      <c r="C26" s="6" t="e">
        <f t="shared" ref="C26:T26" si="47">SUM(C24:C25)</f>
        <v>#REF!</v>
      </c>
      <c r="D26" s="286" t="e">
        <f t="shared" si="47"/>
        <v>#REF!</v>
      </c>
      <c r="E26" s="7" t="e">
        <f t="shared" si="47"/>
        <v>#REF!</v>
      </c>
      <c r="F26" s="305" t="e">
        <f t="shared" si="47"/>
        <v>#REF!</v>
      </c>
      <c r="G26" s="7" t="e">
        <f t="shared" si="47"/>
        <v>#REF!</v>
      </c>
      <c r="H26" s="305" t="e">
        <f t="shared" si="47"/>
        <v>#REF!</v>
      </c>
      <c r="I26" s="7" t="e">
        <f t="shared" si="47"/>
        <v>#REF!</v>
      </c>
      <c r="J26" s="305" t="e">
        <f t="shared" si="47"/>
        <v>#REF!</v>
      </c>
      <c r="K26" s="71" t="e">
        <f t="shared" si="47"/>
        <v>#REF!</v>
      </c>
      <c r="L26" s="318" t="e">
        <f t="shared" si="47"/>
        <v>#REF!</v>
      </c>
      <c r="M26" s="7" t="e">
        <f t="shared" si="47"/>
        <v>#REF!</v>
      </c>
      <c r="N26" s="305" t="e">
        <f t="shared" si="47"/>
        <v>#REF!</v>
      </c>
      <c r="O26" s="7" t="e">
        <f t="shared" si="47"/>
        <v>#REF!</v>
      </c>
      <c r="P26" s="305" t="e">
        <f t="shared" si="47"/>
        <v>#REF!</v>
      </c>
      <c r="Q26" s="7" t="e">
        <f t="shared" si="47"/>
        <v>#REF!</v>
      </c>
      <c r="R26" s="305" t="e">
        <f t="shared" si="47"/>
        <v>#REF!</v>
      </c>
      <c r="S26" s="71" t="e">
        <f t="shared" si="47"/>
        <v>#REF!</v>
      </c>
      <c r="T26" s="318" t="e">
        <f t="shared" si="47"/>
        <v>#REF!</v>
      </c>
    </row>
    <row r="27" spans="1:20" hidden="1" x14ac:dyDescent="0.25"/>
    <row r="28" spans="1:20" ht="15.75" hidden="1" x14ac:dyDescent="0.25">
      <c r="A28" s="993" t="s">
        <v>47</v>
      </c>
      <c r="B28" s="994"/>
      <c r="C28" s="994"/>
      <c r="D28" s="994"/>
      <c r="E28" s="994"/>
      <c r="F28" s="994"/>
      <c r="G28" s="994"/>
      <c r="H28" s="994"/>
      <c r="I28" s="994"/>
      <c r="J28" s="994"/>
      <c r="K28" s="994"/>
      <c r="L28" s="994"/>
      <c r="M28" s="994"/>
      <c r="N28" s="994"/>
      <c r="O28" s="994"/>
      <c r="P28" s="994"/>
      <c r="Q28" s="994"/>
      <c r="R28" s="994"/>
      <c r="S28" s="994"/>
      <c r="T28" s="994"/>
    </row>
    <row r="29" spans="1:20" ht="36.75" hidden="1" thickBot="1" x14ac:dyDescent="0.3">
      <c r="A29" s="74" t="s">
        <v>14</v>
      </c>
      <c r="B29" s="260" t="s">
        <v>216</v>
      </c>
      <c r="C29" s="90" t="s">
        <v>165</v>
      </c>
      <c r="D29" s="288" t="s">
        <v>217</v>
      </c>
      <c r="E29" s="329" t="s">
        <v>2</v>
      </c>
      <c r="F29" s="330" t="s">
        <v>219</v>
      </c>
      <c r="G29" s="329" t="s">
        <v>3</v>
      </c>
      <c r="H29" s="330" t="s">
        <v>220</v>
      </c>
      <c r="I29" s="329" t="s">
        <v>4</v>
      </c>
      <c r="J29" s="330" t="s">
        <v>221</v>
      </c>
      <c r="K29" s="237" t="s">
        <v>193</v>
      </c>
      <c r="L29" s="328" t="s">
        <v>218</v>
      </c>
      <c r="M29" s="329" t="s">
        <v>5</v>
      </c>
      <c r="N29" s="330" t="s">
        <v>222</v>
      </c>
      <c r="O29" s="331" t="s">
        <v>190</v>
      </c>
      <c r="P29" s="330" t="s">
        <v>223</v>
      </c>
      <c r="Q29" s="331" t="s">
        <v>191</v>
      </c>
      <c r="R29" s="330" t="s">
        <v>224</v>
      </c>
      <c r="S29" s="237" t="s">
        <v>193</v>
      </c>
      <c r="T29" s="328" t="s">
        <v>218</v>
      </c>
    </row>
    <row r="30" spans="1:20" ht="15.75" hidden="1" thickTop="1" x14ac:dyDescent="0.25">
      <c r="A30" s="77" t="s">
        <v>32</v>
      </c>
      <c r="B30" s="262">
        <v>40</v>
      </c>
      <c r="C30" s="73" t="e">
        <f>'Pque N Mundo II'!#REF!</f>
        <v>#REF!</v>
      </c>
      <c r="D30" s="283" t="e">
        <f t="shared" ref="D30:D31" si="48">C30*B30</f>
        <v>#REF!</v>
      </c>
      <c r="E30" s="92" t="e">
        <f>'Pque N Mundo II'!#REF!</f>
        <v>#REF!</v>
      </c>
      <c r="F30" s="303" t="e">
        <f t="shared" ref="F30:F31" si="49">(E30*$B30)-$D30</f>
        <v>#REF!</v>
      </c>
      <c r="G30" s="92" t="e">
        <f>'Pque N Mundo II'!#REF!</f>
        <v>#REF!</v>
      </c>
      <c r="H30" s="303" t="e">
        <f t="shared" ref="H30:H31" si="50">(G30*$B30)-$D30</f>
        <v>#REF!</v>
      </c>
      <c r="I30" s="92" t="e">
        <f>'Pque N Mundo II'!#REF!</f>
        <v>#REF!</v>
      </c>
      <c r="J30" s="303" t="e">
        <f t="shared" ref="J30:J31" si="51">(I30*$B30)-$D30</f>
        <v>#REF!</v>
      </c>
      <c r="K30" s="239" t="e">
        <f t="shared" ref="K30:K31" si="52">SUM(E30,G30,I30)</f>
        <v>#REF!</v>
      </c>
      <c r="L30" s="316" t="e">
        <f t="shared" ref="L30:L31" si="53">(K30*$B30)-$D30*3</f>
        <v>#REF!</v>
      </c>
      <c r="M30" s="92" t="e">
        <f>'Pque N Mundo II'!#REF!</f>
        <v>#REF!</v>
      </c>
      <c r="N30" s="303" t="e">
        <f t="shared" ref="N30:N31" si="54">(M30*$B30)-$D30</f>
        <v>#REF!</v>
      </c>
      <c r="O30" s="92" t="e">
        <f>'Pque N Mundo II'!#REF!</f>
        <v>#REF!</v>
      </c>
      <c r="P30" s="303" t="e">
        <f t="shared" ref="P30:P31" si="55">(O30*$B30)-$D30</f>
        <v>#REF!</v>
      </c>
      <c r="Q30" s="92" t="e">
        <f>'Pque N Mundo II'!#REF!</f>
        <v>#REF!</v>
      </c>
      <c r="R30" s="303" t="e">
        <f t="shared" ref="R30:R31" si="56">(Q30*$B30)-$D30</f>
        <v>#REF!</v>
      </c>
      <c r="S30" s="239" t="e">
        <f t="shared" ref="S30:S31" si="57">SUM(M30,O30,Q30)</f>
        <v>#REF!</v>
      </c>
      <c r="T30" s="316" t="e">
        <f t="shared" ref="T30:T31" si="58">(S30*$B30)-$D30*3</f>
        <v>#REF!</v>
      </c>
    </row>
    <row r="31" spans="1:20" ht="15.75" hidden="1" thickBot="1" x14ac:dyDescent="0.3">
      <c r="A31" s="77" t="s">
        <v>33</v>
      </c>
      <c r="B31" s="262">
        <v>20</v>
      </c>
      <c r="C31" s="73" t="e">
        <f>'Pque N Mundo II'!#REF!</f>
        <v>#REF!</v>
      </c>
      <c r="D31" s="283" t="e">
        <f t="shared" si="48"/>
        <v>#REF!</v>
      </c>
      <c r="E31" s="92" t="e">
        <f>'Pque N Mundo II'!#REF!</f>
        <v>#REF!</v>
      </c>
      <c r="F31" s="303" t="e">
        <f t="shared" si="49"/>
        <v>#REF!</v>
      </c>
      <c r="G31" s="92" t="e">
        <f>'Pque N Mundo II'!#REF!</f>
        <v>#REF!</v>
      </c>
      <c r="H31" s="303" t="e">
        <f t="shared" si="50"/>
        <v>#REF!</v>
      </c>
      <c r="I31" s="92" t="e">
        <f>'Pque N Mundo II'!#REF!</f>
        <v>#REF!</v>
      </c>
      <c r="J31" s="303" t="e">
        <f t="shared" si="51"/>
        <v>#REF!</v>
      </c>
      <c r="K31" s="239" t="e">
        <f t="shared" si="52"/>
        <v>#REF!</v>
      </c>
      <c r="L31" s="316" t="e">
        <f t="shared" si="53"/>
        <v>#REF!</v>
      </c>
      <c r="M31" s="92" t="e">
        <f>'Pque N Mundo II'!#REF!</f>
        <v>#REF!</v>
      </c>
      <c r="N31" s="303" t="e">
        <f t="shared" si="54"/>
        <v>#REF!</v>
      </c>
      <c r="O31" s="92" t="e">
        <f>'Pque N Mundo II'!#REF!</f>
        <v>#REF!</v>
      </c>
      <c r="P31" s="303" t="e">
        <f t="shared" si="55"/>
        <v>#REF!</v>
      </c>
      <c r="Q31" s="92" t="e">
        <f>'Pque N Mundo II'!#REF!</f>
        <v>#REF!</v>
      </c>
      <c r="R31" s="303" t="e">
        <f t="shared" si="56"/>
        <v>#REF!</v>
      </c>
      <c r="S31" s="239" t="e">
        <f t="shared" si="57"/>
        <v>#REF!</v>
      </c>
      <c r="T31" s="316" t="e">
        <f t="shared" si="58"/>
        <v>#REF!</v>
      </c>
    </row>
    <row r="32" spans="1:20" ht="15.75" hidden="1" thickBot="1" x14ac:dyDescent="0.3">
      <c r="A32" s="5" t="s">
        <v>7</v>
      </c>
      <c r="B32" s="279">
        <f>SUM(B30:B31)</f>
        <v>60</v>
      </c>
      <c r="C32" s="6" t="e">
        <f t="shared" ref="C32:T32" si="59">SUM(C30:C31)</f>
        <v>#REF!</v>
      </c>
      <c r="D32" s="286" t="e">
        <f t="shared" si="59"/>
        <v>#REF!</v>
      </c>
      <c r="E32" s="7" t="e">
        <f t="shared" si="59"/>
        <v>#REF!</v>
      </c>
      <c r="F32" s="305" t="e">
        <f t="shared" si="59"/>
        <v>#REF!</v>
      </c>
      <c r="G32" s="337" t="e">
        <f t="shared" si="59"/>
        <v>#REF!</v>
      </c>
      <c r="H32" s="338" t="e">
        <f t="shared" si="59"/>
        <v>#REF!</v>
      </c>
      <c r="I32" s="337" t="e">
        <f t="shared" si="59"/>
        <v>#REF!</v>
      </c>
      <c r="J32" s="338" t="e">
        <f t="shared" si="59"/>
        <v>#REF!</v>
      </c>
      <c r="K32" s="71" t="e">
        <f t="shared" ref="K32:L32" si="60">SUM(K30:K31)</f>
        <v>#REF!</v>
      </c>
      <c r="L32" s="318" t="e">
        <f t="shared" si="60"/>
        <v>#REF!</v>
      </c>
      <c r="M32" s="7" t="e">
        <f t="shared" si="59"/>
        <v>#REF!</v>
      </c>
      <c r="N32" s="305" t="e">
        <f t="shared" si="59"/>
        <v>#REF!</v>
      </c>
      <c r="O32" s="7" t="e">
        <f t="shared" si="59"/>
        <v>#REF!</v>
      </c>
      <c r="P32" s="305" t="e">
        <f t="shared" si="59"/>
        <v>#REF!</v>
      </c>
      <c r="Q32" s="7" t="e">
        <f t="shared" si="59"/>
        <v>#REF!</v>
      </c>
      <c r="R32" s="305" t="e">
        <f t="shared" si="59"/>
        <v>#REF!</v>
      </c>
      <c r="S32" s="71" t="e">
        <f t="shared" si="59"/>
        <v>#REF!</v>
      </c>
      <c r="T32" s="318" t="e">
        <f t="shared" si="59"/>
        <v>#REF!</v>
      </c>
    </row>
    <row r="33" spans="1:20" hidden="1" x14ac:dyDescent="0.25"/>
    <row r="34" spans="1:20" ht="15.75" hidden="1" x14ac:dyDescent="0.25">
      <c r="A34" s="993" t="s">
        <v>264</v>
      </c>
      <c r="B34" s="994"/>
      <c r="C34" s="994"/>
      <c r="D34" s="994"/>
      <c r="E34" s="994"/>
      <c r="F34" s="994"/>
      <c r="G34" s="994"/>
      <c r="H34" s="994"/>
      <c r="I34" s="994"/>
      <c r="J34" s="994"/>
      <c r="K34" s="994"/>
      <c r="L34" s="994"/>
      <c r="M34" s="994"/>
      <c r="N34" s="994"/>
      <c r="O34" s="994"/>
      <c r="P34" s="994"/>
      <c r="Q34" s="994"/>
      <c r="R34" s="994"/>
      <c r="S34" s="994"/>
      <c r="T34" s="994"/>
    </row>
    <row r="35" spans="1:20" ht="36.75" hidden="1" thickBot="1" x14ac:dyDescent="0.3">
      <c r="A35" s="74" t="s">
        <v>14</v>
      </c>
      <c r="B35" s="260" t="s">
        <v>216</v>
      </c>
      <c r="C35" s="90" t="s">
        <v>165</v>
      </c>
      <c r="D35" s="288" t="s">
        <v>217</v>
      </c>
      <c r="E35" s="329" t="s">
        <v>2</v>
      </c>
      <c r="F35" s="330" t="s">
        <v>219</v>
      </c>
      <c r="G35" s="329" t="s">
        <v>3</v>
      </c>
      <c r="H35" s="330" t="s">
        <v>220</v>
      </c>
      <c r="I35" s="329" t="s">
        <v>4</v>
      </c>
      <c r="J35" s="330" t="s">
        <v>221</v>
      </c>
      <c r="K35" s="237" t="s">
        <v>193</v>
      </c>
      <c r="L35" s="328" t="s">
        <v>218</v>
      </c>
      <c r="M35" s="329" t="s">
        <v>5</v>
      </c>
      <c r="N35" s="330" t="s">
        <v>222</v>
      </c>
      <c r="O35" s="331" t="s">
        <v>190</v>
      </c>
      <c r="P35" s="330" t="s">
        <v>223</v>
      </c>
      <c r="Q35" s="331" t="s">
        <v>191</v>
      </c>
      <c r="R35" s="330" t="s">
        <v>224</v>
      </c>
      <c r="S35" s="237" t="s">
        <v>193</v>
      </c>
      <c r="T35" s="328" t="s">
        <v>218</v>
      </c>
    </row>
    <row r="36" spans="1:20" ht="16.5" hidden="1" thickTop="1" thickBot="1" x14ac:dyDescent="0.3">
      <c r="A36" s="77" t="s">
        <v>33</v>
      </c>
      <c r="B36" s="261">
        <v>20</v>
      </c>
      <c r="C36" s="76" t="e">
        <f>'AMA_UBS J Brasil'!#REF!</f>
        <v>#REF!</v>
      </c>
      <c r="D36" s="289" t="e">
        <f t="shared" ref="D36" si="61">C36*B36</f>
        <v>#REF!</v>
      </c>
      <c r="E36" s="91" t="e">
        <f>'AMA_UBS J Brasil'!#REF!</f>
        <v>#REF!</v>
      </c>
      <c r="F36" s="302" t="e">
        <f t="shared" ref="F36" si="62">(E36*$B36)-$D36</f>
        <v>#REF!</v>
      </c>
      <c r="G36" s="91" t="e">
        <f>'AMA_UBS J Brasil'!#REF!</f>
        <v>#REF!</v>
      </c>
      <c r="H36" s="302" t="e">
        <f t="shared" ref="H36" si="63">(G36*$B36)-$D36</f>
        <v>#REF!</v>
      </c>
      <c r="I36" s="91" t="e">
        <f>'AMA_UBS J Brasil'!#REF!</f>
        <v>#REF!</v>
      </c>
      <c r="J36" s="302" t="e">
        <f t="shared" ref="J36" si="64">(I36*$B36)-$D36</f>
        <v>#REF!</v>
      </c>
      <c r="K36" s="227" t="e">
        <f t="shared" ref="K36" si="65">SUM(E36,G36,I36)</f>
        <v>#REF!</v>
      </c>
      <c r="L36" s="315" t="e">
        <f t="shared" ref="L36" si="66">(K36*$B36)-$D36*3</f>
        <v>#REF!</v>
      </c>
      <c r="M36" s="91" t="e">
        <f>'AMA_UBS J Brasil'!#REF!</f>
        <v>#REF!</v>
      </c>
      <c r="N36" s="302" t="e">
        <f t="shared" ref="N36" si="67">(M36*$B36)-$D36</f>
        <v>#REF!</v>
      </c>
      <c r="O36" s="91" t="e">
        <f>'AMA_UBS J Brasil'!#REF!</f>
        <v>#REF!</v>
      </c>
      <c r="P36" s="302" t="e">
        <f t="shared" ref="P36" si="68">(O36*$B36)-$D36</f>
        <v>#REF!</v>
      </c>
      <c r="Q36" s="91" t="e">
        <f>'AMA_UBS J Brasil'!#REF!</f>
        <v>#REF!</v>
      </c>
      <c r="R36" s="302" t="e">
        <f t="shared" ref="R36" si="69">(Q36*$B36)-$D36</f>
        <v>#REF!</v>
      </c>
      <c r="S36" s="227" t="e">
        <f t="shared" ref="S36" si="70">SUM(M36,O36,Q36)</f>
        <v>#REF!</v>
      </c>
      <c r="T36" s="315" t="e">
        <f t="shared" ref="T36" si="71">(S36*$B36)-$D36*3</f>
        <v>#REF!</v>
      </c>
    </row>
    <row r="37" spans="1:20" ht="15.75" hidden="1" thickBot="1" x14ac:dyDescent="0.3">
      <c r="A37" s="341" t="s">
        <v>7</v>
      </c>
      <c r="B37" s="342">
        <f t="shared" ref="B37:T37" si="72">SUM(B36:B36)</f>
        <v>20</v>
      </c>
      <c r="C37" s="363" t="e">
        <f t="shared" si="72"/>
        <v>#REF!</v>
      </c>
      <c r="D37" s="364" t="e">
        <f t="shared" si="72"/>
        <v>#REF!</v>
      </c>
      <c r="E37" s="343" t="e">
        <f t="shared" si="72"/>
        <v>#REF!</v>
      </c>
      <c r="F37" s="344" t="e">
        <f t="shared" si="72"/>
        <v>#REF!</v>
      </c>
      <c r="G37" s="343" t="e">
        <f t="shared" si="72"/>
        <v>#REF!</v>
      </c>
      <c r="H37" s="344" t="e">
        <f t="shared" si="72"/>
        <v>#REF!</v>
      </c>
      <c r="I37" s="343" t="e">
        <f t="shared" si="72"/>
        <v>#REF!</v>
      </c>
      <c r="J37" s="344" t="e">
        <f t="shared" si="72"/>
        <v>#REF!</v>
      </c>
      <c r="K37" s="345" t="e">
        <f t="shared" ref="K37:L37" si="73">SUM(K36:K36)</f>
        <v>#REF!</v>
      </c>
      <c r="L37" s="346" t="e">
        <f t="shared" si="73"/>
        <v>#REF!</v>
      </c>
      <c r="M37" s="343" t="e">
        <f t="shared" si="72"/>
        <v>#REF!</v>
      </c>
      <c r="N37" s="344" t="e">
        <f t="shared" si="72"/>
        <v>#REF!</v>
      </c>
      <c r="O37" s="343" t="e">
        <f t="shared" si="72"/>
        <v>#REF!</v>
      </c>
      <c r="P37" s="344" t="e">
        <f t="shared" si="72"/>
        <v>#REF!</v>
      </c>
      <c r="Q37" s="343" t="e">
        <f t="shared" si="72"/>
        <v>#REF!</v>
      </c>
      <c r="R37" s="344" t="e">
        <f t="shared" si="72"/>
        <v>#REF!</v>
      </c>
      <c r="S37" s="345" t="e">
        <f t="shared" si="72"/>
        <v>#REF!</v>
      </c>
      <c r="T37" s="346" t="e">
        <f t="shared" si="72"/>
        <v>#REF!</v>
      </c>
    </row>
    <row r="39" spans="1:20" ht="15.75" x14ac:dyDescent="0.25">
      <c r="A39" s="1052" t="s">
        <v>268</v>
      </c>
      <c r="B39" s="1048"/>
      <c r="C39" s="1048"/>
      <c r="D39" s="1048"/>
      <c r="E39" s="1048"/>
      <c r="F39" s="1048"/>
      <c r="G39" s="1048"/>
      <c r="H39" s="1048"/>
      <c r="I39" s="1048"/>
      <c r="J39" s="1048"/>
      <c r="K39" s="1048"/>
      <c r="L39" s="1048"/>
      <c r="M39" s="1048"/>
      <c r="N39" s="1048"/>
      <c r="O39" s="1048"/>
      <c r="P39" s="1048"/>
      <c r="Q39" s="1048"/>
      <c r="R39" s="1048"/>
      <c r="S39" s="1048"/>
      <c r="T39" s="1048"/>
    </row>
    <row r="40" spans="1:20" ht="36.75" thickBot="1" x14ac:dyDescent="0.3">
      <c r="A40" s="74" t="s">
        <v>14</v>
      </c>
      <c r="B40" s="260" t="s">
        <v>216</v>
      </c>
      <c r="C40" s="90" t="s">
        <v>165</v>
      </c>
      <c r="D40" s="288" t="s">
        <v>217</v>
      </c>
      <c r="E40" s="329" t="str">
        <f>'Eq Minima Unds Horas'!E5</f>
        <v>MAR</v>
      </c>
      <c r="F40" s="330" t="str">
        <f>'Eq Minima Unds Horas'!F5</f>
        <v>Saldo Mar</v>
      </c>
      <c r="G40" s="329" t="str">
        <f>'Eq Minima Unds Horas'!G5</f>
        <v>ABR</v>
      </c>
      <c r="H40" s="330" t="str">
        <f>'Eq Minima Unds Horas'!H5</f>
        <v>Saldo Abr</v>
      </c>
      <c r="I40" s="329" t="str">
        <f>'Eq Minima Unds Horas'!I5</f>
        <v>MAI</v>
      </c>
      <c r="J40" s="330" t="str">
        <f>'Eq Minima Unds Horas'!J5</f>
        <v>Saldo Mai</v>
      </c>
      <c r="K40" s="237" t="str">
        <f>'Eq Minima Unds Horas'!K5</f>
        <v>3º Trimestre</v>
      </c>
      <c r="L40" s="328" t="str">
        <f>'Eq Minima Unds Horas'!L5</f>
        <v>Saldo Trim</v>
      </c>
      <c r="M40" s="329" t="str">
        <f>'Eq Minima Unds Horas'!M5</f>
        <v>JUN</v>
      </c>
      <c r="N40" s="330" t="str">
        <f>'Eq Minima Unds Horas'!N5</f>
        <v>Saldo Jun</v>
      </c>
      <c r="O40" s="331" t="str">
        <f>'Eq Minima Unds Horas'!O5</f>
        <v>JUL</v>
      </c>
      <c r="P40" s="330" t="str">
        <f>'Eq Minima Unds Horas'!P5</f>
        <v>Saldo Jul</v>
      </c>
      <c r="Q40" s="331" t="str">
        <f>'Eq Minima Unds Horas'!Q5</f>
        <v>AGO</v>
      </c>
      <c r="R40" s="330" t="str">
        <f>'Eq Minima Unds Horas'!R5</f>
        <v>Saldo Ago</v>
      </c>
      <c r="S40" s="237" t="str">
        <f>'Eq Minima Unds Horas'!S5</f>
        <v>4º Trimestre</v>
      </c>
      <c r="T40" s="328" t="str">
        <f>'Eq Minima Unds Horas'!T5</f>
        <v>Saldo Trim</v>
      </c>
    </row>
    <row r="41" spans="1:20" ht="15.75" thickTop="1" x14ac:dyDescent="0.25">
      <c r="A41" s="26" t="s">
        <v>317</v>
      </c>
      <c r="B41" s="266">
        <v>20</v>
      </c>
      <c r="C41" s="76" t="e">
        <f>'CEO II VG'!#REF!</f>
        <v>#REF!</v>
      </c>
      <c r="D41" s="289" t="e">
        <f t="shared" ref="D41:D47" si="74">C41*B41</f>
        <v>#REF!</v>
      </c>
      <c r="E41" s="91" t="e">
        <f>'CEO II VG'!#REF!</f>
        <v>#REF!</v>
      </c>
      <c r="F41" s="302" t="e">
        <f t="shared" ref="F41:F47" si="75">(E41*$B41)-$D41</f>
        <v>#REF!</v>
      </c>
      <c r="G41" s="91" t="e">
        <f>'CEO II VG'!#REF!</f>
        <v>#REF!</v>
      </c>
      <c r="H41" s="302" t="e">
        <f t="shared" ref="H41:H47" si="76">(G41*$B41)-$D41</f>
        <v>#REF!</v>
      </c>
      <c r="I41" s="91" t="e">
        <f>'CEO II VG'!#REF!</f>
        <v>#REF!</v>
      </c>
      <c r="J41" s="302" t="e">
        <f t="shared" ref="J41:J47" si="77">(I41*$B41)-$D41</f>
        <v>#REF!</v>
      </c>
      <c r="K41" s="227" t="e">
        <f t="shared" ref="K41:K47" si="78">SUM(E41,G41,I41)</f>
        <v>#REF!</v>
      </c>
      <c r="L41" s="315" t="e">
        <f t="shared" ref="L41:L47" si="79">(K41*$B41)-$D41*3</f>
        <v>#REF!</v>
      </c>
      <c r="M41" s="91" t="e">
        <f>'CEO II VG'!#REF!</f>
        <v>#REF!</v>
      </c>
      <c r="N41" s="302" t="e">
        <f t="shared" ref="N41:N47" si="80">(M41*$B41)-$D41</f>
        <v>#REF!</v>
      </c>
      <c r="O41" s="91" t="e">
        <f>'CEO II VG'!#REF!</f>
        <v>#REF!</v>
      </c>
      <c r="P41" s="302" t="e">
        <f t="shared" ref="P41:P47" si="81">(O41*$B41)-$D41</f>
        <v>#REF!</v>
      </c>
      <c r="Q41" s="91" t="e">
        <f>'CEO II VG'!#REF!</f>
        <v>#REF!</v>
      </c>
      <c r="R41" s="302" t="e">
        <f t="shared" ref="R41:R47" si="82">(Q41*$B41)-$D41</f>
        <v>#REF!</v>
      </c>
      <c r="S41" s="227" t="e">
        <f t="shared" ref="S41:S47" si="83">SUM(M41,O41,Q41)</f>
        <v>#REF!</v>
      </c>
      <c r="T41" s="315" t="e">
        <f t="shared" ref="T41:T47" si="84">(S41*$B41)-$D41*3</f>
        <v>#REF!</v>
      </c>
    </row>
    <row r="42" spans="1:20" x14ac:dyDescent="0.25">
      <c r="A42" s="105" t="s">
        <v>318</v>
      </c>
      <c r="B42" s="267">
        <v>20</v>
      </c>
      <c r="C42" s="78" t="e">
        <f>'CEO II VG'!#REF!</f>
        <v>#REF!</v>
      </c>
      <c r="D42" s="290" t="e">
        <f t="shared" si="74"/>
        <v>#REF!</v>
      </c>
      <c r="E42" s="92" t="e">
        <f>'CEO II VG'!#REF!</f>
        <v>#REF!</v>
      </c>
      <c r="F42" s="303" t="e">
        <f t="shared" si="75"/>
        <v>#REF!</v>
      </c>
      <c r="G42" s="92" t="e">
        <f>'CEO II VG'!#REF!</f>
        <v>#REF!</v>
      </c>
      <c r="H42" s="303" t="e">
        <f t="shared" si="76"/>
        <v>#REF!</v>
      </c>
      <c r="I42" s="92" t="e">
        <f>'CEO II VG'!#REF!</f>
        <v>#REF!</v>
      </c>
      <c r="J42" s="303" t="e">
        <f t="shared" si="77"/>
        <v>#REF!</v>
      </c>
      <c r="K42" s="239" t="e">
        <f t="shared" si="78"/>
        <v>#REF!</v>
      </c>
      <c r="L42" s="316" t="e">
        <f t="shared" si="79"/>
        <v>#REF!</v>
      </c>
      <c r="M42" s="92" t="e">
        <f>'CEO II VG'!#REF!</f>
        <v>#REF!</v>
      </c>
      <c r="N42" s="303" t="e">
        <f t="shared" si="80"/>
        <v>#REF!</v>
      </c>
      <c r="O42" s="92" t="e">
        <f>'CEO II VG'!#REF!</f>
        <v>#REF!</v>
      </c>
      <c r="P42" s="303" t="e">
        <f t="shared" si="81"/>
        <v>#REF!</v>
      </c>
      <c r="Q42" s="92" t="e">
        <f>'CEO II VG'!#REF!</f>
        <v>#REF!</v>
      </c>
      <c r="R42" s="303" t="e">
        <f t="shared" si="82"/>
        <v>#REF!</v>
      </c>
      <c r="S42" s="239" t="e">
        <f t="shared" si="83"/>
        <v>#REF!</v>
      </c>
      <c r="T42" s="316" t="e">
        <f t="shared" si="84"/>
        <v>#REF!</v>
      </c>
    </row>
    <row r="43" spans="1:20" x14ac:dyDescent="0.25">
      <c r="A43" s="105" t="s">
        <v>319</v>
      </c>
      <c r="B43" s="267">
        <v>20</v>
      </c>
      <c r="C43" s="78" t="e">
        <f>'CEO II VG'!#REF!</f>
        <v>#REF!</v>
      </c>
      <c r="D43" s="290" t="e">
        <f t="shared" si="74"/>
        <v>#REF!</v>
      </c>
      <c r="E43" s="92" t="e">
        <f>'CEO II VG'!#REF!</f>
        <v>#REF!</v>
      </c>
      <c r="F43" s="303" t="e">
        <f t="shared" si="75"/>
        <v>#REF!</v>
      </c>
      <c r="G43" s="92" t="e">
        <f>'CEO II VG'!#REF!</f>
        <v>#REF!</v>
      </c>
      <c r="H43" s="303" t="e">
        <f t="shared" si="76"/>
        <v>#REF!</v>
      </c>
      <c r="I43" s="92" t="e">
        <f>'CEO II VG'!#REF!</f>
        <v>#REF!</v>
      </c>
      <c r="J43" s="303" t="e">
        <f t="shared" si="77"/>
        <v>#REF!</v>
      </c>
      <c r="K43" s="239" t="e">
        <f t="shared" si="78"/>
        <v>#REF!</v>
      </c>
      <c r="L43" s="316" t="e">
        <f t="shared" si="79"/>
        <v>#REF!</v>
      </c>
      <c r="M43" s="92" t="e">
        <f>'CEO II VG'!#REF!</f>
        <v>#REF!</v>
      </c>
      <c r="N43" s="303" t="e">
        <f t="shared" si="80"/>
        <v>#REF!</v>
      </c>
      <c r="O43" s="92" t="e">
        <f>'CEO II VG'!#REF!</f>
        <v>#REF!</v>
      </c>
      <c r="P43" s="303" t="e">
        <f t="shared" si="81"/>
        <v>#REF!</v>
      </c>
      <c r="Q43" s="92" t="e">
        <f>'CEO II VG'!#REF!</f>
        <v>#REF!</v>
      </c>
      <c r="R43" s="303" t="e">
        <f t="shared" si="82"/>
        <v>#REF!</v>
      </c>
      <c r="S43" s="239" t="e">
        <f t="shared" si="83"/>
        <v>#REF!</v>
      </c>
      <c r="T43" s="316" t="e">
        <f t="shared" si="84"/>
        <v>#REF!</v>
      </c>
    </row>
    <row r="44" spans="1:20" x14ac:dyDescent="0.25">
      <c r="A44" s="105" t="s">
        <v>320</v>
      </c>
      <c r="B44" s="267">
        <v>20</v>
      </c>
      <c r="C44" s="78" t="e">
        <f>'CEO II VG'!#REF!</f>
        <v>#REF!</v>
      </c>
      <c r="D44" s="290" t="e">
        <f t="shared" si="74"/>
        <v>#REF!</v>
      </c>
      <c r="E44" s="92" t="e">
        <f>'CEO II VG'!#REF!</f>
        <v>#REF!</v>
      </c>
      <c r="F44" s="303" t="e">
        <f t="shared" si="75"/>
        <v>#REF!</v>
      </c>
      <c r="G44" s="92" t="e">
        <f>'CEO II VG'!#REF!</f>
        <v>#REF!</v>
      </c>
      <c r="H44" s="303" t="e">
        <f t="shared" si="76"/>
        <v>#REF!</v>
      </c>
      <c r="I44" s="92" t="e">
        <f>'CEO II VG'!#REF!</f>
        <v>#REF!</v>
      </c>
      <c r="J44" s="303" t="e">
        <f t="shared" si="77"/>
        <v>#REF!</v>
      </c>
      <c r="K44" s="239" t="e">
        <f t="shared" si="78"/>
        <v>#REF!</v>
      </c>
      <c r="L44" s="316" t="e">
        <f t="shared" si="79"/>
        <v>#REF!</v>
      </c>
      <c r="M44" s="92" t="e">
        <f>'CEO II VG'!#REF!</f>
        <v>#REF!</v>
      </c>
      <c r="N44" s="303" t="e">
        <f t="shared" si="80"/>
        <v>#REF!</v>
      </c>
      <c r="O44" s="92" t="e">
        <f>'CEO II VG'!#REF!</f>
        <v>#REF!</v>
      </c>
      <c r="P44" s="303" t="e">
        <f t="shared" si="81"/>
        <v>#REF!</v>
      </c>
      <c r="Q44" s="92" t="e">
        <f>'CEO II VG'!#REF!</f>
        <v>#REF!</v>
      </c>
      <c r="R44" s="303" t="e">
        <f t="shared" si="82"/>
        <v>#REF!</v>
      </c>
      <c r="S44" s="239" t="e">
        <f t="shared" si="83"/>
        <v>#REF!</v>
      </c>
      <c r="T44" s="316" t="e">
        <f t="shared" si="84"/>
        <v>#REF!</v>
      </c>
    </row>
    <row r="45" spans="1:20" x14ac:dyDescent="0.25">
      <c r="A45" s="105" t="s">
        <v>321</v>
      </c>
      <c r="B45" s="267">
        <v>20</v>
      </c>
      <c r="C45" s="78" t="e">
        <f>'CEO II VG'!#REF!</f>
        <v>#REF!</v>
      </c>
      <c r="D45" s="290" t="e">
        <f t="shared" si="74"/>
        <v>#REF!</v>
      </c>
      <c r="E45" s="92" t="e">
        <f>'CEO II VG'!#REF!</f>
        <v>#REF!</v>
      </c>
      <c r="F45" s="303" t="e">
        <f t="shared" si="75"/>
        <v>#REF!</v>
      </c>
      <c r="G45" s="92" t="e">
        <f>'CEO II VG'!#REF!</f>
        <v>#REF!</v>
      </c>
      <c r="H45" s="303" t="e">
        <f t="shared" si="76"/>
        <v>#REF!</v>
      </c>
      <c r="I45" s="92" t="e">
        <f>'CEO II VG'!#REF!</f>
        <v>#REF!</v>
      </c>
      <c r="J45" s="303" t="e">
        <f t="shared" si="77"/>
        <v>#REF!</v>
      </c>
      <c r="K45" s="239" t="e">
        <f t="shared" si="78"/>
        <v>#REF!</v>
      </c>
      <c r="L45" s="316" t="e">
        <f t="shared" si="79"/>
        <v>#REF!</v>
      </c>
      <c r="M45" s="92" t="e">
        <f>'CEO II VG'!#REF!</f>
        <v>#REF!</v>
      </c>
      <c r="N45" s="303" t="e">
        <f t="shared" si="80"/>
        <v>#REF!</v>
      </c>
      <c r="O45" s="92" t="e">
        <f>'CEO II VG'!#REF!</f>
        <v>#REF!</v>
      </c>
      <c r="P45" s="303" t="e">
        <f t="shared" si="81"/>
        <v>#REF!</v>
      </c>
      <c r="Q45" s="92" t="e">
        <f>'CEO II VG'!#REF!</f>
        <v>#REF!</v>
      </c>
      <c r="R45" s="303" t="e">
        <f t="shared" si="82"/>
        <v>#REF!</v>
      </c>
      <c r="S45" s="239" t="e">
        <f t="shared" si="83"/>
        <v>#REF!</v>
      </c>
      <c r="T45" s="316" t="e">
        <f t="shared" si="84"/>
        <v>#REF!</v>
      </c>
    </row>
    <row r="46" spans="1:20" x14ac:dyDescent="0.25">
      <c r="A46" s="105" t="s">
        <v>322</v>
      </c>
      <c r="B46" s="267">
        <v>20</v>
      </c>
      <c r="C46" s="78" t="e">
        <f>'CEO II VG'!#REF!</f>
        <v>#REF!</v>
      </c>
      <c r="D46" s="290" t="e">
        <f t="shared" si="74"/>
        <v>#REF!</v>
      </c>
      <c r="E46" s="92" t="e">
        <f>'CEO II VG'!#REF!</f>
        <v>#REF!</v>
      </c>
      <c r="F46" s="303" t="e">
        <f t="shared" si="75"/>
        <v>#REF!</v>
      </c>
      <c r="G46" s="92" t="e">
        <f>'CEO II VG'!#REF!</f>
        <v>#REF!</v>
      </c>
      <c r="H46" s="303" t="e">
        <f t="shared" si="76"/>
        <v>#REF!</v>
      </c>
      <c r="I46" s="92" t="e">
        <f>'CEO II VG'!#REF!</f>
        <v>#REF!</v>
      </c>
      <c r="J46" s="303" t="e">
        <f t="shared" si="77"/>
        <v>#REF!</v>
      </c>
      <c r="K46" s="239" t="e">
        <f t="shared" si="78"/>
        <v>#REF!</v>
      </c>
      <c r="L46" s="316" t="e">
        <f t="shared" si="79"/>
        <v>#REF!</v>
      </c>
      <c r="M46" s="92" t="e">
        <f>'CEO II VG'!#REF!</f>
        <v>#REF!</v>
      </c>
      <c r="N46" s="303" t="e">
        <f t="shared" si="80"/>
        <v>#REF!</v>
      </c>
      <c r="O46" s="92" t="e">
        <f>'CEO II VG'!#REF!</f>
        <v>#REF!</v>
      </c>
      <c r="P46" s="303" t="e">
        <f t="shared" si="81"/>
        <v>#REF!</v>
      </c>
      <c r="Q46" s="92" t="e">
        <f>'CEO II VG'!#REF!</f>
        <v>#REF!</v>
      </c>
      <c r="R46" s="303" t="e">
        <f t="shared" si="82"/>
        <v>#REF!</v>
      </c>
      <c r="S46" s="239" t="e">
        <f t="shared" si="83"/>
        <v>#REF!</v>
      </c>
      <c r="T46" s="316" t="e">
        <f t="shared" si="84"/>
        <v>#REF!</v>
      </c>
    </row>
    <row r="47" spans="1:20" ht="15.75" thickBot="1" x14ac:dyDescent="0.3">
      <c r="A47" s="407" t="s">
        <v>323</v>
      </c>
      <c r="B47" s="408">
        <v>20</v>
      </c>
      <c r="C47" s="79" t="e">
        <f>'CEO II VG'!#REF!</f>
        <v>#REF!</v>
      </c>
      <c r="D47" s="340" t="e">
        <f t="shared" si="74"/>
        <v>#REF!</v>
      </c>
      <c r="E47" s="101" t="e">
        <f>'CEO II VG'!#REF!</f>
        <v>#REF!</v>
      </c>
      <c r="F47" s="311" t="e">
        <f t="shared" si="75"/>
        <v>#REF!</v>
      </c>
      <c r="G47" s="101" t="e">
        <f>'CEO II VG'!#REF!</f>
        <v>#REF!</v>
      </c>
      <c r="H47" s="311" t="e">
        <f t="shared" si="76"/>
        <v>#REF!</v>
      </c>
      <c r="I47" s="101" t="e">
        <f>'CEO II VG'!#REF!</f>
        <v>#REF!</v>
      </c>
      <c r="J47" s="311" t="e">
        <f t="shared" si="77"/>
        <v>#REF!</v>
      </c>
      <c r="K47" s="247" t="e">
        <f t="shared" si="78"/>
        <v>#REF!</v>
      </c>
      <c r="L47" s="324" t="e">
        <f t="shared" si="79"/>
        <v>#REF!</v>
      </c>
      <c r="M47" s="101" t="e">
        <f>'CEO II VG'!#REF!</f>
        <v>#REF!</v>
      </c>
      <c r="N47" s="311" t="e">
        <f t="shared" si="80"/>
        <v>#REF!</v>
      </c>
      <c r="O47" s="101" t="e">
        <f>'CEO II VG'!#REF!</f>
        <v>#REF!</v>
      </c>
      <c r="P47" s="311" t="e">
        <f t="shared" si="81"/>
        <v>#REF!</v>
      </c>
      <c r="Q47" s="101" t="e">
        <f>'CEO II VG'!#REF!</f>
        <v>#REF!</v>
      </c>
      <c r="R47" s="311" t="e">
        <f t="shared" si="82"/>
        <v>#REF!</v>
      </c>
      <c r="S47" s="247" t="e">
        <f t="shared" si="83"/>
        <v>#REF!</v>
      </c>
      <c r="T47" s="324" t="e">
        <f t="shared" si="84"/>
        <v>#REF!</v>
      </c>
    </row>
    <row r="48" spans="1:20" ht="15.75" thickBot="1" x14ac:dyDescent="0.3">
      <c r="A48" s="409" t="s">
        <v>7</v>
      </c>
      <c r="B48" s="334">
        <f t="shared" ref="B48:T48" si="85">SUM(B41:B47)</f>
        <v>140</v>
      </c>
      <c r="C48" s="335" t="e">
        <f t="shared" si="85"/>
        <v>#REF!</v>
      </c>
      <c r="D48" s="336" t="e">
        <f t="shared" si="85"/>
        <v>#REF!</v>
      </c>
      <c r="E48" s="337" t="e">
        <f t="shared" si="85"/>
        <v>#REF!</v>
      </c>
      <c r="F48" s="338" t="e">
        <f t="shared" si="85"/>
        <v>#REF!</v>
      </c>
      <c r="G48" s="337" t="e">
        <f t="shared" si="85"/>
        <v>#REF!</v>
      </c>
      <c r="H48" s="338" t="e">
        <f t="shared" si="85"/>
        <v>#REF!</v>
      </c>
      <c r="I48" s="337" t="e">
        <f t="shared" si="85"/>
        <v>#REF!</v>
      </c>
      <c r="J48" s="338" t="e">
        <f t="shared" si="85"/>
        <v>#REF!</v>
      </c>
      <c r="K48" s="339" t="e">
        <f t="shared" ref="K48:L48" si="86">SUM(K41:K47)</f>
        <v>#REF!</v>
      </c>
      <c r="L48" s="406" t="e">
        <f t="shared" si="86"/>
        <v>#REF!</v>
      </c>
      <c r="M48" s="337" t="e">
        <f t="shared" si="85"/>
        <v>#REF!</v>
      </c>
      <c r="N48" s="338" t="e">
        <f t="shared" si="85"/>
        <v>#REF!</v>
      </c>
      <c r="O48" s="337" t="e">
        <f t="shared" si="85"/>
        <v>#REF!</v>
      </c>
      <c r="P48" s="338" t="e">
        <f t="shared" si="85"/>
        <v>#REF!</v>
      </c>
      <c r="Q48" s="337" t="e">
        <f t="shared" si="85"/>
        <v>#REF!</v>
      </c>
      <c r="R48" s="338" t="e">
        <f t="shared" si="85"/>
        <v>#REF!</v>
      </c>
      <c r="S48" s="339" t="e">
        <f t="shared" si="85"/>
        <v>#REF!</v>
      </c>
      <c r="T48" s="406" t="e">
        <f t="shared" si="85"/>
        <v>#REF!</v>
      </c>
    </row>
    <row r="50" spans="1:20" ht="15.75" hidden="1" x14ac:dyDescent="0.25">
      <c r="A50" s="993" t="s">
        <v>270</v>
      </c>
      <c r="B50" s="994"/>
      <c r="C50" s="994"/>
      <c r="D50" s="994"/>
      <c r="E50" s="994"/>
      <c r="F50" s="994"/>
      <c r="G50" s="994"/>
      <c r="H50" s="994"/>
      <c r="I50" s="994"/>
      <c r="J50" s="994"/>
      <c r="K50" s="994"/>
      <c r="L50" s="994"/>
      <c r="M50" s="994"/>
      <c r="N50" s="994"/>
      <c r="O50" s="994"/>
      <c r="P50" s="994"/>
      <c r="Q50" s="994"/>
      <c r="R50" s="994"/>
      <c r="S50" s="994"/>
      <c r="T50" s="994"/>
    </row>
    <row r="51" spans="1:20" ht="36.75" hidden="1" thickBot="1" x14ac:dyDescent="0.3">
      <c r="A51" s="74" t="s">
        <v>14</v>
      </c>
      <c r="B51" s="260" t="s">
        <v>216</v>
      </c>
      <c r="C51" s="90" t="s">
        <v>165</v>
      </c>
      <c r="D51" s="288" t="s">
        <v>217</v>
      </c>
      <c r="E51" s="329" t="s">
        <v>2</v>
      </c>
      <c r="F51" s="330" t="s">
        <v>219</v>
      </c>
      <c r="G51" s="329" t="s">
        <v>3</v>
      </c>
      <c r="H51" s="330" t="s">
        <v>220</v>
      </c>
      <c r="I51" s="329" t="s">
        <v>4</v>
      </c>
      <c r="J51" s="330" t="s">
        <v>221</v>
      </c>
      <c r="K51" s="237" t="s">
        <v>193</v>
      </c>
      <c r="L51" s="328" t="s">
        <v>218</v>
      </c>
      <c r="M51" s="329" t="s">
        <v>5</v>
      </c>
      <c r="N51" s="330" t="s">
        <v>222</v>
      </c>
      <c r="O51" s="331" t="s">
        <v>190</v>
      </c>
      <c r="P51" s="330" t="s">
        <v>223</v>
      </c>
      <c r="Q51" s="331" t="s">
        <v>191</v>
      </c>
      <c r="R51" s="330" t="s">
        <v>224</v>
      </c>
      <c r="S51" s="237" t="s">
        <v>193</v>
      </c>
      <c r="T51" s="328" t="s">
        <v>218</v>
      </c>
    </row>
    <row r="52" spans="1:20" hidden="1" x14ac:dyDescent="0.25">
      <c r="A52" s="77" t="s">
        <v>33</v>
      </c>
      <c r="B52" s="261">
        <v>20</v>
      </c>
      <c r="C52" s="76" t="e">
        <f>'AMA_UBS V Medeiros'!#REF!</f>
        <v>#REF!</v>
      </c>
      <c r="D52" s="289" t="e">
        <f t="shared" ref="D52" si="87">C52*B52</f>
        <v>#REF!</v>
      </c>
      <c r="E52" s="91" t="e">
        <f>'AMA_UBS V Medeiros'!#REF!</f>
        <v>#REF!</v>
      </c>
      <c r="F52" s="302" t="e">
        <f t="shared" ref="F52" si="88">(E52*$B52)-$D52</f>
        <v>#REF!</v>
      </c>
      <c r="G52" s="91" t="e">
        <f>'AMA_UBS V Medeiros'!#REF!</f>
        <v>#REF!</v>
      </c>
      <c r="H52" s="302" t="e">
        <f t="shared" ref="H52" si="89">(G52*$B52)-$D52</f>
        <v>#REF!</v>
      </c>
      <c r="I52" s="91" t="e">
        <f>'AMA_UBS V Medeiros'!#REF!</f>
        <v>#REF!</v>
      </c>
      <c r="J52" s="302" t="e">
        <f t="shared" ref="J52" si="90">(I52*$B52)-$D52</f>
        <v>#REF!</v>
      </c>
      <c r="K52" s="227" t="e">
        <f t="shared" ref="K52" si="91">SUM(E52,G52,I52)</f>
        <v>#REF!</v>
      </c>
      <c r="L52" s="315" t="e">
        <f t="shared" ref="L52" si="92">(K52*$B52)-$D52*3</f>
        <v>#REF!</v>
      </c>
      <c r="M52" s="91" t="e">
        <f>'AMA_UBS V Medeiros'!#REF!</f>
        <v>#REF!</v>
      </c>
      <c r="N52" s="302" t="e">
        <f t="shared" ref="N52" si="93">(M52*$B52)-$D52</f>
        <v>#REF!</v>
      </c>
      <c r="O52" s="91" t="e">
        <f>'AMA_UBS V Medeiros'!#REF!</f>
        <v>#REF!</v>
      </c>
      <c r="P52" s="302" t="e">
        <f t="shared" ref="P52" si="94">(O52*$B52)-$D52</f>
        <v>#REF!</v>
      </c>
      <c r="Q52" s="91" t="e">
        <f>'AMA_UBS V Medeiros'!#REF!</f>
        <v>#REF!</v>
      </c>
      <c r="R52" s="302" t="e">
        <f t="shared" ref="R52" si="95">(Q52*$B52)-$D52</f>
        <v>#REF!</v>
      </c>
      <c r="S52" s="227" t="e">
        <f t="shared" ref="S52" si="96">SUM(M52,O52,Q52)</f>
        <v>#REF!</v>
      </c>
      <c r="T52" s="315" t="e">
        <f t="shared" ref="T52" si="97">(S52*$B52)-$D52*3</f>
        <v>#REF!</v>
      </c>
    </row>
    <row r="53" spans="1:20" ht="15.75" hidden="1" thickBot="1" x14ac:dyDescent="0.3">
      <c r="A53" s="355" t="s">
        <v>7</v>
      </c>
      <c r="B53" s="348">
        <f t="shared" ref="B53:T53" si="98">SUM(B52:B52)</f>
        <v>20</v>
      </c>
      <c r="C53" s="349" t="e">
        <f t="shared" si="98"/>
        <v>#REF!</v>
      </c>
      <c r="D53" s="350" t="e">
        <f t="shared" si="98"/>
        <v>#REF!</v>
      </c>
      <c r="E53" s="351" t="e">
        <f t="shared" si="98"/>
        <v>#REF!</v>
      </c>
      <c r="F53" s="352" t="e">
        <f t="shared" si="98"/>
        <v>#REF!</v>
      </c>
      <c r="G53" s="351" t="e">
        <f t="shared" si="98"/>
        <v>#REF!</v>
      </c>
      <c r="H53" s="352" t="e">
        <f t="shared" si="98"/>
        <v>#REF!</v>
      </c>
      <c r="I53" s="351" t="e">
        <f t="shared" si="98"/>
        <v>#REF!</v>
      </c>
      <c r="J53" s="352" t="e">
        <f t="shared" si="98"/>
        <v>#REF!</v>
      </c>
      <c r="K53" s="353" t="e">
        <f t="shared" ref="K53:L53" si="99">SUM(K52:K52)</f>
        <v>#REF!</v>
      </c>
      <c r="L53" s="354" t="e">
        <f t="shared" si="99"/>
        <v>#REF!</v>
      </c>
      <c r="M53" s="351" t="e">
        <f t="shared" si="98"/>
        <v>#REF!</v>
      </c>
      <c r="N53" s="352" t="e">
        <f t="shared" si="98"/>
        <v>#REF!</v>
      </c>
      <c r="O53" s="351" t="e">
        <f t="shared" si="98"/>
        <v>#REF!</v>
      </c>
      <c r="P53" s="352" t="e">
        <f t="shared" si="98"/>
        <v>#REF!</v>
      </c>
      <c r="Q53" s="351" t="e">
        <f t="shared" si="98"/>
        <v>#REF!</v>
      </c>
      <c r="R53" s="352" t="e">
        <f t="shared" si="98"/>
        <v>#REF!</v>
      </c>
      <c r="S53" s="353" t="e">
        <f t="shared" si="98"/>
        <v>#REF!</v>
      </c>
      <c r="T53" s="354" t="e">
        <f t="shared" si="98"/>
        <v>#REF!</v>
      </c>
    </row>
    <row r="54" spans="1:20" hidden="1" x14ac:dyDescent="0.25"/>
    <row r="55" spans="1:20" ht="15.75" hidden="1" x14ac:dyDescent="0.25">
      <c r="A55" s="993" t="s">
        <v>272</v>
      </c>
      <c r="B55" s="994"/>
      <c r="C55" s="994"/>
      <c r="D55" s="994"/>
      <c r="E55" s="994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  <c r="S55" s="994"/>
      <c r="T55" s="994"/>
    </row>
    <row r="56" spans="1:20" ht="36.75" hidden="1" thickBot="1" x14ac:dyDescent="0.3">
      <c r="A56" s="74" t="s">
        <v>14</v>
      </c>
      <c r="B56" s="260" t="s">
        <v>216</v>
      </c>
      <c r="C56" s="90" t="s">
        <v>165</v>
      </c>
      <c r="D56" s="288" t="s">
        <v>217</v>
      </c>
      <c r="E56" s="329" t="s">
        <v>2</v>
      </c>
      <c r="F56" s="330" t="s">
        <v>219</v>
      </c>
      <c r="G56" s="329" t="s">
        <v>3</v>
      </c>
      <c r="H56" s="330" t="s">
        <v>220</v>
      </c>
      <c r="I56" s="329" t="s">
        <v>4</v>
      </c>
      <c r="J56" s="330" t="s">
        <v>221</v>
      </c>
      <c r="K56" s="237" t="s">
        <v>193</v>
      </c>
      <c r="L56" s="328" t="s">
        <v>218</v>
      </c>
      <c r="M56" s="329" t="s">
        <v>5</v>
      </c>
      <c r="N56" s="330" t="s">
        <v>222</v>
      </c>
      <c r="O56" s="331" t="s">
        <v>190</v>
      </c>
      <c r="P56" s="330" t="s">
        <v>223</v>
      </c>
      <c r="Q56" s="331" t="s">
        <v>191</v>
      </c>
      <c r="R56" s="330" t="s">
        <v>224</v>
      </c>
      <c r="S56" s="237" t="s">
        <v>193</v>
      </c>
      <c r="T56" s="328" t="s">
        <v>218</v>
      </c>
    </row>
    <row r="57" spans="1:20" hidden="1" x14ac:dyDescent="0.25">
      <c r="A57" s="77" t="s">
        <v>33</v>
      </c>
      <c r="B57" s="261">
        <v>20</v>
      </c>
      <c r="C57" s="9">
        <f>'UBS Izolina Mazzei'!B53</f>
        <v>9</v>
      </c>
      <c r="D57" s="282">
        <f t="shared" ref="D57" si="100">C57*B57</f>
        <v>180</v>
      </c>
      <c r="E57" s="91">
        <f>'UBS Izolina Mazzei'!C53</f>
        <v>9</v>
      </c>
      <c r="F57" s="302">
        <f t="shared" ref="F57" si="101">(E57*$B57)-$D57</f>
        <v>0</v>
      </c>
      <c r="G57" s="91" t="e">
        <f>'UBS Izolina Mazzei'!#REF!</f>
        <v>#REF!</v>
      </c>
      <c r="H57" s="302" t="e">
        <f t="shared" ref="H57" si="102">(G57*$B57)-$D57</f>
        <v>#REF!</v>
      </c>
      <c r="I57" s="91" t="e">
        <f>'UBS Izolina Mazzei'!#REF!</f>
        <v>#REF!</v>
      </c>
      <c r="J57" s="302" t="e">
        <f t="shared" ref="J57" si="103">(I57*$B57)-$D57</f>
        <v>#REF!</v>
      </c>
      <c r="K57" s="227" t="e">
        <f t="shared" ref="K57" si="104">SUM(E57,G57,I57)</f>
        <v>#REF!</v>
      </c>
      <c r="L57" s="315" t="e">
        <f t="shared" ref="L57" si="105">(K57*$B57)-$D57*3</f>
        <v>#REF!</v>
      </c>
      <c r="M57" s="91" t="e">
        <f>'UBS Izolina Mazzei'!#REF!</f>
        <v>#REF!</v>
      </c>
      <c r="N57" s="302" t="e">
        <f t="shared" ref="N57" si="106">(M57*$B57)-$D57</f>
        <v>#REF!</v>
      </c>
      <c r="O57" s="91" t="e">
        <f>'UBS Izolina Mazzei'!#REF!</f>
        <v>#REF!</v>
      </c>
      <c r="P57" s="302" t="e">
        <f t="shared" ref="P57" si="107">(O57*$B57)-$D57</f>
        <v>#REF!</v>
      </c>
      <c r="Q57" s="91" t="e">
        <f>'UBS Izolina Mazzei'!#REF!</f>
        <v>#REF!</v>
      </c>
      <c r="R57" s="302" t="e">
        <f t="shared" ref="R57" si="108">(Q57*$B57)-$D57</f>
        <v>#REF!</v>
      </c>
      <c r="S57" s="227" t="e">
        <f t="shared" ref="S57" si="109">SUM(M57,O57,Q57)</f>
        <v>#REF!</v>
      </c>
      <c r="T57" s="315" t="e">
        <f t="shared" ref="T57" si="110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1">SUM(B57:B57)</f>
        <v>20</v>
      </c>
      <c r="C58" s="6">
        <f t="shared" si="111"/>
        <v>9</v>
      </c>
      <c r="D58" s="286">
        <f t="shared" si="111"/>
        <v>180</v>
      </c>
      <c r="E58" s="7">
        <f t="shared" si="111"/>
        <v>9</v>
      </c>
      <c r="F58" s="305">
        <f t="shared" si="111"/>
        <v>0</v>
      </c>
      <c r="G58" s="7" t="e">
        <f t="shared" si="111"/>
        <v>#REF!</v>
      </c>
      <c r="H58" s="305" t="e">
        <f t="shared" si="111"/>
        <v>#REF!</v>
      </c>
      <c r="I58" s="7" t="e">
        <f t="shared" si="111"/>
        <v>#REF!</v>
      </c>
      <c r="J58" s="305" t="e">
        <f t="shared" si="111"/>
        <v>#REF!</v>
      </c>
      <c r="K58" s="71" t="e">
        <f t="shared" ref="K58:L58" si="112">SUM(K57:K57)</f>
        <v>#REF!</v>
      </c>
      <c r="L58" s="318" t="e">
        <f t="shared" si="112"/>
        <v>#REF!</v>
      </c>
      <c r="M58" s="7" t="e">
        <f t="shared" si="111"/>
        <v>#REF!</v>
      </c>
      <c r="N58" s="305" t="e">
        <f t="shared" si="111"/>
        <v>#REF!</v>
      </c>
      <c r="O58" s="7" t="e">
        <f t="shared" si="111"/>
        <v>#REF!</v>
      </c>
      <c r="P58" s="305" t="e">
        <f t="shared" si="111"/>
        <v>#REF!</v>
      </c>
      <c r="Q58" s="7" t="e">
        <f t="shared" si="111"/>
        <v>#REF!</v>
      </c>
      <c r="R58" s="305" t="e">
        <f t="shared" si="111"/>
        <v>#REF!</v>
      </c>
      <c r="S58" s="71" t="e">
        <f t="shared" si="111"/>
        <v>#REF!</v>
      </c>
      <c r="T58" s="318" t="e">
        <f t="shared" si="111"/>
        <v>#REF!</v>
      </c>
    </row>
    <row r="59" spans="1:20" hidden="1" x14ac:dyDescent="0.25"/>
    <row r="60" spans="1:20" ht="15.75" hidden="1" x14ac:dyDescent="0.25">
      <c r="A60" s="993" t="s">
        <v>274</v>
      </c>
      <c r="B60" s="994"/>
      <c r="C60" s="994"/>
      <c r="D60" s="994"/>
      <c r="E60" s="994"/>
      <c r="F60" s="994"/>
      <c r="G60" s="994"/>
      <c r="H60" s="994"/>
      <c r="I60" s="994"/>
      <c r="J60" s="994"/>
      <c r="K60" s="994"/>
      <c r="L60" s="994"/>
      <c r="M60" s="994"/>
      <c r="N60" s="994"/>
      <c r="O60" s="994"/>
      <c r="P60" s="994"/>
      <c r="Q60" s="994"/>
      <c r="R60" s="994"/>
      <c r="S60" s="994"/>
      <c r="T60" s="994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idden="1" x14ac:dyDescent="0.25">
      <c r="A62" s="77" t="s">
        <v>33</v>
      </c>
      <c r="B62" s="261">
        <v>20</v>
      </c>
      <c r="C62" s="9" t="e">
        <f>'UBS Jardim Japão'!#REF!</f>
        <v>#REF!</v>
      </c>
      <c r="D62" s="282" t="e">
        <f t="shared" ref="D62" si="113">C62*B62</f>
        <v>#REF!</v>
      </c>
      <c r="E62" s="91" t="e">
        <f>'UBS Jardim Japão'!#REF!</f>
        <v>#REF!</v>
      </c>
      <c r="F62" s="302" t="e">
        <f t="shared" ref="F62" si="114">(E62*$B62)-$D62</f>
        <v>#REF!</v>
      </c>
      <c r="G62" s="91" t="e">
        <f>'UBS Jardim Japão'!#REF!</f>
        <v>#REF!</v>
      </c>
      <c r="H62" s="302" t="e">
        <f t="shared" ref="H62" si="115">(G62*$B62)-$D62</f>
        <v>#REF!</v>
      </c>
      <c r="I62" s="91" t="e">
        <f>'UBS Jardim Japão'!#REF!</f>
        <v>#REF!</v>
      </c>
      <c r="J62" s="302" t="e">
        <f t="shared" ref="J62" si="116">(I62*$B62)-$D62</f>
        <v>#REF!</v>
      </c>
      <c r="K62" s="227" t="e">
        <f t="shared" ref="K62" si="117">SUM(E62,G62,I62)</f>
        <v>#REF!</v>
      </c>
      <c r="L62" s="315" t="e">
        <f t="shared" ref="L62" si="118">(K62*$B62)-$D62*3</f>
        <v>#REF!</v>
      </c>
      <c r="M62" s="91" t="e">
        <f>'UBS Jardim Japão'!#REF!</f>
        <v>#REF!</v>
      </c>
      <c r="N62" s="302" t="e">
        <f t="shared" ref="N62" si="119">(M62*$B62)-$D62</f>
        <v>#REF!</v>
      </c>
      <c r="O62" s="91" t="e">
        <f>'UBS Jardim Japão'!#REF!</f>
        <v>#REF!</v>
      </c>
      <c r="P62" s="302" t="e">
        <f t="shared" ref="P62" si="120">(O62*$B62)-$D62</f>
        <v>#REF!</v>
      </c>
      <c r="Q62" s="91" t="e">
        <f>'UBS Jardim Japão'!#REF!</f>
        <v>#REF!</v>
      </c>
      <c r="R62" s="302" t="e">
        <f t="shared" ref="R62" si="121">(Q62*$B62)-$D62</f>
        <v>#REF!</v>
      </c>
      <c r="S62" s="227" t="e">
        <f t="shared" ref="S62" si="122">SUM(M62,O62,Q62)</f>
        <v>#REF!</v>
      </c>
      <c r="T62" s="315" t="e">
        <f t="shared" ref="T62" si="123">(S62*$B62)-$D62*3</f>
        <v>#REF!</v>
      </c>
    </row>
    <row r="63" spans="1:20" ht="15.75" hidden="1" thickBot="1" x14ac:dyDescent="0.3">
      <c r="A63" s="5" t="s">
        <v>7</v>
      </c>
      <c r="B63" s="279">
        <f t="shared" ref="B63:T63" si="124">SUM(B62:B62)</f>
        <v>20</v>
      </c>
      <c r="C63" s="6" t="e">
        <f t="shared" si="124"/>
        <v>#REF!</v>
      </c>
      <c r="D63" s="286" t="e">
        <f t="shared" si="124"/>
        <v>#REF!</v>
      </c>
      <c r="E63" s="7" t="e">
        <f t="shared" si="124"/>
        <v>#REF!</v>
      </c>
      <c r="F63" s="305" t="e">
        <f t="shared" si="124"/>
        <v>#REF!</v>
      </c>
      <c r="G63" s="7" t="e">
        <f t="shared" si="124"/>
        <v>#REF!</v>
      </c>
      <c r="H63" s="305" t="e">
        <f t="shared" si="124"/>
        <v>#REF!</v>
      </c>
      <c r="I63" s="7" t="e">
        <f t="shared" si="124"/>
        <v>#REF!</v>
      </c>
      <c r="J63" s="305" t="e">
        <f t="shared" si="124"/>
        <v>#REF!</v>
      </c>
      <c r="K63" s="71" t="e">
        <f t="shared" ref="K63:L63" si="125">SUM(K62:K62)</f>
        <v>#REF!</v>
      </c>
      <c r="L63" s="318" t="e">
        <f t="shared" si="125"/>
        <v>#REF!</v>
      </c>
      <c r="M63" s="7" t="e">
        <f t="shared" si="124"/>
        <v>#REF!</v>
      </c>
      <c r="N63" s="305" t="e">
        <f t="shared" si="124"/>
        <v>#REF!</v>
      </c>
      <c r="O63" s="7" t="e">
        <f t="shared" si="124"/>
        <v>#REF!</v>
      </c>
      <c r="P63" s="305" t="e">
        <f t="shared" si="124"/>
        <v>#REF!</v>
      </c>
      <c r="Q63" s="7" t="e">
        <f t="shared" si="124"/>
        <v>#REF!</v>
      </c>
      <c r="R63" s="305" t="e">
        <f t="shared" si="124"/>
        <v>#REF!</v>
      </c>
      <c r="S63" s="71" t="e">
        <f t="shared" si="124"/>
        <v>#REF!</v>
      </c>
      <c r="T63" s="318" t="e">
        <f t="shared" si="124"/>
        <v>#REF!</v>
      </c>
    </row>
    <row r="64" spans="1:20" hidden="1" x14ac:dyDescent="0.25"/>
    <row r="65" spans="1:20" ht="15.75" hidden="1" x14ac:dyDescent="0.25">
      <c r="A65" s="993" t="s">
        <v>277</v>
      </c>
      <c r="B65" s="994"/>
      <c r="C65" s="994"/>
      <c r="D65" s="994"/>
      <c r="E65" s="994"/>
      <c r="F65" s="994"/>
      <c r="G65" s="994"/>
      <c r="H65" s="994"/>
      <c r="I65" s="994"/>
      <c r="J65" s="994"/>
      <c r="K65" s="994"/>
      <c r="L65" s="994"/>
      <c r="M65" s="994"/>
      <c r="N65" s="994"/>
      <c r="O65" s="994"/>
      <c r="P65" s="994"/>
      <c r="Q65" s="994"/>
      <c r="R65" s="994"/>
      <c r="S65" s="994"/>
      <c r="T65" s="994"/>
    </row>
    <row r="66" spans="1:20" ht="36.75" hidden="1" thickBot="1" x14ac:dyDescent="0.3">
      <c r="A66" s="74" t="s">
        <v>14</v>
      </c>
      <c r="B66" s="260" t="s">
        <v>216</v>
      </c>
      <c r="C66" s="90" t="s">
        <v>165</v>
      </c>
      <c r="D66" s="288" t="s">
        <v>217</v>
      </c>
      <c r="E66" s="329" t="s">
        <v>2</v>
      </c>
      <c r="F66" s="330" t="s">
        <v>219</v>
      </c>
      <c r="G66" s="329" t="s">
        <v>3</v>
      </c>
      <c r="H66" s="330" t="s">
        <v>220</v>
      </c>
      <c r="I66" s="329" t="s">
        <v>4</v>
      </c>
      <c r="J66" s="330" t="s">
        <v>221</v>
      </c>
      <c r="K66" s="237" t="s">
        <v>193</v>
      </c>
      <c r="L66" s="328" t="s">
        <v>218</v>
      </c>
      <c r="M66" s="329" t="s">
        <v>5</v>
      </c>
      <c r="N66" s="330" t="s">
        <v>222</v>
      </c>
      <c r="O66" s="331" t="s">
        <v>190</v>
      </c>
      <c r="P66" s="330" t="s">
        <v>223</v>
      </c>
      <c r="Q66" s="331" t="s">
        <v>191</v>
      </c>
      <c r="R66" s="330" t="s">
        <v>224</v>
      </c>
      <c r="S66" s="237" t="s">
        <v>193</v>
      </c>
      <c r="T66" s="328" t="s">
        <v>218</v>
      </c>
    </row>
    <row r="67" spans="1:20" hidden="1" x14ac:dyDescent="0.25">
      <c r="A67" s="77" t="s">
        <v>33</v>
      </c>
      <c r="B67" s="261">
        <v>20</v>
      </c>
      <c r="C67" s="9" t="e">
        <f>'UBS Vila Ede'!#REF!</f>
        <v>#REF!</v>
      </c>
      <c r="D67" s="282" t="e">
        <f t="shared" ref="D67" si="126">C67*B67</f>
        <v>#REF!</v>
      </c>
      <c r="E67" s="91" t="e">
        <f>'UBS Vila Ede'!#REF!</f>
        <v>#REF!</v>
      </c>
      <c r="F67" s="302" t="e">
        <f t="shared" ref="F67" si="127">(E67*$B67)-$D67</f>
        <v>#REF!</v>
      </c>
      <c r="G67" s="91" t="e">
        <f>'UBS Vila Ede'!#REF!</f>
        <v>#REF!</v>
      </c>
      <c r="H67" s="302" t="e">
        <f t="shared" ref="H67" si="128">(G67*$B67)-$D67</f>
        <v>#REF!</v>
      </c>
      <c r="I67" s="91" t="e">
        <f>'UBS Vila Ede'!#REF!</f>
        <v>#REF!</v>
      </c>
      <c r="J67" s="302" t="e">
        <f t="shared" ref="J67" si="129">(I67*$B67)-$D67</f>
        <v>#REF!</v>
      </c>
      <c r="K67" s="227" t="e">
        <f t="shared" ref="K67" si="130">SUM(E67,G67,I67)</f>
        <v>#REF!</v>
      </c>
      <c r="L67" s="315" t="e">
        <f t="shared" ref="L67" si="131">(K67*$B67)-$D67*3</f>
        <v>#REF!</v>
      </c>
      <c r="M67" s="91" t="e">
        <f>'UBS Vila Ede'!#REF!</f>
        <v>#REF!</v>
      </c>
      <c r="N67" s="302" t="e">
        <f t="shared" ref="N67" si="132">(M67*$B67)-$D67</f>
        <v>#REF!</v>
      </c>
      <c r="O67" s="91" t="e">
        <f>'UBS Vila Ede'!#REF!</f>
        <v>#REF!</v>
      </c>
      <c r="P67" s="302" t="e">
        <f t="shared" ref="P67" si="133">(O67*$B67)-$D67</f>
        <v>#REF!</v>
      </c>
      <c r="Q67" s="91" t="e">
        <f>'UBS Vila Ede'!#REF!</f>
        <v>#REF!</v>
      </c>
      <c r="R67" s="302" t="e">
        <f t="shared" ref="R67" si="134">(Q67*$B67)-$D67</f>
        <v>#REF!</v>
      </c>
      <c r="S67" s="227" t="e">
        <f t="shared" ref="S67" si="135">SUM(M67,O67,Q67)</f>
        <v>#REF!</v>
      </c>
      <c r="T67" s="315" t="e">
        <f t="shared" ref="T67" si="136">(S67*$B67)-$D67*3</f>
        <v>#REF!</v>
      </c>
    </row>
    <row r="68" spans="1:20" ht="15.75" hidden="1" thickBot="1" x14ac:dyDescent="0.3">
      <c r="A68" s="355" t="s">
        <v>7</v>
      </c>
      <c r="B68" s="348">
        <f t="shared" ref="B68:T68" si="137">SUM(B67:B67)</f>
        <v>20</v>
      </c>
      <c r="C68" s="349" t="e">
        <f t="shared" si="137"/>
        <v>#REF!</v>
      </c>
      <c r="D68" s="350" t="e">
        <f t="shared" si="137"/>
        <v>#REF!</v>
      </c>
      <c r="E68" s="351" t="e">
        <f t="shared" si="137"/>
        <v>#REF!</v>
      </c>
      <c r="F68" s="352" t="e">
        <f t="shared" si="137"/>
        <v>#REF!</v>
      </c>
      <c r="G68" s="351" t="e">
        <f t="shared" si="137"/>
        <v>#REF!</v>
      </c>
      <c r="H68" s="352" t="e">
        <f t="shared" si="137"/>
        <v>#REF!</v>
      </c>
      <c r="I68" s="351" t="e">
        <f t="shared" si="137"/>
        <v>#REF!</v>
      </c>
      <c r="J68" s="352" t="e">
        <f t="shared" si="137"/>
        <v>#REF!</v>
      </c>
      <c r="K68" s="353" t="e">
        <f t="shared" ref="K68:L68" si="138">SUM(K67:K67)</f>
        <v>#REF!</v>
      </c>
      <c r="L68" s="354" t="e">
        <f t="shared" si="138"/>
        <v>#REF!</v>
      </c>
      <c r="M68" s="351" t="e">
        <f t="shared" si="137"/>
        <v>#REF!</v>
      </c>
      <c r="N68" s="352" t="e">
        <f t="shared" si="137"/>
        <v>#REF!</v>
      </c>
      <c r="O68" s="351" t="e">
        <f t="shared" si="137"/>
        <v>#REF!</v>
      </c>
      <c r="P68" s="352" t="e">
        <f t="shared" si="137"/>
        <v>#REF!</v>
      </c>
      <c r="Q68" s="351" t="e">
        <f t="shared" si="137"/>
        <v>#REF!</v>
      </c>
      <c r="R68" s="352" t="e">
        <f t="shared" si="137"/>
        <v>#REF!</v>
      </c>
      <c r="S68" s="353" t="e">
        <f t="shared" si="137"/>
        <v>#REF!</v>
      </c>
      <c r="T68" s="354" t="e">
        <f t="shared" si="137"/>
        <v>#REF!</v>
      </c>
    </row>
    <row r="69" spans="1:20" hidden="1" x14ac:dyDescent="0.25"/>
    <row r="70" spans="1:20" ht="15.75" hidden="1" x14ac:dyDescent="0.25">
      <c r="A70" s="993" t="s">
        <v>279</v>
      </c>
      <c r="B70" s="994"/>
      <c r="C70" s="994"/>
      <c r="D70" s="994"/>
      <c r="E70" s="994"/>
      <c r="F70" s="994"/>
      <c r="G70" s="994"/>
      <c r="H70" s="994"/>
      <c r="I70" s="994"/>
      <c r="J70" s="994"/>
      <c r="K70" s="994"/>
      <c r="L70" s="994"/>
      <c r="M70" s="994"/>
      <c r="N70" s="994"/>
      <c r="O70" s="994"/>
      <c r="P70" s="994"/>
      <c r="Q70" s="994"/>
      <c r="R70" s="994"/>
      <c r="S70" s="994"/>
      <c r="T70" s="994"/>
    </row>
    <row r="71" spans="1:20" ht="36.75" hidden="1" thickBot="1" x14ac:dyDescent="0.3">
      <c r="A71" s="74" t="s">
        <v>14</v>
      </c>
      <c r="B71" s="260" t="s">
        <v>216</v>
      </c>
      <c r="C71" s="90" t="s">
        <v>165</v>
      </c>
      <c r="D71" s="288" t="s">
        <v>217</v>
      </c>
      <c r="E71" s="329" t="s">
        <v>2</v>
      </c>
      <c r="F71" s="330" t="s">
        <v>219</v>
      </c>
      <c r="G71" s="329" t="s">
        <v>3</v>
      </c>
      <c r="H71" s="330" t="s">
        <v>220</v>
      </c>
      <c r="I71" s="329" t="s">
        <v>4</v>
      </c>
      <c r="J71" s="330" t="s">
        <v>221</v>
      </c>
      <c r="K71" s="237" t="s">
        <v>193</v>
      </c>
      <c r="L71" s="328" t="s">
        <v>218</v>
      </c>
      <c r="M71" s="329" t="s">
        <v>5</v>
      </c>
      <c r="N71" s="330" t="s">
        <v>222</v>
      </c>
      <c r="O71" s="331" t="s">
        <v>190</v>
      </c>
      <c r="P71" s="330" t="s">
        <v>223</v>
      </c>
      <c r="Q71" s="331" t="s">
        <v>191</v>
      </c>
      <c r="R71" s="330" t="s">
        <v>224</v>
      </c>
      <c r="S71" s="237" t="s">
        <v>193</v>
      </c>
      <c r="T71" s="328" t="s">
        <v>218</v>
      </c>
    </row>
    <row r="72" spans="1:20" hidden="1" x14ac:dyDescent="0.25">
      <c r="A72" s="77" t="s">
        <v>33</v>
      </c>
      <c r="B72" s="261">
        <v>20</v>
      </c>
      <c r="C72" s="9" t="e">
        <f>'UBS Vila Leonor'!#REF!</f>
        <v>#REF!</v>
      </c>
      <c r="D72" s="282" t="e">
        <f t="shared" ref="D72" si="139">C72*B72</f>
        <v>#REF!</v>
      </c>
      <c r="E72" s="91" t="e">
        <f>'UBS Vila Leonor'!#REF!</f>
        <v>#REF!</v>
      </c>
      <c r="F72" s="302" t="e">
        <f t="shared" ref="F72" si="140">(E72*$B72)-$D72</f>
        <v>#REF!</v>
      </c>
      <c r="G72" s="91" t="e">
        <f>'UBS Vila Leonor'!#REF!</f>
        <v>#REF!</v>
      </c>
      <c r="H72" s="302" t="e">
        <f t="shared" ref="H72" si="141">(G72*$B72)-$D72</f>
        <v>#REF!</v>
      </c>
      <c r="I72" s="91" t="e">
        <f>'UBS Vila Leonor'!#REF!</f>
        <v>#REF!</v>
      </c>
      <c r="J72" s="302" t="e">
        <f t="shared" ref="J72" si="142">(I72*$B72)-$D72</f>
        <v>#REF!</v>
      </c>
      <c r="K72" s="227" t="e">
        <f t="shared" ref="K72" si="143">SUM(E72,G72,I72)</f>
        <v>#REF!</v>
      </c>
      <c r="L72" s="315" t="e">
        <f t="shared" ref="L72" si="144">(K72*$B72)-$D72*3</f>
        <v>#REF!</v>
      </c>
      <c r="M72" s="91" t="e">
        <f>'UBS Vila Leonor'!#REF!</f>
        <v>#REF!</v>
      </c>
      <c r="N72" s="302" t="e">
        <f t="shared" ref="N72" si="145">(M72*$B72)-$D72</f>
        <v>#REF!</v>
      </c>
      <c r="O72" s="91" t="e">
        <f>'UBS Vila Leonor'!#REF!</f>
        <v>#REF!</v>
      </c>
      <c r="P72" s="302" t="e">
        <f t="shared" ref="P72" si="146">(O72*$B72)-$D72</f>
        <v>#REF!</v>
      </c>
      <c r="Q72" s="91" t="e">
        <f>'UBS Vila Leonor'!#REF!</f>
        <v>#REF!</v>
      </c>
      <c r="R72" s="302" t="e">
        <f t="shared" ref="R72" si="147">(Q72*$B72)-$D72</f>
        <v>#REF!</v>
      </c>
      <c r="S72" s="227" t="e">
        <f t="shared" ref="S72" si="148">SUM(M72,O72,Q72)</f>
        <v>#REF!</v>
      </c>
      <c r="T72" s="315" t="e">
        <f t="shared" ref="T72" si="149">(S72*$B72)-$D72*3</f>
        <v>#REF!</v>
      </c>
    </row>
    <row r="73" spans="1:20" ht="15.75" hidden="1" thickBot="1" x14ac:dyDescent="0.3">
      <c r="A73" s="355" t="s">
        <v>7</v>
      </c>
      <c r="B73" s="348">
        <f t="shared" ref="B73:T73" si="150">SUM(B72:B72)</f>
        <v>20</v>
      </c>
      <c r="C73" s="349" t="e">
        <f t="shared" si="150"/>
        <v>#REF!</v>
      </c>
      <c r="D73" s="350" t="e">
        <f t="shared" si="150"/>
        <v>#REF!</v>
      </c>
      <c r="E73" s="351" t="e">
        <f t="shared" si="150"/>
        <v>#REF!</v>
      </c>
      <c r="F73" s="352" t="e">
        <f t="shared" si="150"/>
        <v>#REF!</v>
      </c>
      <c r="G73" s="351" t="e">
        <f t="shared" si="150"/>
        <v>#REF!</v>
      </c>
      <c r="H73" s="352" t="e">
        <f t="shared" si="150"/>
        <v>#REF!</v>
      </c>
      <c r="I73" s="351" t="e">
        <f t="shared" si="150"/>
        <v>#REF!</v>
      </c>
      <c r="J73" s="352" t="e">
        <f t="shared" si="150"/>
        <v>#REF!</v>
      </c>
      <c r="K73" s="353" t="e">
        <f t="shared" ref="K73:L73" si="151">SUM(K72:K72)</f>
        <v>#REF!</v>
      </c>
      <c r="L73" s="354" t="e">
        <f t="shared" si="151"/>
        <v>#REF!</v>
      </c>
      <c r="M73" s="351" t="e">
        <f t="shared" si="150"/>
        <v>#REF!</v>
      </c>
      <c r="N73" s="352" t="e">
        <f t="shared" si="150"/>
        <v>#REF!</v>
      </c>
      <c r="O73" s="351" t="e">
        <f t="shared" si="150"/>
        <v>#REF!</v>
      </c>
      <c r="P73" s="352" t="e">
        <f t="shared" si="150"/>
        <v>#REF!</v>
      </c>
      <c r="Q73" s="351" t="e">
        <f t="shared" si="150"/>
        <v>#REF!</v>
      </c>
      <c r="R73" s="352" t="e">
        <f t="shared" si="150"/>
        <v>#REF!</v>
      </c>
      <c r="S73" s="353" t="e">
        <f t="shared" si="150"/>
        <v>#REF!</v>
      </c>
      <c r="T73" s="354" t="e">
        <f t="shared" si="150"/>
        <v>#REF!</v>
      </c>
    </row>
    <row r="74" spans="1:20" hidden="1" x14ac:dyDescent="0.25"/>
    <row r="75" spans="1:20" ht="15.75" hidden="1" x14ac:dyDescent="0.25">
      <c r="A75" s="993" t="s">
        <v>281</v>
      </c>
      <c r="B75" s="994"/>
      <c r="C75" s="994"/>
      <c r="D75" s="994"/>
      <c r="E75" s="994"/>
      <c r="F75" s="994"/>
      <c r="G75" s="994"/>
      <c r="H75" s="994"/>
      <c r="I75" s="994"/>
      <c r="J75" s="994"/>
      <c r="K75" s="994"/>
      <c r="L75" s="994"/>
      <c r="M75" s="994"/>
      <c r="N75" s="994"/>
      <c r="O75" s="994"/>
      <c r="P75" s="994"/>
      <c r="Q75" s="994"/>
      <c r="R75" s="994"/>
      <c r="S75" s="994"/>
      <c r="T75" s="994"/>
    </row>
    <row r="76" spans="1:20" ht="36.75" hidden="1" thickBot="1" x14ac:dyDescent="0.3">
      <c r="A76" s="74" t="s">
        <v>14</v>
      </c>
      <c r="B76" s="260" t="s">
        <v>216</v>
      </c>
      <c r="C76" s="90" t="s">
        <v>165</v>
      </c>
      <c r="D76" s="288" t="s">
        <v>217</v>
      </c>
      <c r="E76" s="329" t="s">
        <v>2</v>
      </c>
      <c r="F76" s="330" t="s">
        <v>219</v>
      </c>
      <c r="G76" s="329" t="s">
        <v>3</v>
      </c>
      <c r="H76" s="330" t="s">
        <v>220</v>
      </c>
      <c r="I76" s="329" t="s">
        <v>4</v>
      </c>
      <c r="J76" s="330" t="s">
        <v>221</v>
      </c>
      <c r="K76" s="237" t="s">
        <v>193</v>
      </c>
      <c r="L76" s="328" t="s">
        <v>218</v>
      </c>
      <c r="M76" s="329" t="s">
        <v>5</v>
      </c>
      <c r="N76" s="330" t="s">
        <v>222</v>
      </c>
      <c r="O76" s="331" t="s">
        <v>190</v>
      </c>
      <c r="P76" s="330" t="s">
        <v>223</v>
      </c>
      <c r="Q76" s="331" t="s">
        <v>191</v>
      </c>
      <c r="R76" s="330" t="s">
        <v>224</v>
      </c>
      <c r="S76" s="237" t="s">
        <v>193</v>
      </c>
      <c r="T76" s="328" t="s">
        <v>218</v>
      </c>
    </row>
    <row r="77" spans="1:20" hidden="1" x14ac:dyDescent="0.25">
      <c r="A77" s="77" t="s">
        <v>33</v>
      </c>
      <c r="B77" s="261">
        <v>20</v>
      </c>
      <c r="C77" s="9" t="e">
        <f>'UBS Vila Sabrina'!#REF!</f>
        <v>#REF!</v>
      </c>
      <c r="D77" s="282" t="e">
        <f t="shared" ref="D77" si="152">C77*B77</f>
        <v>#REF!</v>
      </c>
      <c r="E77" s="91" t="e">
        <f>'UBS Vila Sabrina'!#REF!</f>
        <v>#REF!</v>
      </c>
      <c r="F77" s="302" t="e">
        <f t="shared" ref="F77" si="153">(E77*$B77)-$D77</f>
        <v>#REF!</v>
      </c>
      <c r="G77" s="91" t="e">
        <f>'UBS Vila Sabrina'!#REF!</f>
        <v>#REF!</v>
      </c>
      <c r="H77" s="302" t="e">
        <f t="shared" ref="H77" si="154">(G77*$B77)-$D77</f>
        <v>#REF!</v>
      </c>
      <c r="I77" s="91" t="e">
        <f>'UBS Vila Sabrina'!#REF!</f>
        <v>#REF!</v>
      </c>
      <c r="J77" s="302" t="e">
        <f t="shared" ref="J77" si="155">(I77*$B77)-$D77</f>
        <v>#REF!</v>
      </c>
      <c r="K77" s="227" t="e">
        <f t="shared" ref="K77" si="156">SUM(E77,G77,I77)</f>
        <v>#REF!</v>
      </c>
      <c r="L77" s="315" t="e">
        <f t="shared" ref="L77" si="157">(K77*$B77)-$D77*3</f>
        <v>#REF!</v>
      </c>
      <c r="M77" s="91" t="e">
        <f>'UBS Vila Sabrina'!#REF!</f>
        <v>#REF!</v>
      </c>
      <c r="N77" s="302" t="e">
        <f t="shared" ref="N77" si="158">(M77*$B77)-$D77</f>
        <v>#REF!</v>
      </c>
      <c r="O77" s="91" t="e">
        <f>'UBS Vila Sabrina'!#REF!</f>
        <v>#REF!</v>
      </c>
      <c r="P77" s="302" t="e">
        <f t="shared" ref="P77" si="159">(O77*$B77)-$D77</f>
        <v>#REF!</v>
      </c>
      <c r="Q77" s="91" t="e">
        <f>'UBS Vila Sabrina'!#REF!</f>
        <v>#REF!</v>
      </c>
      <c r="R77" s="302" t="e">
        <f t="shared" ref="R77" si="160">(Q77*$B77)-$D77</f>
        <v>#REF!</v>
      </c>
      <c r="S77" s="227" t="e">
        <f t="shared" ref="S77" si="161">SUM(M77,O77,Q77)</f>
        <v>#REF!</v>
      </c>
      <c r="T77" s="315" t="e">
        <f t="shared" ref="T77" si="162">(S77*$B77)-$D77*3</f>
        <v>#REF!</v>
      </c>
    </row>
    <row r="78" spans="1:20" ht="15.75" hidden="1" thickBot="1" x14ac:dyDescent="0.3">
      <c r="A78" s="355" t="s">
        <v>7</v>
      </c>
      <c r="B78" s="348">
        <f t="shared" ref="B78:T78" si="163">SUM(B77:B77)</f>
        <v>20</v>
      </c>
      <c r="C78" s="349" t="e">
        <f t="shared" si="163"/>
        <v>#REF!</v>
      </c>
      <c r="D78" s="350" t="e">
        <f t="shared" si="163"/>
        <v>#REF!</v>
      </c>
      <c r="E78" s="351" t="e">
        <f t="shared" si="163"/>
        <v>#REF!</v>
      </c>
      <c r="F78" s="352" t="e">
        <f t="shared" si="163"/>
        <v>#REF!</v>
      </c>
      <c r="G78" s="351" t="e">
        <f t="shared" si="163"/>
        <v>#REF!</v>
      </c>
      <c r="H78" s="352" t="e">
        <f t="shared" si="163"/>
        <v>#REF!</v>
      </c>
      <c r="I78" s="351" t="e">
        <f t="shared" si="163"/>
        <v>#REF!</v>
      </c>
      <c r="J78" s="352" t="e">
        <f t="shared" si="163"/>
        <v>#REF!</v>
      </c>
      <c r="K78" s="353" t="e">
        <f t="shared" ref="K78:L78" si="164">SUM(K77:K77)</f>
        <v>#REF!</v>
      </c>
      <c r="L78" s="354" t="e">
        <f t="shared" si="164"/>
        <v>#REF!</v>
      </c>
      <c r="M78" s="351" t="e">
        <f t="shared" si="163"/>
        <v>#REF!</v>
      </c>
      <c r="N78" s="352" t="e">
        <f t="shared" si="163"/>
        <v>#REF!</v>
      </c>
      <c r="O78" s="351" t="e">
        <f t="shared" si="163"/>
        <v>#REF!</v>
      </c>
      <c r="P78" s="352" t="e">
        <f t="shared" si="163"/>
        <v>#REF!</v>
      </c>
      <c r="Q78" s="351" t="e">
        <f t="shared" si="163"/>
        <v>#REF!</v>
      </c>
      <c r="R78" s="352" t="e">
        <f t="shared" si="163"/>
        <v>#REF!</v>
      </c>
      <c r="S78" s="353" t="e">
        <f t="shared" si="163"/>
        <v>#REF!</v>
      </c>
      <c r="T78" s="354" t="e">
        <f t="shared" si="163"/>
        <v>#REF!</v>
      </c>
    </row>
    <row r="79" spans="1:20" hidden="1" x14ac:dyDescent="0.25"/>
    <row r="80" spans="1:20" ht="15.75" hidden="1" x14ac:dyDescent="0.25">
      <c r="A80" s="993" t="s">
        <v>283</v>
      </c>
      <c r="B80" s="994"/>
      <c r="C80" s="994"/>
      <c r="D80" s="994"/>
      <c r="E80" s="994"/>
      <c r="F80" s="994"/>
      <c r="G80" s="994"/>
      <c r="H80" s="994"/>
      <c r="I80" s="994"/>
      <c r="J80" s="994"/>
      <c r="K80" s="994"/>
      <c r="L80" s="994"/>
      <c r="M80" s="994"/>
      <c r="N80" s="994"/>
      <c r="O80" s="994"/>
      <c r="P80" s="994"/>
      <c r="Q80" s="994"/>
      <c r="R80" s="994"/>
      <c r="S80" s="994"/>
      <c r="T80" s="994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idden="1" x14ac:dyDescent="0.25">
      <c r="A82" s="77" t="s">
        <v>33</v>
      </c>
      <c r="B82" s="261">
        <v>20</v>
      </c>
      <c r="C82" s="9" t="e">
        <f>'UBS Carandiru'!#REF!</f>
        <v>#REF!</v>
      </c>
      <c r="D82" s="282" t="e">
        <f t="shared" ref="D82" si="165">C82*B82</f>
        <v>#REF!</v>
      </c>
      <c r="E82" s="91" t="e">
        <f>'UBS Carandiru'!#REF!</f>
        <v>#REF!</v>
      </c>
      <c r="F82" s="302" t="e">
        <f t="shared" ref="F82" si="166">(E82*$B82)-$D82</f>
        <v>#REF!</v>
      </c>
      <c r="G82" s="91" t="e">
        <f>'UBS Carandiru'!#REF!</f>
        <v>#REF!</v>
      </c>
      <c r="H82" s="302" t="e">
        <f t="shared" ref="H82" si="167">(G82*$B82)-$D82</f>
        <v>#REF!</v>
      </c>
      <c r="I82" s="91" t="e">
        <f>'UBS Carandiru'!#REF!</f>
        <v>#REF!</v>
      </c>
      <c r="J82" s="302" t="e">
        <f t="shared" ref="J82" si="168">(I82*$B82)-$D82</f>
        <v>#REF!</v>
      </c>
      <c r="K82" s="227" t="e">
        <f t="shared" ref="K82" si="169">SUM(E82,G82,I82)</f>
        <v>#REF!</v>
      </c>
      <c r="L82" s="315" t="e">
        <f t="shared" ref="L82" si="170">(K82*$B82)-$D82*3</f>
        <v>#REF!</v>
      </c>
      <c r="M82" s="91" t="e">
        <f>'UBS Carandiru'!#REF!</f>
        <v>#REF!</v>
      </c>
      <c r="N82" s="302" t="e">
        <f t="shared" ref="N82" si="171">(M82*$B82)-$D82</f>
        <v>#REF!</v>
      </c>
      <c r="O82" s="91" t="e">
        <f>'UBS Carandiru'!#REF!</f>
        <v>#REF!</v>
      </c>
      <c r="P82" s="302" t="e">
        <f t="shared" ref="P82" si="172">(O82*$B82)-$D82</f>
        <v>#REF!</v>
      </c>
      <c r="Q82" s="91" t="e">
        <f>'UBS Carandiru'!#REF!</f>
        <v>#REF!</v>
      </c>
      <c r="R82" s="302" t="e">
        <f t="shared" ref="R82" si="173">(Q82*$B82)-$D82</f>
        <v>#REF!</v>
      </c>
      <c r="S82" s="227" t="e">
        <f t="shared" ref="S82" si="174">SUM(M82,O82,Q82)</f>
        <v>#REF!</v>
      </c>
      <c r="T82" s="315" t="e">
        <f t="shared" ref="T82" si="175">(S82*$B82)-$D82*3</f>
        <v>#REF!</v>
      </c>
    </row>
    <row r="83" spans="1:20" ht="15.75" hidden="1" thickBot="1" x14ac:dyDescent="0.3">
      <c r="A83" s="355" t="s">
        <v>7</v>
      </c>
      <c r="B83" s="348">
        <f t="shared" ref="B83:T83" si="176">SUM(B82:B82)</f>
        <v>20</v>
      </c>
      <c r="C83" s="349" t="e">
        <f t="shared" si="176"/>
        <v>#REF!</v>
      </c>
      <c r="D83" s="350" t="e">
        <f t="shared" si="176"/>
        <v>#REF!</v>
      </c>
      <c r="E83" s="351" t="e">
        <f t="shared" si="176"/>
        <v>#REF!</v>
      </c>
      <c r="F83" s="352" t="e">
        <f t="shared" si="176"/>
        <v>#REF!</v>
      </c>
      <c r="G83" s="351" t="e">
        <f t="shared" si="176"/>
        <v>#REF!</v>
      </c>
      <c r="H83" s="352" t="e">
        <f t="shared" si="176"/>
        <v>#REF!</v>
      </c>
      <c r="I83" s="351" t="e">
        <f t="shared" si="176"/>
        <v>#REF!</v>
      </c>
      <c r="J83" s="352" t="e">
        <f t="shared" si="176"/>
        <v>#REF!</v>
      </c>
      <c r="K83" s="353" t="e">
        <f t="shared" ref="K83:L83" si="177">SUM(K82:K82)</f>
        <v>#REF!</v>
      </c>
      <c r="L83" s="354" t="e">
        <f t="shared" si="177"/>
        <v>#REF!</v>
      </c>
      <c r="M83" s="351" t="e">
        <f t="shared" si="176"/>
        <v>#REF!</v>
      </c>
      <c r="N83" s="352" t="e">
        <f t="shared" si="176"/>
        <v>#REF!</v>
      </c>
      <c r="O83" s="351" t="e">
        <f t="shared" si="176"/>
        <v>#REF!</v>
      </c>
      <c r="P83" s="352" t="e">
        <f t="shared" si="176"/>
        <v>#REF!</v>
      </c>
      <c r="Q83" s="351" t="e">
        <f t="shared" si="176"/>
        <v>#REF!</v>
      </c>
      <c r="R83" s="352" t="e">
        <f t="shared" si="176"/>
        <v>#REF!</v>
      </c>
      <c r="S83" s="353" t="e">
        <f t="shared" si="176"/>
        <v>#REF!</v>
      </c>
      <c r="T83" s="354" t="e">
        <f t="shared" si="176"/>
        <v>#REF!</v>
      </c>
    </row>
    <row r="84" spans="1:20" hidden="1" x14ac:dyDescent="0.25"/>
    <row r="85" spans="1:20" ht="15.75" hidden="1" x14ac:dyDescent="0.25">
      <c r="A85" s="993" t="s">
        <v>291</v>
      </c>
      <c r="B85" s="994"/>
      <c r="C85" s="994"/>
      <c r="D85" s="994"/>
      <c r="E85" s="994"/>
      <c r="F85" s="994"/>
      <c r="G85" s="994"/>
      <c r="H85" s="994"/>
      <c r="I85" s="994"/>
      <c r="J85" s="994"/>
      <c r="K85" s="994"/>
      <c r="L85" s="994"/>
      <c r="M85" s="994"/>
      <c r="N85" s="994"/>
      <c r="O85" s="994"/>
      <c r="P85" s="994"/>
      <c r="Q85" s="994"/>
      <c r="R85" s="994"/>
      <c r="S85" s="994"/>
      <c r="T85" s="994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29" t="s">
        <v>2</v>
      </c>
      <c r="F86" s="330" t="s">
        <v>219</v>
      </c>
      <c r="G86" s="329" t="s">
        <v>3</v>
      </c>
      <c r="H86" s="330" t="s">
        <v>220</v>
      </c>
      <c r="I86" s="329" t="s">
        <v>4</v>
      </c>
      <c r="J86" s="330" t="s">
        <v>221</v>
      </c>
      <c r="K86" s="237" t="s">
        <v>193</v>
      </c>
      <c r="L86" s="328" t="s">
        <v>218</v>
      </c>
      <c r="M86" s="329" t="s">
        <v>5</v>
      </c>
      <c r="N86" s="330" t="s">
        <v>222</v>
      </c>
      <c r="O86" s="331" t="s">
        <v>190</v>
      </c>
      <c r="P86" s="330" t="s">
        <v>223</v>
      </c>
      <c r="Q86" s="331" t="s">
        <v>191</v>
      </c>
      <c r="R86" s="330" t="s">
        <v>224</v>
      </c>
      <c r="S86" s="237" t="s">
        <v>193</v>
      </c>
      <c r="T86" s="328" t="s">
        <v>218</v>
      </c>
    </row>
    <row r="87" spans="1:20" hidden="1" x14ac:dyDescent="0.25">
      <c r="A87" s="77" t="s">
        <v>33</v>
      </c>
      <c r="B87" s="261">
        <v>20</v>
      </c>
      <c r="C87" s="9" t="e">
        <f>'UBS Vila Maria P Gnecco'!#REF!</f>
        <v>#REF!</v>
      </c>
      <c r="D87" s="282" t="e">
        <f t="shared" ref="D87" si="178">C87*B87</f>
        <v>#REF!</v>
      </c>
      <c r="E87" s="91" t="e">
        <f>'UBS Vila Maria P Gnecco'!#REF!</f>
        <v>#REF!</v>
      </c>
      <c r="F87" s="302" t="e">
        <f t="shared" ref="F87" si="179">(E87*$B87)-$D87</f>
        <v>#REF!</v>
      </c>
      <c r="G87" s="91" t="e">
        <f>'UBS Vila Maria P Gnecco'!#REF!</f>
        <v>#REF!</v>
      </c>
      <c r="H87" s="302" t="e">
        <f t="shared" ref="H87" si="180">(G87*$B87)-$D87</f>
        <v>#REF!</v>
      </c>
      <c r="I87" s="91" t="e">
        <f>'UBS Vila Maria P Gnecco'!#REF!</f>
        <v>#REF!</v>
      </c>
      <c r="J87" s="302" t="e">
        <f t="shared" ref="J87" si="181">(I87*$B87)-$D87</f>
        <v>#REF!</v>
      </c>
      <c r="K87" s="227" t="e">
        <f t="shared" ref="K87" si="182">SUM(E87,G87,I87)</f>
        <v>#REF!</v>
      </c>
      <c r="L87" s="315" t="e">
        <f t="shared" ref="L87" si="183">(K87*$B87)-$D87*3</f>
        <v>#REF!</v>
      </c>
      <c r="M87" s="91" t="e">
        <f>'UBS Vila Maria P Gnecco'!#REF!</f>
        <v>#REF!</v>
      </c>
      <c r="N87" s="302" t="e">
        <f t="shared" ref="N87" si="184">(M87*$B87)-$D87</f>
        <v>#REF!</v>
      </c>
      <c r="O87" s="91" t="e">
        <f>'UBS Vila Maria P Gnecco'!#REF!</f>
        <v>#REF!</v>
      </c>
      <c r="P87" s="302" t="e">
        <f t="shared" ref="P87" si="185">(O87*$B87)-$D87</f>
        <v>#REF!</v>
      </c>
      <c r="Q87" s="91" t="e">
        <f>'UBS Vila Maria P Gnecco'!#REF!</f>
        <v>#REF!</v>
      </c>
      <c r="R87" s="302" t="e">
        <f t="shared" ref="R87" si="186">(Q87*$B87)-$D87</f>
        <v>#REF!</v>
      </c>
      <c r="S87" s="227" t="e">
        <f t="shared" ref="S87" si="187">SUM(M87,O87,Q87)</f>
        <v>#REF!</v>
      </c>
      <c r="T87" s="315" t="e">
        <f t="shared" ref="T87" si="188">(S87*$B87)-$D87*3</f>
        <v>#REF!</v>
      </c>
    </row>
    <row r="88" spans="1:20" ht="15.75" hidden="1" thickBot="1" x14ac:dyDescent="0.3">
      <c r="A88" s="355" t="s">
        <v>7</v>
      </c>
      <c r="B88" s="348">
        <f t="shared" ref="B88:T88" si="189">SUM(B87:B87)</f>
        <v>20</v>
      </c>
      <c r="C88" s="349" t="e">
        <f t="shared" si="189"/>
        <v>#REF!</v>
      </c>
      <c r="D88" s="350" t="e">
        <f t="shared" si="189"/>
        <v>#REF!</v>
      </c>
      <c r="E88" s="351" t="e">
        <f t="shared" si="189"/>
        <v>#REF!</v>
      </c>
      <c r="F88" s="352" t="e">
        <f t="shared" si="189"/>
        <v>#REF!</v>
      </c>
      <c r="G88" s="351" t="e">
        <f t="shared" si="189"/>
        <v>#REF!</v>
      </c>
      <c r="H88" s="352" t="e">
        <f t="shared" si="189"/>
        <v>#REF!</v>
      </c>
      <c r="I88" s="351" t="e">
        <f t="shared" si="189"/>
        <v>#REF!</v>
      </c>
      <c r="J88" s="352" t="e">
        <f t="shared" si="189"/>
        <v>#REF!</v>
      </c>
      <c r="K88" s="353" t="e">
        <f t="shared" ref="K88:L88" si="190">SUM(K87:K87)</f>
        <v>#REF!</v>
      </c>
      <c r="L88" s="354" t="e">
        <f t="shared" si="190"/>
        <v>#REF!</v>
      </c>
      <c r="M88" s="351" t="e">
        <f t="shared" si="189"/>
        <v>#REF!</v>
      </c>
      <c r="N88" s="352" t="e">
        <f t="shared" si="189"/>
        <v>#REF!</v>
      </c>
      <c r="O88" s="351" t="e">
        <f t="shared" si="189"/>
        <v>#REF!</v>
      </c>
      <c r="P88" s="352" t="e">
        <f t="shared" si="189"/>
        <v>#REF!</v>
      </c>
      <c r="Q88" s="351" t="e">
        <f t="shared" si="189"/>
        <v>#REF!</v>
      </c>
      <c r="R88" s="352" t="e">
        <f t="shared" si="189"/>
        <v>#REF!</v>
      </c>
      <c r="S88" s="353" t="e">
        <f t="shared" si="189"/>
        <v>#REF!</v>
      </c>
      <c r="T88" s="354" t="e">
        <f t="shared" si="189"/>
        <v>#REF!</v>
      </c>
    </row>
  </sheetData>
  <sheetProtection sheet="1" objects="1" scenarios="1"/>
  <mergeCells count="15">
    <mergeCell ref="A1:O1"/>
    <mergeCell ref="A2:O2"/>
    <mergeCell ref="A22:T22"/>
    <mergeCell ref="A28:T28"/>
    <mergeCell ref="A34:T34"/>
    <mergeCell ref="A4:T4"/>
    <mergeCell ref="A39:T39"/>
    <mergeCell ref="A50:T50"/>
    <mergeCell ref="A55:T55"/>
    <mergeCell ref="A60:T60"/>
    <mergeCell ref="A85:T85"/>
    <mergeCell ref="A65:T65"/>
    <mergeCell ref="A70:T70"/>
    <mergeCell ref="A75:T75"/>
    <mergeCell ref="A80:T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6699"/>
  </sheetPr>
  <dimension ref="A1:T147"/>
  <sheetViews>
    <sheetView showGridLines="0" workbookViewId="0">
      <selection sqref="A1:O1"/>
    </sheetView>
  </sheetViews>
  <sheetFormatPr defaultColWidth="8.85546875" defaultRowHeight="15" x14ac:dyDescent="0.25"/>
  <cols>
    <col min="1" max="1" width="29.42578125" customWidth="1"/>
    <col min="2" max="2" width="7.85546875" style="281" customWidth="1"/>
    <col min="3" max="3" width="8.28515625" style="140" customWidth="1"/>
    <col min="4" max="4" width="7.85546875" style="140" customWidth="1"/>
    <col min="5" max="5" width="8.140625" customWidth="1"/>
    <col min="6" max="6" width="8" style="301" customWidth="1"/>
    <col min="7" max="7" width="8.140625" customWidth="1"/>
    <col min="8" max="8" width="8" style="301" customWidth="1"/>
    <col min="9" max="9" width="7.85546875" customWidth="1"/>
    <col min="10" max="10" width="8" style="301" customWidth="1"/>
    <col min="11" max="11" width="8.85546875" style="140"/>
    <col min="12" max="12" width="8.28515625" style="314" customWidth="1"/>
    <col min="13" max="13" width="8" customWidth="1"/>
    <col min="14" max="14" width="8" style="301" customWidth="1"/>
    <col min="15" max="15" width="8" customWidth="1"/>
    <col min="16" max="16" width="8" style="301" customWidth="1"/>
    <col min="17" max="17" width="7.28515625" customWidth="1"/>
    <col min="18" max="18" width="8" style="301" customWidth="1"/>
    <col min="19" max="19" width="8.85546875" style="140"/>
    <col min="20" max="20" width="8.42578125" style="314" customWidth="1"/>
  </cols>
  <sheetData>
    <row r="1" spans="1:20" ht="18" x14ac:dyDescent="0.35">
      <c r="A1" s="968" t="s">
        <v>392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313"/>
      <c r="Q1" s="1"/>
    </row>
    <row r="2" spans="1:20" ht="18" x14ac:dyDescent="0.35">
      <c r="A2" s="968" t="s">
        <v>184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313"/>
      <c r="Q2" s="1"/>
    </row>
    <row r="3" spans="1:20" x14ac:dyDescent="0.25">
      <c r="A3" s="89" t="s">
        <v>188</v>
      </c>
      <c r="B3" s="278"/>
    </row>
    <row r="4" spans="1:20" ht="16.5" thickBot="1" x14ac:dyDescent="0.3">
      <c r="A4" s="1057" t="s">
        <v>324</v>
      </c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</row>
    <row r="5" spans="1:20" ht="36.75" thickBot="1" x14ac:dyDescent="0.3">
      <c r="A5" s="415" t="s">
        <v>14</v>
      </c>
      <c r="B5" s="416" t="s">
        <v>216</v>
      </c>
      <c r="C5" s="417" t="s">
        <v>165</v>
      </c>
      <c r="D5" s="418" t="s">
        <v>217</v>
      </c>
      <c r="E5" s="419" t="str">
        <f>'Eq Minima Unds Horas'!E5</f>
        <v>MAR</v>
      </c>
      <c r="F5" s="420" t="str">
        <f>'Eq Minima Unds Horas'!F5</f>
        <v>Saldo Mar</v>
      </c>
      <c r="G5" s="419" t="str">
        <f>'Eq Minima Unds Horas'!G5</f>
        <v>ABR</v>
      </c>
      <c r="H5" s="420" t="str">
        <f>'Eq Minima Unds Horas'!H5</f>
        <v>Saldo Abr</v>
      </c>
      <c r="I5" s="419" t="str">
        <f>'Eq Minima Unds Horas'!I5</f>
        <v>MAI</v>
      </c>
      <c r="J5" s="420" t="str">
        <f>'Eq Minima Unds Horas'!J5</f>
        <v>Saldo Mai</v>
      </c>
      <c r="K5" s="421" t="str">
        <f>'Eq Minima Unds Horas'!K5</f>
        <v>3º Trimestre</v>
      </c>
      <c r="L5" s="422" t="str">
        <f>'Eq Minima Unds Horas'!L5</f>
        <v>Saldo Trim</v>
      </c>
      <c r="M5" s="419" t="str">
        <f>'Eq Minima Unds Horas'!M5</f>
        <v>JUN</v>
      </c>
      <c r="N5" s="420" t="str">
        <f>'Eq Minima Unds Horas'!N5</f>
        <v>Saldo Jun</v>
      </c>
      <c r="O5" s="419" t="str">
        <f>'Eq Minima Unds Horas'!O5</f>
        <v>JUL</v>
      </c>
      <c r="P5" s="420" t="str">
        <f>'Eq Minima Unds Horas'!P5</f>
        <v>Saldo Jul</v>
      </c>
      <c r="Q5" s="419" t="str">
        <f>'Eq Minima Unds Horas'!Q5</f>
        <v>AGO</v>
      </c>
      <c r="R5" s="420" t="str">
        <f>'Eq Minima Unds Horas'!R5</f>
        <v>Saldo Ago</v>
      </c>
      <c r="S5" s="421" t="str">
        <f>'Eq Minima Unds Horas'!S5</f>
        <v>4º Trimestre</v>
      </c>
      <c r="T5" s="422" t="str">
        <f>'Eq Minima Unds Horas'!T5</f>
        <v>Saldo Trim</v>
      </c>
    </row>
    <row r="6" spans="1:20" ht="15.75" thickTop="1" x14ac:dyDescent="0.25">
      <c r="A6" s="423" t="s">
        <v>304</v>
      </c>
      <c r="B6" s="262">
        <v>30</v>
      </c>
      <c r="C6" s="73" t="e">
        <f>C44</f>
        <v>#REF!</v>
      </c>
      <c r="D6" s="283" t="e">
        <f>C6*B6</f>
        <v>#REF!</v>
      </c>
      <c r="E6" s="92" t="e">
        <f>E44</f>
        <v>#REF!</v>
      </c>
      <c r="F6" s="303" t="e">
        <f>(E6*$B6)-$D6</f>
        <v>#REF!</v>
      </c>
      <c r="G6" s="92" t="e">
        <f>G44</f>
        <v>#REF!</v>
      </c>
      <c r="H6" s="303" t="e">
        <f>(G6*$B6)-$D6</f>
        <v>#REF!</v>
      </c>
      <c r="I6" s="92" t="e">
        <f>I44</f>
        <v>#REF!</v>
      </c>
      <c r="J6" s="303" t="e">
        <f>(I6*$B6)-$D6</f>
        <v>#REF!</v>
      </c>
      <c r="K6" s="239" t="e">
        <f t="shared" ref="K6:K7" si="0">SUM(E6,G6,I6)</f>
        <v>#REF!</v>
      </c>
      <c r="L6" s="316" t="e">
        <f t="shared" ref="L6:L7" si="1">(K6*$B6)-$D6*3</f>
        <v>#REF!</v>
      </c>
      <c r="M6" s="92" t="e">
        <f>M44</f>
        <v>#REF!</v>
      </c>
      <c r="N6" s="303" t="e">
        <f>(M6*$B6)-$D6</f>
        <v>#REF!</v>
      </c>
      <c r="O6" s="92" t="e">
        <f>O44</f>
        <v>#REF!</v>
      </c>
      <c r="P6" s="303" t="e">
        <f>(O6*$B6)-$D6</f>
        <v>#REF!</v>
      </c>
      <c r="Q6" s="92" t="e">
        <f>Q44</f>
        <v>#REF!</v>
      </c>
      <c r="R6" s="303" t="e">
        <f>(Q6*$B6)-$D6</f>
        <v>#REF!</v>
      </c>
      <c r="S6" s="239" t="e">
        <f t="shared" ref="S6:S18" si="2">SUM(M6,O6,Q6)</f>
        <v>#REF!</v>
      </c>
      <c r="T6" s="316" t="e">
        <f t="shared" ref="T6:T18" si="3">(S6*$B6)-$D6*3</f>
        <v>#REF!</v>
      </c>
    </row>
    <row r="7" spans="1:20" ht="15.75" thickBot="1" x14ac:dyDescent="0.3">
      <c r="A7" s="414" t="s">
        <v>325</v>
      </c>
      <c r="B7" s="270">
        <v>40</v>
      </c>
      <c r="C7" s="56" t="e">
        <f>C43</f>
        <v>#REF!</v>
      </c>
      <c r="D7" s="296" t="e">
        <f>C7*B7</f>
        <v>#REF!</v>
      </c>
      <c r="E7" s="101" t="e">
        <f>E43</f>
        <v>#REF!</v>
      </c>
      <c r="F7" s="311" t="e">
        <f>(E7*$B7)-$D7</f>
        <v>#REF!</v>
      </c>
      <c r="G7" s="101" t="e">
        <f>G43</f>
        <v>#REF!</v>
      </c>
      <c r="H7" s="311" t="e">
        <f>(G7*$B7)-$D7</f>
        <v>#REF!</v>
      </c>
      <c r="I7" s="101" t="e">
        <f>I43</f>
        <v>#REF!</v>
      </c>
      <c r="J7" s="311" t="e">
        <f>(I7*$B7)-$D7</f>
        <v>#REF!</v>
      </c>
      <c r="K7" s="247" t="e">
        <f t="shared" si="0"/>
        <v>#REF!</v>
      </c>
      <c r="L7" s="324" t="e">
        <f t="shared" si="1"/>
        <v>#REF!</v>
      </c>
      <c r="M7" s="101" t="e">
        <f>M43</f>
        <v>#REF!</v>
      </c>
      <c r="N7" s="311" t="e">
        <f>(M7*$B7)-$D7</f>
        <v>#REF!</v>
      </c>
      <c r="O7" s="101" t="e">
        <f>O43</f>
        <v>#REF!</v>
      </c>
      <c r="P7" s="311" t="e">
        <f>(O7*$B7)-$D7</f>
        <v>#REF!</v>
      </c>
      <c r="Q7" s="101" t="e">
        <f>Q43</f>
        <v>#REF!</v>
      </c>
      <c r="R7" s="311" t="e">
        <f>(Q7*$B7)-$D7</f>
        <v>#REF!</v>
      </c>
      <c r="S7" s="247" t="e">
        <f t="shared" ref="S7" si="4">SUM(M7,O7,Q7)</f>
        <v>#REF!</v>
      </c>
      <c r="T7" s="324" t="e">
        <f t="shared" ref="T7" si="5">(S7*$B7)-$D7*3</f>
        <v>#REF!</v>
      </c>
    </row>
    <row r="8" spans="1:20" ht="15.75" thickBot="1" x14ac:dyDescent="0.3">
      <c r="A8" s="455" t="s">
        <v>336</v>
      </c>
      <c r="B8" s="456">
        <f>SUM(B6:B7)</f>
        <v>70</v>
      </c>
      <c r="C8" s="300" t="e">
        <f t="shared" ref="C8:T8" si="6">SUM(C6:C7)</f>
        <v>#REF!</v>
      </c>
      <c r="D8" s="300" t="e">
        <f t="shared" si="6"/>
        <v>#REF!</v>
      </c>
      <c r="E8" s="226" t="e">
        <f t="shared" si="6"/>
        <v>#REF!</v>
      </c>
      <c r="F8" s="454" t="e">
        <f t="shared" si="6"/>
        <v>#REF!</v>
      </c>
      <c r="G8" s="226" t="e">
        <f t="shared" si="6"/>
        <v>#REF!</v>
      </c>
      <c r="H8" s="454" t="e">
        <f t="shared" si="6"/>
        <v>#REF!</v>
      </c>
      <c r="I8" s="226" t="e">
        <f t="shared" si="6"/>
        <v>#REF!</v>
      </c>
      <c r="J8" s="454" t="e">
        <f t="shared" si="6"/>
        <v>#REF!</v>
      </c>
      <c r="K8" s="226" t="e">
        <f t="shared" ref="K8:L8" si="7">SUM(K6:K7)</f>
        <v>#REF!</v>
      </c>
      <c r="L8" s="454" t="e">
        <f t="shared" si="7"/>
        <v>#REF!</v>
      </c>
      <c r="M8" s="226" t="e">
        <f t="shared" si="6"/>
        <v>#REF!</v>
      </c>
      <c r="N8" s="454" t="e">
        <f t="shared" si="6"/>
        <v>#REF!</v>
      </c>
      <c r="O8" s="226" t="e">
        <f t="shared" si="6"/>
        <v>#REF!</v>
      </c>
      <c r="P8" s="454" t="e">
        <f t="shared" si="6"/>
        <v>#REF!</v>
      </c>
      <c r="Q8" s="226" t="e">
        <f t="shared" si="6"/>
        <v>#REF!</v>
      </c>
      <c r="R8" s="454" t="e">
        <f t="shared" si="6"/>
        <v>#REF!</v>
      </c>
      <c r="S8" s="226" t="e">
        <f t="shared" si="6"/>
        <v>#REF!</v>
      </c>
      <c r="T8" s="454" t="e">
        <f t="shared" si="6"/>
        <v>#REF!</v>
      </c>
    </row>
    <row r="9" spans="1:20" x14ac:dyDescent="0.25">
      <c r="A9" s="424" t="s">
        <v>305</v>
      </c>
      <c r="B9" s="261">
        <v>30</v>
      </c>
      <c r="C9" s="9" t="e">
        <f>C50</f>
        <v>#REF!</v>
      </c>
      <c r="D9" s="282" t="e">
        <f t="shared" ref="D9:D18" si="8">C9*B9</f>
        <v>#REF!</v>
      </c>
      <c r="E9" s="91" t="e">
        <f>E50</f>
        <v>#REF!</v>
      </c>
      <c r="F9" s="302" t="e">
        <f t="shared" ref="F9:H35" si="9">(E9*$B9)-$D9</f>
        <v>#REF!</v>
      </c>
      <c r="G9" s="91" t="e">
        <f>G50</f>
        <v>#REF!</v>
      </c>
      <c r="H9" s="302" t="e">
        <f t="shared" si="9"/>
        <v>#REF!</v>
      </c>
      <c r="I9" s="91" t="e">
        <f>I50</f>
        <v>#REF!</v>
      </c>
      <c r="J9" s="302" t="e">
        <f t="shared" ref="J9" si="10">(I9*$B9)-$D9</f>
        <v>#REF!</v>
      </c>
      <c r="K9" s="227" t="e">
        <f t="shared" ref="K9:K10" si="11">SUM(E9,G9,I9)</f>
        <v>#REF!</v>
      </c>
      <c r="L9" s="315" t="e">
        <f t="shared" ref="L9:L10" si="12">(K9*$B9)-$D9*3</f>
        <v>#REF!</v>
      </c>
      <c r="M9" s="91" t="e">
        <f>M50</f>
        <v>#REF!</v>
      </c>
      <c r="N9" s="302" t="e">
        <f t="shared" ref="N9" si="13">(M9*$B9)-$D9</f>
        <v>#REF!</v>
      </c>
      <c r="O9" s="91" t="e">
        <f>O50</f>
        <v>#REF!</v>
      </c>
      <c r="P9" s="302" t="e">
        <f t="shared" ref="P9" si="14">(O9*$B9)-$D9</f>
        <v>#REF!</v>
      </c>
      <c r="Q9" s="91" t="e">
        <f>Q50</f>
        <v>#REF!</v>
      </c>
      <c r="R9" s="302" t="e">
        <f t="shared" ref="R9" si="15">(Q9*$B9)-$D9</f>
        <v>#REF!</v>
      </c>
      <c r="S9" s="227" t="e">
        <f t="shared" si="2"/>
        <v>#REF!</v>
      </c>
      <c r="T9" s="315" t="e">
        <f t="shared" si="3"/>
        <v>#REF!</v>
      </c>
    </row>
    <row r="10" spans="1:20" ht="15.75" thickBot="1" x14ac:dyDescent="0.3">
      <c r="A10" s="423" t="s">
        <v>316</v>
      </c>
      <c r="B10" s="262">
        <v>40</v>
      </c>
      <c r="C10" s="73" t="e">
        <f>C49</f>
        <v>#REF!</v>
      </c>
      <c r="D10" s="283" t="e">
        <f t="shared" si="8"/>
        <v>#REF!</v>
      </c>
      <c r="E10" s="92" t="e">
        <f>E49</f>
        <v>#REF!</v>
      </c>
      <c r="F10" s="303" t="e">
        <f t="shared" si="9"/>
        <v>#REF!</v>
      </c>
      <c r="G10" s="92" t="e">
        <f>G49</f>
        <v>#REF!</v>
      </c>
      <c r="H10" s="303" t="e">
        <f t="shared" si="9"/>
        <v>#REF!</v>
      </c>
      <c r="I10" s="92" t="e">
        <f>I49</f>
        <v>#REF!</v>
      </c>
      <c r="J10" s="303" t="e">
        <f t="shared" ref="J10" si="16">(I10*$B10)-$D10</f>
        <v>#REF!</v>
      </c>
      <c r="K10" s="239" t="e">
        <f t="shared" si="11"/>
        <v>#REF!</v>
      </c>
      <c r="L10" s="316" t="e">
        <f t="shared" si="12"/>
        <v>#REF!</v>
      </c>
      <c r="M10" s="92" t="e">
        <f>M49</f>
        <v>#REF!</v>
      </c>
      <c r="N10" s="303" t="e">
        <f t="shared" ref="N10" si="17">(M10*$B10)-$D10</f>
        <v>#REF!</v>
      </c>
      <c r="O10" s="92" t="e">
        <f>O49</f>
        <v>#REF!</v>
      </c>
      <c r="P10" s="303" t="e">
        <f t="shared" ref="P10" si="18">(O10*$B10)-$D10</f>
        <v>#REF!</v>
      </c>
      <c r="Q10" s="92" t="e">
        <f>Q49</f>
        <v>#REF!</v>
      </c>
      <c r="R10" s="303" t="e">
        <f t="shared" ref="R10" si="19">(Q10*$B10)-$D10</f>
        <v>#REF!</v>
      </c>
      <c r="S10" s="239" t="e">
        <f t="shared" si="2"/>
        <v>#REF!</v>
      </c>
      <c r="T10" s="316" t="e">
        <f t="shared" si="3"/>
        <v>#REF!</v>
      </c>
    </row>
    <row r="11" spans="1:20" ht="15.75" thickBot="1" x14ac:dyDescent="0.3">
      <c r="A11" s="455" t="s">
        <v>337</v>
      </c>
      <c r="B11" s="456">
        <f>SUM(B9:B10)</f>
        <v>70</v>
      </c>
      <c r="C11" s="300" t="e">
        <f t="shared" ref="C11" si="20">SUM(C9:C10)</f>
        <v>#REF!</v>
      </c>
      <c r="D11" s="300" t="e">
        <f>SUM(D9:D10)</f>
        <v>#REF!</v>
      </c>
      <c r="E11" s="226" t="e">
        <f t="shared" ref="E11" si="21">SUM(E9:E10)</f>
        <v>#REF!</v>
      </c>
      <c r="F11" s="454" t="e">
        <f t="shared" ref="F11" si="22">SUM(F9:F10)</f>
        <v>#REF!</v>
      </c>
      <c r="G11" s="226" t="e">
        <f t="shared" ref="G11" si="23">SUM(G9:G10)</f>
        <v>#REF!</v>
      </c>
      <c r="H11" s="454" t="e">
        <f t="shared" ref="H11" si="24">SUM(H9:H10)</f>
        <v>#REF!</v>
      </c>
      <c r="I11" s="226" t="e">
        <f t="shared" ref="I11" si="25">SUM(I9:I10)</f>
        <v>#REF!</v>
      </c>
      <c r="J11" s="454" t="e">
        <f t="shared" ref="J11:L11" si="26">SUM(J9:J10)</f>
        <v>#REF!</v>
      </c>
      <c r="K11" s="226" t="e">
        <f t="shared" si="26"/>
        <v>#REF!</v>
      </c>
      <c r="L11" s="454" t="e">
        <f t="shared" si="26"/>
        <v>#REF!</v>
      </c>
      <c r="M11" s="226" t="e">
        <f t="shared" ref="M11" si="27">SUM(M9:M10)</f>
        <v>#REF!</v>
      </c>
      <c r="N11" s="454" t="e">
        <f t="shared" ref="N11" si="28">SUM(N9:N10)</f>
        <v>#REF!</v>
      </c>
      <c r="O11" s="226" t="e">
        <f t="shared" ref="O11" si="29">SUM(O9:O10)</f>
        <v>#REF!</v>
      </c>
      <c r="P11" s="454" t="e">
        <f t="shared" ref="P11" si="30">SUM(P9:P10)</f>
        <v>#REF!</v>
      </c>
      <c r="Q11" s="226" t="e">
        <f t="shared" ref="Q11" si="31">SUM(Q9:Q10)</f>
        <v>#REF!</v>
      </c>
      <c r="R11" s="454" t="e">
        <f t="shared" ref="R11" si="32">SUM(R9:R10)</f>
        <v>#REF!</v>
      </c>
      <c r="S11" s="226" t="e">
        <f t="shared" ref="S11" si="33">SUM(S9:S10)</f>
        <v>#REF!</v>
      </c>
      <c r="T11" s="454" t="e">
        <f t="shared" ref="T11" si="34">SUM(T9:T10)</f>
        <v>#REF!</v>
      </c>
    </row>
    <row r="12" spans="1:20" x14ac:dyDescent="0.25">
      <c r="A12" s="457" t="s">
        <v>345</v>
      </c>
      <c r="B12" s="458">
        <v>30</v>
      </c>
      <c r="C12" s="459" t="e">
        <f>C55</f>
        <v>#REF!</v>
      </c>
      <c r="D12" s="460" t="e">
        <f t="shared" ref="D12" si="35">C12*B12</f>
        <v>#REF!</v>
      </c>
      <c r="E12" s="461" t="e">
        <f>SUM(E55:E56)</f>
        <v>#REF!</v>
      </c>
      <c r="F12" s="462" t="e">
        <f>((E55*$B55)+(E56*$B56)+(E57*B$57))-$D12</f>
        <v>#REF!</v>
      </c>
      <c r="G12" s="461" t="e">
        <f>SUM(G55:G56)</f>
        <v>#REF!</v>
      </c>
      <c r="H12" s="462" t="e">
        <f>((G55*$B55)+(G56*$B56)+(G57*B$57))-$D12</f>
        <v>#REF!</v>
      </c>
      <c r="I12" s="461" t="e">
        <f>SUM(I55:I56)</f>
        <v>#REF!</v>
      </c>
      <c r="J12" s="462" t="e">
        <f>((I55*$B55)+(I56*$B56)+(I57*B$57)-$D12)</f>
        <v>#REF!</v>
      </c>
      <c r="K12" s="463" t="e">
        <f t="shared" ref="K12:K14" si="36">SUM(E12,G12,I12)</f>
        <v>#REF!</v>
      </c>
      <c r="L12" s="464" t="e">
        <f>((K55*$B55)+(K56*$B56))-$D12*3</f>
        <v>#REF!</v>
      </c>
      <c r="M12" s="461" t="e">
        <f>SUM(M55:M56)</f>
        <v>#REF!</v>
      </c>
      <c r="N12" s="462" t="e">
        <f>((M55*$B55)+(M56*$B56)+(M57*B$57)-$D12)</f>
        <v>#REF!</v>
      </c>
      <c r="O12" s="461" t="e">
        <f>SUM(O55:O56)</f>
        <v>#REF!</v>
      </c>
      <c r="P12" s="462" t="e">
        <f>((O55*$B55)+(O56*$B56)+(O57*D$57)-$D12)</f>
        <v>#REF!</v>
      </c>
      <c r="Q12" s="461" t="e">
        <f>SUM(Q55:Q56)</f>
        <v>#REF!</v>
      </c>
      <c r="R12" s="462" t="e">
        <f>((Q55*$B55)+(Q56*$B56)+(Q57*F$57)-$D12)</f>
        <v>#REF!</v>
      </c>
      <c r="S12" s="463" t="e">
        <f t="shared" ref="S12" si="37">SUM(M12,O12,Q12)</f>
        <v>#REF!</v>
      </c>
      <c r="T12" s="464" t="e">
        <f>((S55*$B55)+(S56*$B56))-$D12*3</f>
        <v>#REF!</v>
      </c>
    </row>
    <row r="13" spans="1:20" x14ac:dyDescent="0.25">
      <c r="A13" s="465" t="s">
        <v>346</v>
      </c>
      <c r="B13" s="466">
        <v>30</v>
      </c>
      <c r="C13" s="467" t="e">
        <f>C62</f>
        <v>#REF!</v>
      </c>
      <c r="D13" s="468" t="e">
        <f t="shared" ref="D13:D14" si="38">C13*B13</f>
        <v>#REF!</v>
      </c>
      <c r="E13" s="469" t="e">
        <f>SUM(E62:E64)</f>
        <v>#REF!</v>
      </c>
      <c r="F13" s="470" t="e">
        <f>((E62*$B62)+(E63*$B63)+(E64*$B64)-$D13)</f>
        <v>#REF!</v>
      </c>
      <c r="G13" s="469" t="e">
        <f>SUM(G62:G64)</f>
        <v>#REF!</v>
      </c>
      <c r="H13" s="470" t="e">
        <f>((G62*$B62)+(G63*$B63)+(G64*$B64)-$D13)</f>
        <v>#REF!</v>
      </c>
      <c r="I13" s="469" t="e">
        <f>SUM(I62:I64)</f>
        <v>#REF!</v>
      </c>
      <c r="J13" s="470" t="e">
        <f>((I62*$B62)+(I63*$B63)+(I64*$B64)-$D13)</f>
        <v>#REF!</v>
      </c>
      <c r="K13" s="471" t="e">
        <f t="shared" si="36"/>
        <v>#REF!</v>
      </c>
      <c r="L13" s="472" t="e">
        <f>((K62*$B62)+(K63*$B63)+(K64*$B64))-$D13*3</f>
        <v>#REF!</v>
      </c>
      <c r="M13" s="469" t="e">
        <f>SUM(M62:M64)</f>
        <v>#REF!</v>
      </c>
      <c r="N13" s="470" t="e">
        <f>((M62*$B62)+(M63*$B63)+(M64*$B64)-$D13)</f>
        <v>#REF!</v>
      </c>
      <c r="O13" s="469" t="e">
        <f>SUM(O62:O64)</f>
        <v>#REF!</v>
      </c>
      <c r="P13" s="470" t="e">
        <f>((O62*$B62)+(O63*$B63)+(O64*$B64)-$D13)</f>
        <v>#REF!</v>
      </c>
      <c r="Q13" s="469" t="e">
        <f>SUM(Q62:Q64)</f>
        <v>#REF!</v>
      </c>
      <c r="R13" s="470" t="e">
        <f>((Q62*$B62)+(Q63*$B63)+(Q64*$B64)-$D13)</f>
        <v>#REF!</v>
      </c>
      <c r="S13" s="471" t="e">
        <f t="shared" ref="S13" si="39">SUM(M13,O13,Q13)</f>
        <v>#REF!</v>
      </c>
      <c r="T13" s="472" t="e">
        <f>((S62*$B62)+(S63*$B63)+(S64*$B64))-$D13*3</f>
        <v>#REF!</v>
      </c>
    </row>
    <row r="14" spans="1:20" ht="15.75" thickBot="1" x14ac:dyDescent="0.3">
      <c r="A14" s="473" t="s">
        <v>347</v>
      </c>
      <c r="B14" s="474">
        <v>30</v>
      </c>
      <c r="C14" s="475" t="e">
        <f>C71</f>
        <v>#REF!</v>
      </c>
      <c r="D14" s="476" t="e">
        <f t="shared" si="38"/>
        <v>#REF!</v>
      </c>
      <c r="E14" s="477" t="e">
        <f>SUM(E69:E71)</f>
        <v>#REF!</v>
      </c>
      <c r="F14" s="478" t="e">
        <f>((E69*$B69)+(E70*$B70)+(E71*$B71))-$D14</f>
        <v>#REF!</v>
      </c>
      <c r="G14" s="477" t="e">
        <f>SUM(G69:G71)</f>
        <v>#REF!</v>
      </c>
      <c r="H14" s="478" t="e">
        <f>((G69*$B69)+(G70*$B70)+(G71*$B71))-$D14</f>
        <v>#REF!</v>
      </c>
      <c r="I14" s="477" t="e">
        <f>SUM(I69:I71)</f>
        <v>#REF!</v>
      </c>
      <c r="J14" s="478" t="e">
        <f>((I69*$B69)+(I70*$B70)+(I71*$B71))-$D14</f>
        <v>#REF!</v>
      </c>
      <c r="K14" s="479" t="e">
        <f t="shared" si="36"/>
        <v>#REF!</v>
      </c>
      <c r="L14" s="480" t="e">
        <f>((K69*$B69)+(K70*$B70)+(K71*$B71))-$D14*3</f>
        <v>#REF!</v>
      </c>
      <c r="M14" s="477" t="e">
        <f>SUM(M69:M71)</f>
        <v>#REF!</v>
      </c>
      <c r="N14" s="478" t="e">
        <f>((M69*$B69)+(M70*$B70)+(M71*$B71))-$D14</f>
        <v>#REF!</v>
      </c>
      <c r="O14" s="477" t="e">
        <f>SUM(O69:O71)</f>
        <v>#REF!</v>
      </c>
      <c r="P14" s="478" t="e">
        <f>((O69*$B69)+(O70*$B70)+(O71*$B71))-$D14</f>
        <v>#REF!</v>
      </c>
      <c r="Q14" s="477" t="e">
        <f>SUM(Q69:Q71)</f>
        <v>#REF!</v>
      </c>
      <c r="R14" s="478" t="e">
        <f>((Q69*$B69)+(Q70*$B70)+(Q71*$B71))-$D14</f>
        <v>#REF!</v>
      </c>
      <c r="S14" s="479" t="e">
        <f t="shared" ref="S14" si="40">SUM(M14,O14,Q14)</f>
        <v>#REF!</v>
      </c>
      <c r="T14" s="480" t="e">
        <f>((S69*$B69)+(S70*$B70)+(S71*$B71))-$D14*3</f>
        <v>#REF!</v>
      </c>
    </row>
    <row r="15" spans="1:20" x14ac:dyDescent="0.25">
      <c r="A15" s="457" t="s">
        <v>342</v>
      </c>
      <c r="B15" s="458">
        <v>30</v>
      </c>
      <c r="C15" s="459">
        <f>C76</f>
        <v>4</v>
      </c>
      <c r="D15" s="460">
        <f t="shared" si="8"/>
        <v>120</v>
      </c>
      <c r="E15" s="461">
        <f>E76</f>
        <v>4</v>
      </c>
      <c r="F15" s="1053">
        <f>((E15*$B15)+(E16*$B16))-$D$15</f>
        <v>40</v>
      </c>
      <c r="G15" s="461" t="e">
        <f>G76</f>
        <v>#REF!</v>
      </c>
      <c r="H15" s="1053" t="e">
        <f>((G15*$B15)+(G16*$B16))-$D$15</f>
        <v>#REF!</v>
      </c>
      <c r="I15" s="461" t="e">
        <f>I76</f>
        <v>#REF!</v>
      </c>
      <c r="J15" s="1053" t="e">
        <f>((I15*$B15)+(I16*$B16))-$D$15</f>
        <v>#REF!</v>
      </c>
      <c r="K15" s="463" t="e">
        <f>SUM(E15,G15,I15)</f>
        <v>#REF!</v>
      </c>
      <c r="L15" s="1055" t="e">
        <f>((K15*$B15)+(K16*$B16)-$D15*3)</f>
        <v>#REF!</v>
      </c>
      <c r="M15" s="461" t="e">
        <f>M76</f>
        <v>#REF!</v>
      </c>
      <c r="N15" s="1053" t="e">
        <f>((M15*$B15)+(M16*$B16))-$D$15</f>
        <v>#REF!</v>
      </c>
      <c r="O15" s="461" t="e">
        <f>O76</f>
        <v>#REF!</v>
      </c>
      <c r="P15" s="1053" t="e">
        <f>((O15*$B15)+(O16*$B16))-$D$15</f>
        <v>#REF!</v>
      </c>
      <c r="Q15" s="461" t="e">
        <f>Q76</f>
        <v>#REF!</v>
      </c>
      <c r="R15" s="1053" t="e">
        <f>((Q15*$B15)+(Q16*$B16))-$D$15</f>
        <v>#REF!</v>
      </c>
      <c r="S15" s="463" t="e">
        <f>SUM(M15,O15,Q15)</f>
        <v>#REF!</v>
      </c>
      <c r="T15" s="1055" t="e">
        <f>((S15*$B15)+(S16*$B16)-$D15*3)</f>
        <v>#REF!</v>
      </c>
    </row>
    <row r="16" spans="1:20" ht="15.75" thickBot="1" x14ac:dyDescent="0.3">
      <c r="A16" s="438" t="s">
        <v>343</v>
      </c>
      <c r="B16" s="439">
        <v>40</v>
      </c>
      <c r="C16" s="440">
        <f>C77</f>
        <v>1</v>
      </c>
      <c r="D16" s="441">
        <f t="shared" ref="D16" si="41">C16*B16</f>
        <v>40</v>
      </c>
      <c r="E16" s="442">
        <f>E77</f>
        <v>1</v>
      </c>
      <c r="F16" s="1054"/>
      <c r="G16" s="442" t="e">
        <f>G77</f>
        <v>#REF!</v>
      </c>
      <c r="H16" s="1054"/>
      <c r="I16" s="442" t="e">
        <f>I77</f>
        <v>#REF!</v>
      </c>
      <c r="J16" s="1054"/>
      <c r="K16" s="444" t="e">
        <f>SUM(E16,G16,I16)</f>
        <v>#REF!</v>
      </c>
      <c r="L16" s="1056"/>
      <c r="M16" s="442" t="e">
        <f>M77</f>
        <v>#REF!</v>
      </c>
      <c r="N16" s="1054"/>
      <c r="O16" s="442" t="e">
        <f>O77</f>
        <v>#REF!</v>
      </c>
      <c r="P16" s="1054"/>
      <c r="Q16" s="442" t="e">
        <f>Q77</f>
        <v>#REF!</v>
      </c>
      <c r="R16" s="1054"/>
      <c r="S16" s="444" t="e">
        <f>SUM(M16,O16,Q16)</f>
        <v>#REF!</v>
      </c>
      <c r="T16" s="1056"/>
    </row>
    <row r="17" spans="1:20" ht="15.75" thickBot="1" x14ac:dyDescent="0.3">
      <c r="A17" s="455" t="s">
        <v>344</v>
      </c>
      <c r="B17" s="456">
        <f>SUM(B15:B16)</f>
        <v>70</v>
      </c>
      <c r="C17" s="300">
        <f t="shared" ref="C17" si="42">SUM(C15:C16)</f>
        <v>5</v>
      </c>
      <c r="D17" s="300">
        <f>SUM(D15:D16)</f>
        <v>160</v>
      </c>
      <c r="E17" s="226">
        <f t="shared" ref="E17" si="43">SUM(E15:E16)</f>
        <v>5</v>
      </c>
      <c r="F17" s="454">
        <f t="shared" ref="F17" si="44">SUM(F15:F16)</f>
        <v>40</v>
      </c>
      <c r="G17" s="226" t="e">
        <f t="shared" ref="G17" si="45">SUM(G15:G16)</f>
        <v>#REF!</v>
      </c>
      <c r="H17" s="454" t="e">
        <f t="shared" ref="H17" si="46">SUM(H15:H16)</f>
        <v>#REF!</v>
      </c>
      <c r="I17" s="226" t="e">
        <f t="shared" ref="I17" si="47">SUM(I15:I16)</f>
        <v>#REF!</v>
      </c>
      <c r="J17" s="454" t="e">
        <f t="shared" ref="J17:L17" si="48">SUM(J15:J16)</f>
        <v>#REF!</v>
      </c>
      <c r="K17" s="226" t="e">
        <f t="shared" si="48"/>
        <v>#REF!</v>
      </c>
      <c r="L17" s="454" t="e">
        <f t="shared" si="48"/>
        <v>#REF!</v>
      </c>
      <c r="M17" s="226" t="e">
        <f t="shared" ref="M17" si="49">SUM(M15:M16)</f>
        <v>#REF!</v>
      </c>
      <c r="N17" s="454" t="e">
        <f t="shared" ref="N17" si="50">SUM(N15:N16)</f>
        <v>#REF!</v>
      </c>
      <c r="O17" s="226" t="e">
        <f t="shared" ref="O17" si="51">SUM(O15:O16)</f>
        <v>#REF!</v>
      </c>
      <c r="P17" s="454" t="e">
        <f t="shared" ref="P17" si="52">SUM(P15:P16)</f>
        <v>#REF!</v>
      </c>
      <c r="Q17" s="226" t="e">
        <f t="shared" ref="Q17" si="53">SUM(Q15:Q16)</f>
        <v>#REF!</v>
      </c>
      <c r="R17" s="454" t="e">
        <f t="shared" ref="R17" si="54">SUM(R15:R16)</f>
        <v>#REF!</v>
      </c>
      <c r="S17" s="226" t="e">
        <f t="shared" ref="S17" si="55">SUM(S15:S16)</f>
        <v>#REF!</v>
      </c>
      <c r="T17" s="454" t="e">
        <f t="shared" ref="T17" si="56">SUM(T15:T16)</f>
        <v>#REF!</v>
      </c>
    </row>
    <row r="18" spans="1:20" x14ac:dyDescent="0.25">
      <c r="A18" s="465" t="s">
        <v>328</v>
      </c>
      <c r="B18" s="466">
        <v>30</v>
      </c>
      <c r="C18" s="467" t="e">
        <f>C82</f>
        <v>#REF!</v>
      </c>
      <c r="D18" s="468" t="e">
        <f t="shared" si="8"/>
        <v>#REF!</v>
      </c>
      <c r="E18" s="469" t="e">
        <f>E82</f>
        <v>#REF!</v>
      </c>
      <c r="F18" s="470" t="e">
        <f>(E18*$B18)-$D18</f>
        <v>#REF!</v>
      </c>
      <c r="G18" s="469" t="e">
        <f>G82</f>
        <v>#REF!</v>
      </c>
      <c r="H18" s="470" t="e">
        <f t="shared" si="9"/>
        <v>#REF!</v>
      </c>
      <c r="I18" s="469" t="e">
        <f>I82</f>
        <v>#REF!</v>
      </c>
      <c r="J18" s="470" t="e">
        <f t="shared" ref="J18" si="57">(I18*$B18)-$D18</f>
        <v>#REF!</v>
      </c>
      <c r="K18" s="471" t="e">
        <f t="shared" ref="K18:K19" si="58">SUM(E18,G18,I18)</f>
        <v>#REF!</v>
      </c>
      <c r="L18" s="472" t="e">
        <f>(K18*$B18)-$D18*3</f>
        <v>#REF!</v>
      </c>
      <c r="M18" s="469" t="e">
        <f>M82</f>
        <v>#REF!</v>
      </c>
      <c r="N18" s="470" t="e">
        <f t="shared" ref="N18" si="59">(M18*$B18)-$D18</f>
        <v>#REF!</v>
      </c>
      <c r="O18" s="469" t="e">
        <f>O82</f>
        <v>#REF!</v>
      </c>
      <c r="P18" s="470" t="e">
        <f t="shared" ref="P18" si="60">(O18*$B18)-$D18</f>
        <v>#REF!</v>
      </c>
      <c r="Q18" s="469" t="e">
        <f>Q82</f>
        <v>#REF!</v>
      </c>
      <c r="R18" s="470" t="e">
        <f t="shared" ref="R18" si="61">(Q18*$B18)-$D18</f>
        <v>#REF!</v>
      </c>
      <c r="S18" s="471" t="e">
        <f t="shared" si="2"/>
        <v>#REF!</v>
      </c>
      <c r="T18" s="472" t="e">
        <f t="shared" si="3"/>
        <v>#REF!</v>
      </c>
    </row>
    <row r="19" spans="1:20" ht="15.75" thickBot="1" x14ac:dyDescent="0.3">
      <c r="A19" s="438" t="s">
        <v>329</v>
      </c>
      <c r="B19" s="439">
        <v>40</v>
      </c>
      <c r="C19" s="440" t="e">
        <f>C83</f>
        <v>#REF!</v>
      </c>
      <c r="D19" s="441" t="e">
        <f t="shared" ref="D19" si="62">C19*B19</f>
        <v>#REF!</v>
      </c>
      <c r="E19" s="442" t="e">
        <f>E83</f>
        <v>#REF!</v>
      </c>
      <c r="F19" s="443" t="e">
        <f t="shared" si="9"/>
        <v>#REF!</v>
      </c>
      <c r="G19" s="442" t="e">
        <f>G83</f>
        <v>#REF!</v>
      </c>
      <c r="H19" s="443" t="e">
        <f t="shared" si="9"/>
        <v>#REF!</v>
      </c>
      <c r="I19" s="442" t="e">
        <f>I83</f>
        <v>#REF!</v>
      </c>
      <c r="J19" s="443" t="e">
        <f t="shared" ref="J19" si="63">(I19*$B19)-$D19</f>
        <v>#REF!</v>
      </c>
      <c r="K19" s="444" t="e">
        <f t="shared" si="58"/>
        <v>#REF!</v>
      </c>
      <c r="L19" s="445" t="e">
        <f>(K19*$B19)-$D19*3</f>
        <v>#REF!</v>
      </c>
      <c r="M19" s="442" t="e">
        <f>M83</f>
        <v>#REF!</v>
      </c>
      <c r="N19" s="443" t="e">
        <f t="shared" ref="N19" si="64">(M19*$B19)-$D19</f>
        <v>#REF!</v>
      </c>
      <c r="O19" s="442" t="e">
        <f>O83</f>
        <v>#REF!</v>
      </c>
      <c r="P19" s="443" t="e">
        <f t="shared" ref="P19" si="65">(O19*$B19)-$D19</f>
        <v>#REF!</v>
      </c>
      <c r="Q19" s="442" t="e">
        <f>Q83</f>
        <v>#REF!</v>
      </c>
      <c r="R19" s="443" t="e">
        <f t="shared" ref="R19" si="66">(Q19*$B19)-$D19</f>
        <v>#REF!</v>
      </c>
      <c r="S19" s="444" t="e">
        <f t="shared" ref="S19" si="67">SUM(M19,O19,Q19)</f>
        <v>#REF!</v>
      </c>
      <c r="T19" s="445" t="e">
        <f t="shared" ref="T19" si="68">(S19*$B19)-$D19*3</f>
        <v>#REF!</v>
      </c>
    </row>
    <row r="20" spans="1:20" ht="15.75" thickBot="1" x14ac:dyDescent="0.3">
      <c r="A20" s="455" t="s">
        <v>338</v>
      </c>
      <c r="B20" s="456">
        <f>SUM(B18:B19)</f>
        <v>70</v>
      </c>
      <c r="C20" s="300" t="e">
        <f t="shared" ref="C20" si="69">SUM(C18:C19)</f>
        <v>#REF!</v>
      </c>
      <c r="D20" s="300" t="e">
        <f>SUM(D18:D19)</f>
        <v>#REF!</v>
      </c>
      <c r="E20" s="226" t="e">
        <f t="shared" ref="E20" si="70">SUM(E18:E19)</f>
        <v>#REF!</v>
      </c>
      <c r="F20" s="454" t="e">
        <f>SUM(F18:F19)</f>
        <v>#REF!</v>
      </c>
      <c r="G20" s="226" t="e">
        <f t="shared" ref="G20" si="71">SUM(G18:G19)</f>
        <v>#REF!</v>
      </c>
      <c r="H20" s="454" t="e">
        <f t="shared" ref="H20" si="72">SUM(H18:H19)</f>
        <v>#REF!</v>
      </c>
      <c r="I20" s="226" t="e">
        <f t="shared" ref="I20" si="73">SUM(I18:I19)</f>
        <v>#REF!</v>
      </c>
      <c r="J20" s="454" t="e">
        <f t="shared" ref="J20:L20" si="74">SUM(J18:J19)</f>
        <v>#REF!</v>
      </c>
      <c r="K20" s="226" t="e">
        <f t="shared" si="74"/>
        <v>#REF!</v>
      </c>
      <c r="L20" s="454" t="e">
        <f t="shared" si="74"/>
        <v>#REF!</v>
      </c>
      <c r="M20" s="226" t="e">
        <f t="shared" ref="M20" si="75">SUM(M18:M19)</f>
        <v>#REF!</v>
      </c>
      <c r="N20" s="454" t="e">
        <f>SUM(N18:N19)</f>
        <v>#REF!</v>
      </c>
      <c r="O20" s="226" t="e">
        <f t="shared" ref="O20" si="76">SUM(O18:O19)</f>
        <v>#REF!</v>
      </c>
      <c r="P20" s="454" t="e">
        <f t="shared" ref="P20" si="77">SUM(P18:P19)</f>
        <v>#REF!</v>
      </c>
      <c r="Q20" s="226" t="e">
        <f t="shared" ref="Q20" si="78">SUM(Q18:Q19)</f>
        <v>#REF!</v>
      </c>
      <c r="R20" s="454" t="e">
        <f t="shared" ref="R20" si="79">SUM(R18:R19)</f>
        <v>#REF!</v>
      </c>
      <c r="S20" s="226" t="e">
        <f t="shared" ref="S20" si="80">SUM(S18:S19)</f>
        <v>#REF!</v>
      </c>
      <c r="T20" s="454" t="e">
        <f t="shared" ref="T20" si="81">SUM(T18:T19)</f>
        <v>#REF!</v>
      </c>
    </row>
    <row r="21" spans="1:20" x14ac:dyDescent="0.25">
      <c r="A21" s="457" t="s">
        <v>330</v>
      </c>
      <c r="B21" s="458">
        <v>40</v>
      </c>
      <c r="C21" s="459" t="e">
        <f>C88</f>
        <v>#REF!</v>
      </c>
      <c r="D21" s="460" t="e">
        <f t="shared" ref="D21:D28" si="82">C21*B21</f>
        <v>#REF!</v>
      </c>
      <c r="E21" s="461" t="e">
        <f>E88+E89</f>
        <v>#REF!</v>
      </c>
      <c r="F21" s="462" t="e">
        <f>((E88*$B88)+(E89*$B89))-$D21</f>
        <v>#REF!</v>
      </c>
      <c r="G21" s="461" t="e">
        <f>G88+G89</f>
        <v>#REF!</v>
      </c>
      <c r="H21" s="462" t="e">
        <f>((G88*$B88)+(G89*$B89))-$D21</f>
        <v>#REF!</v>
      </c>
      <c r="I21" s="461" t="e">
        <f>I88+I89</f>
        <v>#REF!</v>
      </c>
      <c r="J21" s="462" t="e">
        <f>((I88*$B88)+(I89*$B89))-$D21</f>
        <v>#REF!</v>
      </c>
      <c r="K21" s="463" t="e">
        <f t="shared" ref="K21:K32" si="83">SUM(E21,G21,I21)</f>
        <v>#REF!</v>
      </c>
      <c r="L21" s="464" t="e">
        <f>((K88*$B88)+(K89*$B89))-$D21*3</f>
        <v>#REF!</v>
      </c>
      <c r="M21" s="461" t="e">
        <f>M88+M89</f>
        <v>#REF!</v>
      </c>
      <c r="N21" s="462" t="e">
        <f>((M88*$B88)+(M89*$B89))-$D21</f>
        <v>#REF!</v>
      </c>
      <c r="O21" s="461" t="e">
        <f>O88+O89</f>
        <v>#REF!</v>
      </c>
      <c r="P21" s="462" t="e">
        <f>((O88*$B88)+(O89*$B89))-$D21</f>
        <v>#REF!</v>
      </c>
      <c r="Q21" s="461" t="e">
        <f>Q88+Q89</f>
        <v>#REF!</v>
      </c>
      <c r="R21" s="462" t="e">
        <f t="shared" ref="R21" si="84">(Q21*$B21)-$D21</f>
        <v>#REF!</v>
      </c>
      <c r="S21" s="463" t="e">
        <f t="shared" ref="S21:S35" si="85">SUM(M21,O21,Q21)</f>
        <v>#REF!</v>
      </c>
      <c r="T21" s="464" t="e">
        <f>((S88*$B88)+(S89*$B89))-$D21*3</f>
        <v>#REF!</v>
      </c>
    </row>
    <row r="22" spans="1:20" x14ac:dyDescent="0.25">
      <c r="A22" s="465" t="s">
        <v>310</v>
      </c>
      <c r="B22" s="466">
        <v>30</v>
      </c>
      <c r="C22" s="467" t="e">
        <f>C94</f>
        <v>#REF!</v>
      </c>
      <c r="D22" s="468" t="e">
        <f t="shared" si="82"/>
        <v>#REF!</v>
      </c>
      <c r="E22" s="469" t="e">
        <f>E94</f>
        <v>#REF!</v>
      </c>
      <c r="F22" s="470" t="e">
        <f t="shared" si="9"/>
        <v>#REF!</v>
      </c>
      <c r="G22" s="469" t="e">
        <f>G94</f>
        <v>#REF!</v>
      </c>
      <c r="H22" s="470" t="e">
        <f t="shared" si="9"/>
        <v>#REF!</v>
      </c>
      <c r="I22" s="469" t="e">
        <f>I94</f>
        <v>#REF!</v>
      </c>
      <c r="J22" s="470" t="e">
        <f t="shared" ref="J22" si="86">(I22*$B22)-$D22</f>
        <v>#REF!</v>
      </c>
      <c r="K22" s="471" t="e">
        <f t="shared" si="83"/>
        <v>#REF!</v>
      </c>
      <c r="L22" s="472" t="e">
        <f t="shared" ref="L22:L32" si="87">(K22*$B22)-$D22*3</f>
        <v>#REF!</v>
      </c>
      <c r="M22" s="469" t="e">
        <f>M94</f>
        <v>#REF!</v>
      </c>
      <c r="N22" s="470" t="e">
        <f t="shared" ref="N22" si="88">(M22*$B22)-$D22</f>
        <v>#REF!</v>
      </c>
      <c r="O22" s="469" t="e">
        <f>O94</f>
        <v>#REF!</v>
      </c>
      <c r="P22" s="470" t="e">
        <f t="shared" ref="P22" si="89">(O22*$B22)-$D22</f>
        <v>#REF!</v>
      </c>
      <c r="Q22" s="469" t="e">
        <f>Q94</f>
        <v>#REF!</v>
      </c>
      <c r="R22" s="470" t="e">
        <f t="shared" ref="R22" si="90">(Q22*$B22)-$D22</f>
        <v>#REF!</v>
      </c>
      <c r="S22" s="471" t="e">
        <f t="shared" si="85"/>
        <v>#REF!</v>
      </c>
      <c r="T22" s="472" t="e">
        <f t="shared" ref="T22:T35" si="91">(S22*$B22)-$D22*3</f>
        <v>#REF!</v>
      </c>
    </row>
    <row r="23" spans="1:20" x14ac:dyDescent="0.25">
      <c r="A23" s="465" t="s">
        <v>311</v>
      </c>
      <c r="B23" s="466">
        <v>30</v>
      </c>
      <c r="C23" s="467" t="e">
        <f>C99</f>
        <v>#REF!</v>
      </c>
      <c r="D23" s="468" t="e">
        <f t="shared" si="82"/>
        <v>#REF!</v>
      </c>
      <c r="E23" s="469" t="e">
        <f>E99</f>
        <v>#REF!</v>
      </c>
      <c r="F23" s="470" t="e">
        <f t="shared" si="9"/>
        <v>#REF!</v>
      </c>
      <c r="G23" s="469" t="e">
        <f>G99</f>
        <v>#REF!</v>
      </c>
      <c r="H23" s="470" t="e">
        <f t="shared" si="9"/>
        <v>#REF!</v>
      </c>
      <c r="I23" s="469" t="e">
        <f>I99</f>
        <v>#REF!</v>
      </c>
      <c r="J23" s="470" t="e">
        <f t="shared" ref="J23" si="92">(I23*$B23)-$D23</f>
        <v>#REF!</v>
      </c>
      <c r="K23" s="471" t="e">
        <f t="shared" si="83"/>
        <v>#REF!</v>
      </c>
      <c r="L23" s="472" t="e">
        <f t="shared" si="87"/>
        <v>#REF!</v>
      </c>
      <c r="M23" s="469" t="e">
        <f>M99</f>
        <v>#REF!</v>
      </c>
      <c r="N23" s="470" t="e">
        <f t="shared" ref="N23" si="93">(M23*$B23)-$D23</f>
        <v>#REF!</v>
      </c>
      <c r="O23" s="469" t="e">
        <f>O99</f>
        <v>#REF!</v>
      </c>
      <c r="P23" s="470" t="e">
        <f t="shared" ref="P23" si="94">(O23*$B23)-$D23</f>
        <v>#REF!</v>
      </c>
      <c r="Q23" s="469" t="e">
        <f>Q99</f>
        <v>#REF!</v>
      </c>
      <c r="R23" s="470" t="e">
        <f t="shared" ref="R23" si="95">(Q23*$B23)-$D23</f>
        <v>#REF!</v>
      </c>
      <c r="S23" s="471" t="e">
        <f t="shared" si="85"/>
        <v>#REF!</v>
      </c>
      <c r="T23" s="472" t="e">
        <f t="shared" si="91"/>
        <v>#REF!</v>
      </c>
    </row>
    <row r="24" spans="1:20" x14ac:dyDescent="0.25">
      <c r="A24" s="465" t="s">
        <v>312</v>
      </c>
      <c r="B24" s="466">
        <v>30</v>
      </c>
      <c r="C24" s="467" t="e">
        <f>C104</f>
        <v>#REF!</v>
      </c>
      <c r="D24" s="468" t="e">
        <f t="shared" si="82"/>
        <v>#REF!</v>
      </c>
      <c r="E24" s="469" t="e">
        <f>E104</f>
        <v>#REF!</v>
      </c>
      <c r="F24" s="470" t="e">
        <f t="shared" si="9"/>
        <v>#REF!</v>
      </c>
      <c r="G24" s="469" t="e">
        <f>G104</f>
        <v>#REF!</v>
      </c>
      <c r="H24" s="470" t="e">
        <f t="shared" si="9"/>
        <v>#REF!</v>
      </c>
      <c r="I24" s="469" t="e">
        <f>I104</f>
        <v>#REF!</v>
      </c>
      <c r="J24" s="470" t="e">
        <f t="shared" ref="J24" si="96">(I24*$B24)-$D24</f>
        <v>#REF!</v>
      </c>
      <c r="K24" s="471" t="e">
        <f t="shared" si="83"/>
        <v>#REF!</v>
      </c>
      <c r="L24" s="472" t="e">
        <f t="shared" si="87"/>
        <v>#REF!</v>
      </c>
      <c r="M24" s="469" t="e">
        <f>M104</f>
        <v>#REF!</v>
      </c>
      <c r="N24" s="470" t="e">
        <f t="shared" ref="N24" si="97">(M24*$B24)-$D24</f>
        <v>#REF!</v>
      </c>
      <c r="O24" s="469" t="e">
        <f>O104</f>
        <v>#REF!</v>
      </c>
      <c r="P24" s="470" t="e">
        <f t="shared" ref="P24" si="98">(O24*$B24)-$D24</f>
        <v>#REF!</v>
      </c>
      <c r="Q24" s="469" t="e">
        <f>Q104</f>
        <v>#REF!</v>
      </c>
      <c r="R24" s="470" t="e">
        <f t="shared" ref="R24" si="99">(Q24*$B24)-$D24</f>
        <v>#REF!</v>
      </c>
      <c r="S24" s="471" t="e">
        <f t="shared" si="85"/>
        <v>#REF!</v>
      </c>
      <c r="T24" s="472" t="e">
        <f t="shared" si="91"/>
        <v>#REF!</v>
      </c>
    </row>
    <row r="25" spans="1:20" x14ac:dyDescent="0.25">
      <c r="A25" s="465" t="s">
        <v>313</v>
      </c>
      <c r="B25" s="466">
        <v>30</v>
      </c>
      <c r="C25" s="467" t="e">
        <f>C109</f>
        <v>#REF!</v>
      </c>
      <c r="D25" s="468" t="e">
        <f t="shared" si="82"/>
        <v>#REF!</v>
      </c>
      <c r="E25" s="469" t="e">
        <f>E109</f>
        <v>#REF!</v>
      </c>
      <c r="F25" s="470" t="e">
        <f t="shared" si="9"/>
        <v>#REF!</v>
      </c>
      <c r="G25" s="469" t="e">
        <f>G109</f>
        <v>#REF!</v>
      </c>
      <c r="H25" s="470" t="e">
        <f t="shared" si="9"/>
        <v>#REF!</v>
      </c>
      <c r="I25" s="469" t="e">
        <f>I109</f>
        <v>#REF!</v>
      </c>
      <c r="J25" s="470" t="e">
        <f t="shared" ref="J25" si="100">(I25*$B25)-$D25</f>
        <v>#REF!</v>
      </c>
      <c r="K25" s="471" t="e">
        <f t="shared" si="83"/>
        <v>#REF!</v>
      </c>
      <c r="L25" s="472" t="e">
        <f t="shared" si="87"/>
        <v>#REF!</v>
      </c>
      <c r="M25" s="469" t="e">
        <f>M109</f>
        <v>#REF!</v>
      </c>
      <c r="N25" s="470" t="e">
        <f t="shared" ref="N25" si="101">(M25*$B25)-$D25</f>
        <v>#REF!</v>
      </c>
      <c r="O25" s="469" t="e">
        <f>O109</f>
        <v>#REF!</v>
      </c>
      <c r="P25" s="470" t="e">
        <f t="shared" ref="P25" si="102">(O25*$B25)-$D25</f>
        <v>#REF!</v>
      </c>
      <c r="Q25" s="469" t="e">
        <f>Q109</f>
        <v>#REF!</v>
      </c>
      <c r="R25" s="470" t="e">
        <f t="shared" ref="R25" si="103">(Q25*$B25)-$D25</f>
        <v>#REF!</v>
      </c>
      <c r="S25" s="471" t="e">
        <f t="shared" si="85"/>
        <v>#REF!</v>
      </c>
      <c r="T25" s="472" t="e">
        <f t="shared" si="91"/>
        <v>#REF!</v>
      </c>
    </row>
    <row r="26" spans="1:20" x14ac:dyDescent="0.25">
      <c r="A26" s="465" t="s">
        <v>326</v>
      </c>
      <c r="B26" s="466">
        <v>30</v>
      </c>
      <c r="C26" s="467" t="e">
        <f>C114</f>
        <v>#REF!</v>
      </c>
      <c r="D26" s="468" t="e">
        <f t="shared" si="82"/>
        <v>#REF!</v>
      </c>
      <c r="E26" s="469" t="e">
        <f>E114</f>
        <v>#REF!</v>
      </c>
      <c r="F26" s="470" t="e">
        <f t="shared" si="9"/>
        <v>#REF!</v>
      </c>
      <c r="G26" s="469" t="e">
        <f>G114</f>
        <v>#REF!</v>
      </c>
      <c r="H26" s="470" t="e">
        <f t="shared" si="9"/>
        <v>#REF!</v>
      </c>
      <c r="I26" s="469" t="e">
        <f>I114</f>
        <v>#REF!</v>
      </c>
      <c r="J26" s="470" t="e">
        <f t="shared" ref="J26" si="104">(I26*$B26)-$D26</f>
        <v>#REF!</v>
      </c>
      <c r="K26" s="471" t="e">
        <f t="shared" si="83"/>
        <v>#REF!</v>
      </c>
      <c r="L26" s="472" t="e">
        <f t="shared" si="87"/>
        <v>#REF!</v>
      </c>
      <c r="M26" s="469" t="e">
        <f>M114</f>
        <v>#REF!</v>
      </c>
      <c r="N26" s="470" t="e">
        <f t="shared" ref="N26" si="105">(M26*$B26)-$D26</f>
        <v>#REF!</v>
      </c>
      <c r="O26" s="469" t="e">
        <f>O114</f>
        <v>#REF!</v>
      </c>
      <c r="P26" s="470" t="e">
        <f t="shared" ref="P26" si="106">(O26*$B26)-$D26</f>
        <v>#REF!</v>
      </c>
      <c r="Q26" s="469" t="e">
        <f>Q114</f>
        <v>#REF!</v>
      </c>
      <c r="R26" s="470" t="e">
        <f t="shared" ref="R26" si="107">(Q26*$B26)-$D26</f>
        <v>#REF!</v>
      </c>
      <c r="S26" s="471" t="e">
        <f t="shared" si="85"/>
        <v>#REF!</v>
      </c>
      <c r="T26" s="472" t="e">
        <f t="shared" si="91"/>
        <v>#REF!</v>
      </c>
    </row>
    <row r="27" spans="1:20" x14ac:dyDescent="0.25">
      <c r="A27" s="465" t="s">
        <v>331</v>
      </c>
      <c r="B27" s="466">
        <v>40</v>
      </c>
      <c r="C27" s="467" t="e">
        <f>C119</f>
        <v>#REF!</v>
      </c>
      <c r="D27" s="468" t="e">
        <f t="shared" si="82"/>
        <v>#REF!</v>
      </c>
      <c r="E27" s="469" t="e">
        <f>E119</f>
        <v>#REF!</v>
      </c>
      <c r="F27" s="470" t="e">
        <f t="shared" si="9"/>
        <v>#REF!</v>
      </c>
      <c r="G27" s="469" t="e">
        <f>G119</f>
        <v>#REF!</v>
      </c>
      <c r="H27" s="470" t="e">
        <f t="shared" si="9"/>
        <v>#REF!</v>
      </c>
      <c r="I27" s="469" t="e">
        <f>I119</f>
        <v>#REF!</v>
      </c>
      <c r="J27" s="470" t="e">
        <f t="shared" ref="J27" si="108">(I27*$B27)-$D27</f>
        <v>#REF!</v>
      </c>
      <c r="K27" s="471" t="e">
        <f t="shared" si="83"/>
        <v>#REF!</v>
      </c>
      <c r="L27" s="472" t="e">
        <f t="shared" si="87"/>
        <v>#REF!</v>
      </c>
      <c r="M27" s="469" t="e">
        <f>M119</f>
        <v>#REF!</v>
      </c>
      <c r="N27" s="470" t="e">
        <f t="shared" ref="N27" si="109">(M27*$B27)-$D27</f>
        <v>#REF!</v>
      </c>
      <c r="O27" s="469" t="e">
        <f>O119</f>
        <v>#REF!</v>
      </c>
      <c r="P27" s="470" t="e">
        <f t="shared" ref="P27" si="110">(O27*$B27)-$D27</f>
        <v>#REF!</v>
      </c>
      <c r="Q27" s="469" t="e">
        <f>Q119</f>
        <v>#REF!</v>
      </c>
      <c r="R27" s="470" t="e">
        <f t="shared" ref="R27" si="111">(Q27*$B27)-$D27</f>
        <v>#REF!</v>
      </c>
      <c r="S27" s="471" t="e">
        <f t="shared" si="85"/>
        <v>#REF!</v>
      </c>
      <c r="T27" s="472" t="e">
        <f t="shared" si="91"/>
        <v>#REF!</v>
      </c>
    </row>
    <row r="28" spans="1:20" x14ac:dyDescent="0.25">
      <c r="A28" s="465" t="s">
        <v>327</v>
      </c>
      <c r="B28" s="466">
        <v>30</v>
      </c>
      <c r="C28" s="467" t="e">
        <f>C124</f>
        <v>#REF!</v>
      </c>
      <c r="D28" s="468" t="e">
        <f t="shared" si="82"/>
        <v>#REF!</v>
      </c>
      <c r="E28" s="469" t="e">
        <f>E124</f>
        <v>#REF!</v>
      </c>
      <c r="F28" s="470" t="e">
        <f t="shared" si="9"/>
        <v>#REF!</v>
      </c>
      <c r="G28" s="469" t="e">
        <f>G124</f>
        <v>#REF!</v>
      </c>
      <c r="H28" s="470" t="e">
        <f t="shared" si="9"/>
        <v>#REF!</v>
      </c>
      <c r="I28" s="469" t="e">
        <f>I124</f>
        <v>#REF!</v>
      </c>
      <c r="J28" s="470" t="e">
        <f t="shared" ref="J28" si="112">(I28*$B28)-$D28</f>
        <v>#REF!</v>
      </c>
      <c r="K28" s="471" t="e">
        <f t="shared" si="83"/>
        <v>#REF!</v>
      </c>
      <c r="L28" s="472" t="e">
        <f t="shared" si="87"/>
        <v>#REF!</v>
      </c>
      <c r="M28" s="469" t="e">
        <f>M124</f>
        <v>#REF!</v>
      </c>
      <c r="N28" s="470" t="e">
        <f t="shared" ref="N28" si="113">(M28*$B28)-$D28</f>
        <v>#REF!</v>
      </c>
      <c r="O28" s="469" t="e">
        <f>O124</f>
        <v>#REF!</v>
      </c>
      <c r="P28" s="470" t="e">
        <f t="shared" ref="P28" si="114">(O28*$B28)-$D28</f>
        <v>#REF!</v>
      </c>
      <c r="Q28" s="469" t="e">
        <f>Q124</f>
        <v>#REF!</v>
      </c>
      <c r="R28" s="470" t="e">
        <f t="shared" ref="R28" si="115">(Q28*$B28)-$D28</f>
        <v>#REF!</v>
      </c>
      <c r="S28" s="471" t="e">
        <f t="shared" si="85"/>
        <v>#REF!</v>
      </c>
      <c r="T28" s="472" t="e">
        <f t="shared" si="91"/>
        <v>#REF!</v>
      </c>
    </row>
    <row r="29" spans="1:20" x14ac:dyDescent="0.25">
      <c r="A29" s="465" t="s">
        <v>314</v>
      </c>
      <c r="B29" s="466">
        <v>30</v>
      </c>
      <c r="C29" s="467" t="e">
        <f>C129</f>
        <v>#REF!</v>
      </c>
      <c r="D29" s="468" t="e">
        <f t="shared" ref="D29:D35" si="116">C29*B29</f>
        <v>#REF!</v>
      </c>
      <c r="E29" s="469" t="e">
        <f>E129</f>
        <v>#REF!</v>
      </c>
      <c r="F29" s="470" t="e">
        <f t="shared" si="9"/>
        <v>#REF!</v>
      </c>
      <c r="G29" s="469" t="e">
        <f>G129</f>
        <v>#REF!</v>
      </c>
      <c r="H29" s="470" t="e">
        <f t="shared" si="9"/>
        <v>#REF!</v>
      </c>
      <c r="I29" s="469" t="e">
        <f>I129</f>
        <v>#REF!</v>
      </c>
      <c r="J29" s="470" t="e">
        <f t="shared" ref="J29" si="117">(I29*$B29)-$D29</f>
        <v>#REF!</v>
      </c>
      <c r="K29" s="471" t="e">
        <f t="shared" si="83"/>
        <v>#REF!</v>
      </c>
      <c r="L29" s="472" t="e">
        <f t="shared" si="87"/>
        <v>#REF!</v>
      </c>
      <c r="M29" s="469" t="e">
        <f>M129</f>
        <v>#REF!</v>
      </c>
      <c r="N29" s="470" t="e">
        <f t="shared" ref="N29" si="118">(M29*$B29)-$D29</f>
        <v>#REF!</v>
      </c>
      <c r="O29" s="469" t="e">
        <f>O129</f>
        <v>#REF!</v>
      </c>
      <c r="P29" s="470" t="e">
        <f t="shared" ref="P29" si="119">(O29*$B29)-$D29</f>
        <v>#REF!</v>
      </c>
      <c r="Q29" s="469" t="e">
        <f>Q129</f>
        <v>#REF!</v>
      </c>
      <c r="R29" s="470" t="e">
        <f t="shared" ref="R29" si="120">(Q29*$B29)-$D29</f>
        <v>#REF!</v>
      </c>
      <c r="S29" s="471" t="e">
        <f t="shared" si="85"/>
        <v>#REF!</v>
      </c>
      <c r="T29" s="472" t="e">
        <f t="shared" si="91"/>
        <v>#REF!</v>
      </c>
    </row>
    <row r="30" spans="1:20" ht="15.75" thickBot="1" x14ac:dyDescent="0.3">
      <c r="A30" s="438" t="s">
        <v>341</v>
      </c>
      <c r="B30" s="439">
        <v>30</v>
      </c>
      <c r="C30" s="440" t="e">
        <f>C134</f>
        <v>#REF!</v>
      </c>
      <c r="D30" s="441" t="e">
        <f t="shared" ref="D30" si="121">C30*B30</f>
        <v>#REF!</v>
      </c>
      <c r="E30" s="442" t="e">
        <f>E134</f>
        <v>#REF!</v>
      </c>
      <c r="F30" s="443" t="e">
        <f t="shared" ref="F30" si="122">(E30*$B30)-$D30</f>
        <v>#REF!</v>
      </c>
      <c r="G30" s="442" t="e">
        <f>G134</f>
        <v>#REF!</v>
      </c>
      <c r="H30" s="443" t="e">
        <f t="shared" ref="H30" si="123">(G30*$B30)-$D30</f>
        <v>#REF!</v>
      </c>
      <c r="I30" s="442" t="e">
        <f>I134</f>
        <v>#REF!</v>
      </c>
      <c r="J30" s="443" t="e">
        <f t="shared" ref="J30" si="124">(I30*$B30)-$D30</f>
        <v>#REF!</v>
      </c>
      <c r="K30" s="444" t="e">
        <f t="shared" si="83"/>
        <v>#REF!</v>
      </c>
      <c r="L30" s="445" t="e">
        <f t="shared" si="87"/>
        <v>#REF!</v>
      </c>
      <c r="M30" s="442" t="e">
        <f>M134</f>
        <v>#REF!</v>
      </c>
      <c r="N30" s="443" t="e">
        <f t="shared" ref="N30" si="125">(M30*$B30)-$D30</f>
        <v>#REF!</v>
      </c>
      <c r="O30" s="442" t="e">
        <f>O134</f>
        <v>#REF!</v>
      </c>
      <c r="P30" s="443" t="e">
        <f t="shared" ref="P30" si="126">(O30*$B30)-$D30</f>
        <v>#REF!</v>
      </c>
      <c r="Q30" s="442" t="e">
        <f>Q134</f>
        <v>#REF!</v>
      </c>
      <c r="R30" s="443" t="e">
        <f t="shared" ref="R30" si="127">(Q30*$B30)-$D30</f>
        <v>#REF!</v>
      </c>
      <c r="S30" s="444" t="e">
        <f t="shared" ref="S30" si="128">SUM(M30,O30,Q30)</f>
        <v>#REF!</v>
      </c>
      <c r="T30" s="445" t="e">
        <f t="shared" ref="T30" si="129">(S30*$B30)-$D30*3</f>
        <v>#REF!</v>
      </c>
    </row>
    <row r="31" spans="1:20" x14ac:dyDescent="0.25">
      <c r="A31" s="430" t="s">
        <v>332</v>
      </c>
      <c r="B31" s="431">
        <v>30</v>
      </c>
      <c r="C31" s="432" t="e">
        <f>C140</f>
        <v>#REF!</v>
      </c>
      <c r="D31" s="433" t="e">
        <f t="shared" si="116"/>
        <v>#REF!</v>
      </c>
      <c r="E31" s="434" t="e">
        <f>E140</f>
        <v>#REF!</v>
      </c>
      <c r="F31" s="435" t="e">
        <f t="shared" si="9"/>
        <v>#REF!</v>
      </c>
      <c r="G31" s="434" t="e">
        <f>G140</f>
        <v>#REF!</v>
      </c>
      <c r="H31" s="435" t="e">
        <f t="shared" si="9"/>
        <v>#REF!</v>
      </c>
      <c r="I31" s="434" t="e">
        <f>I140</f>
        <v>#REF!</v>
      </c>
      <c r="J31" s="435" t="e">
        <f t="shared" ref="J31" si="130">(I31*$B31)-$D31</f>
        <v>#REF!</v>
      </c>
      <c r="K31" s="436" t="e">
        <f t="shared" si="83"/>
        <v>#REF!</v>
      </c>
      <c r="L31" s="437" t="e">
        <f t="shared" si="87"/>
        <v>#REF!</v>
      </c>
      <c r="M31" s="434" t="e">
        <f>M140</f>
        <v>#REF!</v>
      </c>
      <c r="N31" s="435" t="e">
        <f t="shared" ref="N31" si="131">(M31*$B31)-$D31</f>
        <v>#REF!</v>
      </c>
      <c r="O31" s="434" t="e">
        <f>O140</f>
        <v>#REF!</v>
      </c>
      <c r="P31" s="435" t="e">
        <f t="shared" ref="P31" si="132">(O31*$B31)-$D31</f>
        <v>#REF!</v>
      </c>
      <c r="Q31" s="434" t="e">
        <f>Q140</f>
        <v>#REF!</v>
      </c>
      <c r="R31" s="435" t="e">
        <f t="shared" ref="R31" si="133">(Q31*$B31)-$D31</f>
        <v>#REF!</v>
      </c>
      <c r="S31" s="436" t="e">
        <f t="shared" si="85"/>
        <v>#REF!</v>
      </c>
      <c r="T31" s="437" t="e">
        <f t="shared" si="91"/>
        <v>#REF!</v>
      </c>
    </row>
    <row r="32" spans="1:20" ht="15.75" thickBot="1" x14ac:dyDescent="0.3">
      <c r="A32" s="438" t="s">
        <v>333</v>
      </c>
      <c r="B32" s="439">
        <v>40</v>
      </c>
      <c r="C32" s="440" t="e">
        <f>C139</f>
        <v>#REF!</v>
      </c>
      <c r="D32" s="441" t="e">
        <f t="shared" ref="D32:D34" si="134">C32*B32</f>
        <v>#REF!</v>
      </c>
      <c r="E32" s="442" t="e">
        <f>E139</f>
        <v>#REF!</v>
      </c>
      <c r="F32" s="443" t="e">
        <f t="shared" si="9"/>
        <v>#REF!</v>
      </c>
      <c r="G32" s="442" t="e">
        <f>G139</f>
        <v>#REF!</v>
      </c>
      <c r="H32" s="443" t="e">
        <f t="shared" si="9"/>
        <v>#REF!</v>
      </c>
      <c r="I32" s="442" t="e">
        <f>I139</f>
        <v>#REF!</v>
      </c>
      <c r="J32" s="443" t="e">
        <f t="shared" ref="J32" si="135">(I32*$B32)-$D32</f>
        <v>#REF!</v>
      </c>
      <c r="K32" s="444" t="e">
        <f t="shared" si="83"/>
        <v>#REF!</v>
      </c>
      <c r="L32" s="445" t="e">
        <f t="shared" si="87"/>
        <v>#REF!</v>
      </c>
      <c r="M32" s="442" t="e">
        <f>M139</f>
        <v>#REF!</v>
      </c>
      <c r="N32" s="443" t="e">
        <f t="shared" ref="N32" si="136">(M32*$B32)-$D32</f>
        <v>#REF!</v>
      </c>
      <c r="O32" s="442" t="e">
        <f>O139</f>
        <v>#REF!</v>
      </c>
      <c r="P32" s="443" t="e">
        <f t="shared" ref="P32" si="137">(O32*$B32)-$D32</f>
        <v>#REF!</v>
      </c>
      <c r="Q32" s="442" t="e">
        <f>Q139</f>
        <v>#REF!</v>
      </c>
      <c r="R32" s="443" t="e">
        <f t="shared" ref="R32" si="138">(Q32*$B32)-$D32</f>
        <v>#REF!</v>
      </c>
      <c r="S32" s="444" t="e">
        <f t="shared" ref="S32:S34" si="139">SUM(M32,O32,Q32)</f>
        <v>#REF!</v>
      </c>
      <c r="T32" s="445" t="e">
        <f t="shared" ref="T32:T34" si="140">(S32*$B32)-$D32*3</f>
        <v>#REF!</v>
      </c>
    </row>
    <row r="33" spans="1:20" ht="15.75" thickBot="1" x14ac:dyDescent="0.3">
      <c r="A33" s="455" t="s">
        <v>339</v>
      </c>
      <c r="B33" s="456">
        <f>SUM(B31:B32)</f>
        <v>70</v>
      </c>
      <c r="C33" s="300" t="e">
        <f t="shared" ref="C33" si="141">SUM(C31:C32)</f>
        <v>#REF!</v>
      </c>
      <c r="D33" s="300" t="e">
        <f>SUM(D31:D32)</f>
        <v>#REF!</v>
      </c>
      <c r="E33" s="226" t="e">
        <f t="shared" ref="E33" si="142">SUM(E31:E32)</f>
        <v>#REF!</v>
      </c>
      <c r="F33" s="454" t="e">
        <f>SUM(F31:F32)</f>
        <v>#REF!</v>
      </c>
      <c r="G33" s="226" t="e">
        <f t="shared" ref="G33" si="143">SUM(G31:G32)</f>
        <v>#REF!</v>
      </c>
      <c r="H33" s="454" t="e">
        <f t="shared" ref="H33" si="144">SUM(H31:H32)</f>
        <v>#REF!</v>
      </c>
      <c r="I33" s="226" t="e">
        <f t="shared" ref="I33" si="145">SUM(I31:I32)</f>
        <v>#REF!</v>
      </c>
      <c r="J33" s="454" t="e">
        <f t="shared" ref="J33:L33" si="146">SUM(J31:J32)</f>
        <v>#REF!</v>
      </c>
      <c r="K33" s="226" t="e">
        <f t="shared" si="146"/>
        <v>#REF!</v>
      </c>
      <c r="L33" s="454" t="e">
        <f t="shared" si="146"/>
        <v>#REF!</v>
      </c>
      <c r="M33" s="226" t="e">
        <f t="shared" ref="M33" si="147">SUM(M31:M32)</f>
        <v>#REF!</v>
      </c>
      <c r="N33" s="454" t="e">
        <f t="shared" ref="N33" si="148">SUM(N31:N32)</f>
        <v>#REF!</v>
      </c>
      <c r="O33" s="226" t="e">
        <f t="shared" ref="O33" si="149">SUM(O31:O32)</f>
        <v>#REF!</v>
      </c>
      <c r="P33" s="454" t="e">
        <f t="shared" ref="P33" si="150">SUM(P31:P32)</f>
        <v>#REF!</v>
      </c>
      <c r="Q33" s="226" t="e">
        <f t="shared" ref="Q33" si="151">SUM(Q31:Q32)</f>
        <v>#REF!</v>
      </c>
      <c r="R33" s="454" t="e">
        <f t="shared" ref="R33" si="152">SUM(R31:R32)</f>
        <v>#REF!</v>
      </c>
      <c r="S33" s="226" t="e">
        <f t="shared" ref="S33" si="153">SUM(S31:S32)</f>
        <v>#REF!</v>
      </c>
      <c r="T33" s="454" t="e">
        <f t="shared" ref="T33" si="154">SUM(T31:T32)</f>
        <v>#REF!</v>
      </c>
    </row>
    <row r="34" spans="1:20" x14ac:dyDescent="0.25">
      <c r="A34" s="430" t="s">
        <v>334</v>
      </c>
      <c r="B34" s="431">
        <v>36</v>
      </c>
      <c r="C34" s="432" t="e">
        <f>C146</f>
        <v>#REF!</v>
      </c>
      <c r="D34" s="433" t="e">
        <f t="shared" si="134"/>
        <v>#REF!</v>
      </c>
      <c r="E34" s="434" t="e">
        <f>E146</f>
        <v>#REF!</v>
      </c>
      <c r="F34" s="435" t="e">
        <f t="shared" si="9"/>
        <v>#REF!</v>
      </c>
      <c r="G34" s="434" t="e">
        <f>G146</f>
        <v>#REF!</v>
      </c>
      <c r="H34" s="435" t="e">
        <f t="shared" si="9"/>
        <v>#REF!</v>
      </c>
      <c r="I34" s="434" t="e">
        <f>I146</f>
        <v>#REF!</v>
      </c>
      <c r="J34" s="435" t="e">
        <f t="shared" ref="J34" si="155">(I34*$B34)-$D34</f>
        <v>#REF!</v>
      </c>
      <c r="K34" s="436" t="e">
        <f t="shared" ref="K34:K35" si="156">SUM(E34,G34,I34)</f>
        <v>#REF!</v>
      </c>
      <c r="L34" s="437" t="e">
        <f t="shared" ref="L34:L35" si="157">(K34*$B34)-$D34*3</f>
        <v>#REF!</v>
      </c>
      <c r="M34" s="434" t="e">
        <f>M146</f>
        <v>#REF!</v>
      </c>
      <c r="N34" s="435" t="e">
        <f t="shared" ref="N34" si="158">(M34*$B34)-$D34</f>
        <v>#REF!</v>
      </c>
      <c r="O34" s="434" t="e">
        <f>O146</f>
        <v>#REF!</v>
      </c>
      <c r="P34" s="435" t="e">
        <f t="shared" ref="P34" si="159">(O34*$B34)-$D34</f>
        <v>#REF!</v>
      </c>
      <c r="Q34" s="434" t="e">
        <f>Q146</f>
        <v>#REF!</v>
      </c>
      <c r="R34" s="435" t="e">
        <f t="shared" ref="R34" si="160">(Q34*$B34)-$D34</f>
        <v>#REF!</v>
      </c>
      <c r="S34" s="436" t="e">
        <f t="shared" si="139"/>
        <v>#REF!</v>
      </c>
      <c r="T34" s="437" t="e">
        <f t="shared" si="140"/>
        <v>#REF!</v>
      </c>
    </row>
    <row r="35" spans="1:20" ht="15.75" thickBot="1" x14ac:dyDescent="0.3">
      <c r="A35" s="446" t="s">
        <v>335</v>
      </c>
      <c r="B35" s="447">
        <v>40</v>
      </c>
      <c r="C35" s="448" t="e">
        <f>C145</f>
        <v>#REF!</v>
      </c>
      <c r="D35" s="449" t="e">
        <f t="shared" si="116"/>
        <v>#REF!</v>
      </c>
      <c r="E35" s="450" t="e">
        <f>E145</f>
        <v>#REF!</v>
      </c>
      <c r="F35" s="451" t="e">
        <f t="shared" si="9"/>
        <v>#REF!</v>
      </c>
      <c r="G35" s="450" t="e">
        <f>G145</f>
        <v>#REF!</v>
      </c>
      <c r="H35" s="451" t="e">
        <f t="shared" si="9"/>
        <v>#REF!</v>
      </c>
      <c r="I35" s="450" t="e">
        <f>I145</f>
        <v>#REF!</v>
      </c>
      <c r="J35" s="451" t="e">
        <f t="shared" ref="J35" si="161">(I35*$B35)-$D35</f>
        <v>#REF!</v>
      </c>
      <c r="K35" s="452" t="e">
        <f t="shared" si="156"/>
        <v>#REF!</v>
      </c>
      <c r="L35" s="453" t="e">
        <f t="shared" si="157"/>
        <v>#REF!</v>
      </c>
      <c r="M35" s="450" t="e">
        <f>M145</f>
        <v>#REF!</v>
      </c>
      <c r="N35" s="451" t="e">
        <f t="shared" ref="N35" si="162">(M35*$B35)-$D35</f>
        <v>#REF!</v>
      </c>
      <c r="O35" s="450" t="e">
        <f>O145</f>
        <v>#REF!</v>
      </c>
      <c r="P35" s="451" t="e">
        <f t="shared" ref="P35" si="163">(O35*$B35)-$D35</f>
        <v>#REF!</v>
      </c>
      <c r="Q35" s="450" t="e">
        <f>Q145</f>
        <v>#REF!</v>
      </c>
      <c r="R35" s="451" t="e">
        <f t="shared" ref="R35" si="164">(Q35*$B35)-$D35</f>
        <v>#REF!</v>
      </c>
      <c r="S35" s="452" t="e">
        <f t="shared" si="85"/>
        <v>#REF!</v>
      </c>
      <c r="T35" s="453" t="e">
        <f t="shared" si="91"/>
        <v>#REF!</v>
      </c>
    </row>
    <row r="36" spans="1:20" ht="15.75" thickBot="1" x14ac:dyDescent="0.3">
      <c r="A36" s="455" t="s">
        <v>340</v>
      </c>
      <c r="B36" s="456">
        <f>SUM(B34:B35)</f>
        <v>76</v>
      </c>
      <c r="C36" s="300" t="e">
        <f>SUM(C34:C35)</f>
        <v>#REF!</v>
      </c>
      <c r="D36" s="300" t="e">
        <f>SUM(D34:D35)</f>
        <v>#REF!</v>
      </c>
      <c r="E36" s="226" t="e">
        <f t="shared" ref="E36" si="165">SUM(E34:E35)</f>
        <v>#REF!</v>
      </c>
      <c r="F36" s="454" t="e">
        <f>SUM(F34:F35)</f>
        <v>#REF!</v>
      </c>
      <c r="G36" s="226" t="e">
        <f t="shared" ref="G36" si="166">SUM(G34:G35)</f>
        <v>#REF!</v>
      </c>
      <c r="H36" s="454" t="e">
        <f t="shared" ref="H36" si="167">SUM(H34:H35)</f>
        <v>#REF!</v>
      </c>
      <c r="I36" s="226" t="e">
        <f t="shared" ref="I36" si="168">SUM(I34:I35)</f>
        <v>#REF!</v>
      </c>
      <c r="J36" s="454" t="e">
        <f t="shared" ref="J36:L36" si="169">SUM(J34:J35)</f>
        <v>#REF!</v>
      </c>
      <c r="K36" s="226" t="e">
        <f t="shared" si="169"/>
        <v>#REF!</v>
      </c>
      <c r="L36" s="454" t="e">
        <f t="shared" si="169"/>
        <v>#REF!</v>
      </c>
      <c r="M36" s="226" t="e">
        <f t="shared" ref="M36" si="170">SUM(M34:M35)</f>
        <v>#REF!</v>
      </c>
      <c r="N36" s="454" t="e">
        <f t="shared" ref="N36" si="171">SUM(N34:N35)</f>
        <v>#REF!</v>
      </c>
      <c r="O36" s="226" t="e">
        <f t="shared" ref="O36" si="172">SUM(O34:O35)</f>
        <v>#REF!</v>
      </c>
      <c r="P36" s="454" t="e">
        <f t="shared" ref="P36" si="173">SUM(P34:P35)</f>
        <v>#REF!</v>
      </c>
      <c r="Q36" s="226" t="e">
        <f t="shared" ref="Q36" si="174">SUM(Q34:Q35)</f>
        <v>#REF!</v>
      </c>
      <c r="R36" s="454" t="e">
        <f t="shared" ref="R36" si="175">SUM(R34:R35)</f>
        <v>#REF!</v>
      </c>
      <c r="S36" s="226" t="e">
        <f t="shared" ref="S36" si="176">SUM(S34:S35)</f>
        <v>#REF!</v>
      </c>
      <c r="T36" s="454" t="e">
        <f t="shared" ref="T36" si="177">SUM(T34:T35)</f>
        <v>#REF!</v>
      </c>
    </row>
    <row r="37" spans="1:20" ht="15.75" thickBot="1" x14ac:dyDescent="0.3">
      <c r="A37" s="425" t="s">
        <v>7</v>
      </c>
      <c r="B37" s="426">
        <f>SUM(B6:B35)</f>
        <v>1186</v>
      </c>
      <c r="C37" s="427" t="e">
        <f t="shared" ref="C37:T37" si="178">SUM(C6:C29)</f>
        <v>#REF!</v>
      </c>
      <c r="D37" s="427" t="e">
        <f t="shared" si="178"/>
        <v>#REF!</v>
      </c>
      <c r="E37" s="428" t="e">
        <f t="shared" si="178"/>
        <v>#REF!</v>
      </c>
      <c r="F37" s="429" t="e">
        <f t="shared" si="178"/>
        <v>#REF!</v>
      </c>
      <c r="G37" s="428" t="e">
        <f t="shared" si="178"/>
        <v>#REF!</v>
      </c>
      <c r="H37" s="429" t="e">
        <f t="shared" si="178"/>
        <v>#REF!</v>
      </c>
      <c r="I37" s="428" t="e">
        <f t="shared" si="178"/>
        <v>#REF!</v>
      </c>
      <c r="J37" s="429" t="e">
        <f t="shared" si="178"/>
        <v>#REF!</v>
      </c>
      <c r="K37" s="428" t="e">
        <f t="shared" ref="K37:L37" si="179">SUM(K6:K29)</f>
        <v>#REF!</v>
      </c>
      <c r="L37" s="429" t="e">
        <f t="shared" si="179"/>
        <v>#REF!</v>
      </c>
      <c r="M37" s="428" t="e">
        <f t="shared" si="178"/>
        <v>#REF!</v>
      </c>
      <c r="N37" s="429" t="e">
        <f t="shared" si="178"/>
        <v>#REF!</v>
      </c>
      <c r="O37" s="428" t="e">
        <f t="shared" si="178"/>
        <v>#REF!</v>
      </c>
      <c r="P37" s="429" t="e">
        <f t="shared" si="178"/>
        <v>#REF!</v>
      </c>
      <c r="Q37" s="428" t="e">
        <f t="shared" si="178"/>
        <v>#REF!</v>
      </c>
      <c r="R37" s="429" t="e">
        <f t="shared" si="178"/>
        <v>#REF!</v>
      </c>
      <c r="S37" s="428" t="e">
        <f t="shared" si="178"/>
        <v>#REF!</v>
      </c>
      <c r="T37" s="429" t="e">
        <f t="shared" si="178"/>
        <v>#REF!</v>
      </c>
    </row>
    <row r="38" spans="1:20" x14ac:dyDescent="0.25">
      <c r="A38" s="410"/>
      <c r="B38" s="411"/>
      <c r="C38" s="23"/>
      <c r="D38" s="23"/>
      <c r="E38" s="412"/>
      <c r="F38" s="413"/>
      <c r="G38" s="412"/>
      <c r="H38" s="413"/>
      <c r="I38" s="412"/>
      <c r="J38" s="413"/>
      <c r="K38" s="412"/>
      <c r="L38" s="413"/>
      <c r="M38" s="412"/>
      <c r="N38" s="413"/>
      <c r="O38" s="412"/>
      <c r="P38" s="413"/>
      <c r="Q38" s="412"/>
      <c r="R38" s="413"/>
      <c r="S38" s="412"/>
      <c r="T38" s="413"/>
    </row>
    <row r="39" spans="1:20" x14ac:dyDescent="0.25">
      <c r="A39" s="410"/>
      <c r="B39" s="411"/>
      <c r="C39" s="23"/>
      <c r="D39" s="23"/>
      <c r="E39" s="412"/>
      <c r="F39" s="413"/>
      <c r="G39" s="412"/>
      <c r="H39" s="413"/>
      <c r="I39" s="412"/>
      <c r="J39" s="413"/>
      <c r="K39" s="412"/>
      <c r="L39" s="413"/>
      <c r="M39" s="412"/>
      <c r="N39" s="413"/>
      <c r="O39" s="412"/>
      <c r="P39" s="413"/>
      <c r="Q39" s="412"/>
      <c r="R39" s="413"/>
      <c r="S39" s="412"/>
      <c r="T39" s="413"/>
    </row>
    <row r="40" spans="1:20" x14ac:dyDescent="0.25">
      <c r="A40" s="410"/>
      <c r="B40" s="411"/>
      <c r="C40" s="23"/>
      <c r="D40" s="23"/>
      <c r="E40" s="412"/>
      <c r="F40" s="413"/>
      <c r="G40" s="412"/>
      <c r="H40" s="413"/>
      <c r="I40" s="412"/>
      <c r="J40" s="413"/>
      <c r="K40" s="412"/>
      <c r="L40" s="413"/>
      <c r="M40" s="412"/>
      <c r="N40" s="413"/>
      <c r="O40" s="412"/>
      <c r="P40" s="413"/>
      <c r="Q40" s="412"/>
      <c r="R40" s="413"/>
      <c r="S40" s="412"/>
      <c r="T40" s="413"/>
    </row>
    <row r="41" spans="1:20" ht="15.75" hidden="1" x14ac:dyDescent="0.25">
      <c r="A41" s="993" t="s">
        <v>260</v>
      </c>
      <c r="B41" s="994"/>
      <c r="C41" s="994"/>
      <c r="D41" s="994"/>
      <c r="E41" s="994"/>
      <c r="F41" s="994"/>
      <c r="G41" s="994"/>
      <c r="H41" s="994"/>
      <c r="I41" s="994"/>
      <c r="J41" s="994"/>
      <c r="K41" s="994"/>
      <c r="L41" s="994"/>
      <c r="M41" s="994"/>
      <c r="N41" s="994"/>
      <c r="O41" s="994"/>
      <c r="P41" s="994"/>
      <c r="Q41" s="994"/>
      <c r="R41" s="994"/>
      <c r="S41" s="994"/>
      <c r="T41" s="994"/>
    </row>
    <row r="42" spans="1:20" ht="36.75" hidden="1" thickBot="1" x14ac:dyDescent="0.3">
      <c r="A42" s="74" t="s">
        <v>14</v>
      </c>
      <c r="B42" s="260" t="s">
        <v>216</v>
      </c>
      <c r="C42" s="90" t="s">
        <v>165</v>
      </c>
      <c r="D42" s="288" t="s">
        <v>217</v>
      </c>
      <c r="E42" s="329" t="s">
        <v>2</v>
      </c>
      <c r="F42" s="330" t="s">
        <v>219</v>
      </c>
      <c r="G42" s="329" t="s">
        <v>3</v>
      </c>
      <c r="H42" s="330" t="s">
        <v>220</v>
      </c>
      <c r="I42" s="329" t="s">
        <v>4</v>
      </c>
      <c r="J42" s="330" t="s">
        <v>221</v>
      </c>
      <c r="K42" s="237" t="s">
        <v>193</v>
      </c>
      <c r="L42" s="328" t="s">
        <v>218</v>
      </c>
      <c r="M42" s="329" t="s">
        <v>5</v>
      </c>
      <c r="N42" s="330" t="s">
        <v>222</v>
      </c>
      <c r="O42" s="331" t="s">
        <v>190</v>
      </c>
      <c r="P42" s="330" t="s">
        <v>223</v>
      </c>
      <c r="Q42" s="331" t="s">
        <v>191</v>
      </c>
      <c r="R42" s="330" t="s">
        <v>224</v>
      </c>
      <c r="S42" s="237" t="s">
        <v>193</v>
      </c>
      <c r="T42" s="328" t="s">
        <v>218</v>
      </c>
    </row>
    <row r="43" spans="1:20" ht="15.75" hidden="1" thickTop="1" x14ac:dyDescent="0.25">
      <c r="A43" s="77" t="s">
        <v>18</v>
      </c>
      <c r="B43" s="262">
        <v>40</v>
      </c>
      <c r="C43" s="73" t="e">
        <f>'Pque N Mundo I'!#REF!</f>
        <v>#REF!</v>
      </c>
      <c r="D43" s="283" t="e">
        <f t="shared" ref="D43:D44" si="180">C43*B43</f>
        <v>#REF!</v>
      </c>
      <c r="E43" s="92" t="e">
        <f>'Pque N Mundo I'!#REF!</f>
        <v>#REF!</v>
      </c>
      <c r="F43" s="303" t="e">
        <f t="shared" ref="F43:H44" si="181">(E43*$B43)-$D43</f>
        <v>#REF!</v>
      </c>
      <c r="G43" s="92" t="e">
        <f>'Pque N Mundo I'!#REF!</f>
        <v>#REF!</v>
      </c>
      <c r="H43" s="303" t="e">
        <f t="shared" si="181"/>
        <v>#REF!</v>
      </c>
      <c r="I43" s="92" t="e">
        <f>'Pque N Mundo I'!#REF!</f>
        <v>#REF!</v>
      </c>
      <c r="J43" s="303" t="e">
        <f t="shared" ref="J43:J44" si="182">(I43*$B43)-$D43</f>
        <v>#REF!</v>
      </c>
      <c r="K43" s="239" t="e">
        <f t="shared" ref="K43:K44" si="183">SUM(E43,G43,I43)</f>
        <v>#REF!</v>
      </c>
      <c r="L43" s="316" t="e">
        <f t="shared" ref="L43:L44" si="184">(K43*$B43)-$D43*3</f>
        <v>#REF!</v>
      </c>
      <c r="M43" s="92" t="e">
        <f>'Pque N Mundo I'!#REF!</f>
        <v>#REF!</v>
      </c>
      <c r="N43" s="303" t="e">
        <f t="shared" ref="N43:N44" si="185">(M43*$B43)-$D43</f>
        <v>#REF!</v>
      </c>
      <c r="O43" s="92" t="e">
        <f>'Pque N Mundo I'!#REF!</f>
        <v>#REF!</v>
      </c>
      <c r="P43" s="303" t="e">
        <f t="shared" ref="P43:P44" si="186">(O43*$B43)-$D43</f>
        <v>#REF!</v>
      </c>
      <c r="Q43" s="92" t="e">
        <f>'Pque N Mundo I'!#REF!</f>
        <v>#REF!</v>
      </c>
      <c r="R43" s="303" t="e">
        <f t="shared" ref="R43:R44" si="187">(Q43*$B43)-$D43</f>
        <v>#REF!</v>
      </c>
      <c r="S43" s="239" t="e">
        <f t="shared" ref="S43:S44" si="188">SUM(M43,O43,Q43)</f>
        <v>#REF!</v>
      </c>
      <c r="T43" s="316" t="e">
        <f t="shared" ref="T43:T44" si="189">(S43*$B43)-$D43*3</f>
        <v>#REF!</v>
      </c>
    </row>
    <row r="44" spans="1:20" hidden="1" x14ac:dyDescent="0.25">
      <c r="A44" s="77" t="s">
        <v>25</v>
      </c>
      <c r="B44" s="262">
        <v>30</v>
      </c>
      <c r="C44" s="73" t="e">
        <f>'Pque N Mundo I'!#REF!</f>
        <v>#REF!</v>
      </c>
      <c r="D44" s="283" t="e">
        <f t="shared" si="180"/>
        <v>#REF!</v>
      </c>
      <c r="E44" s="92" t="e">
        <f>'Pque N Mundo I'!#REF!</f>
        <v>#REF!</v>
      </c>
      <c r="F44" s="303" t="e">
        <f t="shared" si="181"/>
        <v>#REF!</v>
      </c>
      <c r="G44" s="92" t="e">
        <f>'Pque N Mundo I'!#REF!</f>
        <v>#REF!</v>
      </c>
      <c r="H44" s="303" t="e">
        <f t="shared" si="181"/>
        <v>#REF!</v>
      </c>
      <c r="I44" s="92" t="e">
        <f>'Pque N Mundo I'!#REF!</f>
        <v>#REF!</v>
      </c>
      <c r="J44" s="303" t="e">
        <f t="shared" si="182"/>
        <v>#REF!</v>
      </c>
      <c r="K44" s="239" t="e">
        <f t="shared" si="183"/>
        <v>#REF!</v>
      </c>
      <c r="L44" s="316" t="e">
        <f t="shared" si="184"/>
        <v>#REF!</v>
      </c>
      <c r="M44" s="92" t="e">
        <f>'Pque N Mundo I'!#REF!</f>
        <v>#REF!</v>
      </c>
      <c r="N44" s="303" t="e">
        <f t="shared" si="185"/>
        <v>#REF!</v>
      </c>
      <c r="O44" s="92" t="e">
        <f>'Pque N Mundo I'!#REF!</f>
        <v>#REF!</v>
      </c>
      <c r="P44" s="303" t="e">
        <f t="shared" si="186"/>
        <v>#REF!</v>
      </c>
      <c r="Q44" s="92" t="e">
        <f>'Pque N Mundo I'!#REF!</f>
        <v>#REF!</v>
      </c>
      <c r="R44" s="303" t="e">
        <f t="shared" si="187"/>
        <v>#REF!</v>
      </c>
      <c r="S44" s="239" t="e">
        <f t="shared" si="188"/>
        <v>#REF!</v>
      </c>
      <c r="T44" s="316" t="e">
        <f t="shared" si="189"/>
        <v>#REF!</v>
      </c>
    </row>
    <row r="45" spans="1:20" ht="15.75" hidden="1" thickBot="1" x14ac:dyDescent="0.3">
      <c r="A45" s="5" t="s">
        <v>7</v>
      </c>
      <c r="B45" s="279">
        <f t="shared" ref="B45:T45" si="190">SUM(B43:B44)</f>
        <v>70</v>
      </c>
      <c r="C45" s="6" t="e">
        <f t="shared" si="190"/>
        <v>#REF!</v>
      </c>
      <c r="D45" s="286" t="e">
        <f t="shared" si="190"/>
        <v>#REF!</v>
      </c>
      <c r="E45" s="7" t="e">
        <f t="shared" si="190"/>
        <v>#REF!</v>
      </c>
      <c r="F45" s="305" t="e">
        <f t="shared" si="190"/>
        <v>#REF!</v>
      </c>
      <c r="G45" s="7" t="e">
        <f t="shared" si="190"/>
        <v>#REF!</v>
      </c>
      <c r="H45" s="305" t="e">
        <f t="shared" si="190"/>
        <v>#REF!</v>
      </c>
      <c r="I45" s="7" t="e">
        <f t="shared" si="190"/>
        <v>#REF!</v>
      </c>
      <c r="J45" s="305" t="e">
        <f t="shared" si="190"/>
        <v>#REF!</v>
      </c>
      <c r="K45" s="71" t="e">
        <f t="shared" ref="K45:L45" si="191">SUM(K43:K44)</f>
        <v>#REF!</v>
      </c>
      <c r="L45" s="318" t="e">
        <f t="shared" si="191"/>
        <v>#REF!</v>
      </c>
      <c r="M45" s="7" t="e">
        <f t="shared" si="190"/>
        <v>#REF!</v>
      </c>
      <c r="N45" s="305" t="e">
        <f t="shared" si="190"/>
        <v>#REF!</v>
      </c>
      <c r="O45" s="7" t="e">
        <f t="shared" si="190"/>
        <v>#REF!</v>
      </c>
      <c r="P45" s="305" t="e">
        <f t="shared" si="190"/>
        <v>#REF!</v>
      </c>
      <c r="Q45" s="7" t="e">
        <f t="shared" si="190"/>
        <v>#REF!</v>
      </c>
      <c r="R45" s="305" t="e">
        <f t="shared" si="190"/>
        <v>#REF!</v>
      </c>
      <c r="S45" s="71" t="e">
        <f t="shared" si="190"/>
        <v>#REF!</v>
      </c>
      <c r="T45" s="318" t="e">
        <f t="shared" si="190"/>
        <v>#REF!</v>
      </c>
    </row>
    <row r="46" spans="1:20" hidden="1" x14ac:dyDescent="0.25"/>
    <row r="47" spans="1:20" ht="15.75" hidden="1" x14ac:dyDescent="0.25">
      <c r="A47" s="993" t="s">
        <v>47</v>
      </c>
      <c r="B47" s="994"/>
      <c r="C47" s="994"/>
      <c r="D47" s="994"/>
      <c r="E47" s="994"/>
      <c r="F47" s="994"/>
      <c r="G47" s="994"/>
      <c r="H47" s="994"/>
      <c r="I47" s="994"/>
      <c r="J47" s="994"/>
      <c r="K47" s="994"/>
      <c r="L47" s="994"/>
      <c r="M47" s="994"/>
      <c r="N47" s="994"/>
      <c r="O47" s="994"/>
      <c r="P47" s="994"/>
      <c r="Q47" s="994"/>
      <c r="R47" s="994"/>
      <c r="S47" s="994"/>
      <c r="T47" s="994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29" t="s">
        <v>2</v>
      </c>
      <c r="F48" s="330" t="s">
        <v>219</v>
      </c>
      <c r="G48" s="329" t="s">
        <v>3</v>
      </c>
      <c r="H48" s="330" t="s">
        <v>220</v>
      </c>
      <c r="I48" s="329" t="s">
        <v>4</v>
      </c>
      <c r="J48" s="330" t="s">
        <v>221</v>
      </c>
      <c r="K48" s="237" t="s">
        <v>193</v>
      </c>
      <c r="L48" s="328" t="s">
        <v>218</v>
      </c>
      <c r="M48" s="329" t="s">
        <v>5</v>
      </c>
      <c r="N48" s="330" t="s">
        <v>222</v>
      </c>
      <c r="O48" s="331" t="s">
        <v>190</v>
      </c>
      <c r="P48" s="330" t="s">
        <v>223</v>
      </c>
      <c r="Q48" s="331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18</v>
      </c>
      <c r="B49" s="262">
        <v>40</v>
      </c>
      <c r="C49" s="73" t="e">
        <f>'Pque N Mundo II'!#REF!</f>
        <v>#REF!</v>
      </c>
      <c r="D49" s="283" t="e">
        <f t="shared" ref="D49:D50" si="192">C49*B49</f>
        <v>#REF!</v>
      </c>
      <c r="E49" s="92" t="e">
        <f>'Pque N Mundo II'!#REF!</f>
        <v>#REF!</v>
      </c>
      <c r="F49" s="303" t="e">
        <f t="shared" ref="F49" si="193">(E49*$B49)-$D49</f>
        <v>#REF!</v>
      </c>
      <c r="G49" s="92" t="e">
        <f>'Pque N Mundo II'!#REF!</f>
        <v>#REF!</v>
      </c>
      <c r="H49" s="303" t="e">
        <f t="shared" ref="H49" si="194">(G49*$B49)-$D49</f>
        <v>#REF!</v>
      </c>
      <c r="I49" s="92" t="e">
        <f>'Pque N Mundo II'!#REF!</f>
        <v>#REF!</v>
      </c>
      <c r="J49" s="303" t="e">
        <f t="shared" ref="J49:J50" si="195">(I49*$B49)-$D49</f>
        <v>#REF!</v>
      </c>
      <c r="K49" s="239" t="e">
        <f t="shared" ref="K49:K50" si="196">SUM(E49,G49,I49)</f>
        <v>#REF!</v>
      </c>
      <c r="L49" s="316" t="e">
        <f t="shared" ref="L49:L50" si="197">(K49*$B49)-$D49*3</f>
        <v>#REF!</v>
      </c>
      <c r="M49" s="92" t="e">
        <f>'Pque N Mundo II'!#REF!</f>
        <v>#REF!</v>
      </c>
      <c r="N49" s="303" t="e">
        <f t="shared" ref="N49:N50" si="198">(M49*$B49)-$D49</f>
        <v>#REF!</v>
      </c>
      <c r="O49" s="92" t="e">
        <f>'Pque N Mundo II'!#REF!</f>
        <v>#REF!</v>
      </c>
      <c r="P49" s="303" t="e">
        <f t="shared" ref="P49:P50" si="199">(O49*$B49)-$D49</f>
        <v>#REF!</v>
      </c>
      <c r="Q49" s="92" t="e">
        <f>'Pque N Mundo II'!#REF!</f>
        <v>#REF!</v>
      </c>
      <c r="R49" s="303" t="e">
        <f t="shared" ref="R49:R50" si="200">(Q49*$B49)-$D49</f>
        <v>#REF!</v>
      </c>
      <c r="S49" s="239" t="e">
        <f t="shared" ref="S49:S50" si="201">SUM(M49,O49,Q49)</f>
        <v>#REF!</v>
      </c>
      <c r="T49" s="316" t="e">
        <f t="shared" ref="T49:T50" si="202">(S49*$B49)-$D49*3</f>
        <v>#REF!</v>
      </c>
    </row>
    <row r="50" spans="1:20" ht="15.75" hidden="1" thickBot="1" x14ac:dyDescent="0.3">
      <c r="A50" s="77" t="s">
        <v>25</v>
      </c>
      <c r="B50" s="262">
        <v>30</v>
      </c>
      <c r="C50" s="73" t="e">
        <f>'Pque N Mundo II'!#REF!</f>
        <v>#REF!</v>
      </c>
      <c r="D50" s="283" t="e">
        <f t="shared" si="192"/>
        <v>#REF!</v>
      </c>
      <c r="E50" s="92" t="e">
        <f>'Pque N Mundo II'!#REF!</f>
        <v>#REF!</v>
      </c>
      <c r="F50" s="303" t="e">
        <f>(E50*$B50)-$D50</f>
        <v>#REF!</v>
      </c>
      <c r="G50" s="92" t="e">
        <f>'Pque N Mundo II'!#REF!</f>
        <v>#REF!</v>
      </c>
      <c r="H50" s="303" t="e">
        <f>(G50*$B50)-$D50</f>
        <v>#REF!</v>
      </c>
      <c r="I50" s="92" t="e">
        <f>'Pque N Mundo II'!#REF!</f>
        <v>#REF!</v>
      </c>
      <c r="J50" s="303" t="e">
        <f t="shared" si="195"/>
        <v>#REF!</v>
      </c>
      <c r="K50" s="239" t="e">
        <f t="shared" si="196"/>
        <v>#REF!</v>
      </c>
      <c r="L50" s="316" t="e">
        <f t="shared" si="197"/>
        <v>#REF!</v>
      </c>
      <c r="M50" s="92" t="e">
        <f>'Pque N Mundo II'!#REF!</f>
        <v>#REF!</v>
      </c>
      <c r="N50" s="303" t="e">
        <f t="shared" si="198"/>
        <v>#REF!</v>
      </c>
      <c r="O50" s="92" t="e">
        <f>'Pque N Mundo II'!#REF!</f>
        <v>#REF!</v>
      </c>
      <c r="P50" s="303" t="e">
        <f t="shared" si="199"/>
        <v>#REF!</v>
      </c>
      <c r="Q50" s="92" t="e">
        <f>'Pque N Mundo II'!#REF!</f>
        <v>#REF!</v>
      </c>
      <c r="R50" s="303" t="e">
        <f t="shared" si="200"/>
        <v>#REF!</v>
      </c>
      <c r="S50" s="239" t="e">
        <f t="shared" si="201"/>
        <v>#REF!</v>
      </c>
      <c r="T50" s="316" t="e">
        <f t="shared" si="202"/>
        <v>#REF!</v>
      </c>
    </row>
    <row r="51" spans="1:20" ht="15.75" hidden="1" thickBot="1" x14ac:dyDescent="0.3">
      <c r="A51" s="333" t="s">
        <v>7</v>
      </c>
      <c r="B51" s="334">
        <f t="shared" ref="B51:T51" si="203">SUM(B49:B50)</f>
        <v>70</v>
      </c>
      <c r="C51" s="335" t="e">
        <f t="shared" si="203"/>
        <v>#REF!</v>
      </c>
      <c r="D51" s="336" t="e">
        <f t="shared" si="203"/>
        <v>#REF!</v>
      </c>
      <c r="E51" s="337" t="e">
        <f t="shared" si="203"/>
        <v>#REF!</v>
      </c>
      <c r="F51" s="338" t="e">
        <f t="shared" si="203"/>
        <v>#REF!</v>
      </c>
      <c r="G51" s="337" t="e">
        <f t="shared" si="203"/>
        <v>#REF!</v>
      </c>
      <c r="H51" s="338" t="e">
        <f t="shared" si="203"/>
        <v>#REF!</v>
      </c>
      <c r="I51" s="337" t="e">
        <f t="shared" si="203"/>
        <v>#REF!</v>
      </c>
      <c r="J51" s="338" t="e">
        <f t="shared" si="203"/>
        <v>#REF!</v>
      </c>
      <c r="K51" s="339" t="e">
        <f t="shared" ref="K51:L51" si="204">SUM(K49:K50)</f>
        <v>#REF!</v>
      </c>
      <c r="L51" s="318" t="e">
        <f t="shared" si="204"/>
        <v>#REF!</v>
      </c>
      <c r="M51" s="337" t="e">
        <f t="shared" si="203"/>
        <v>#REF!</v>
      </c>
      <c r="N51" s="338" t="e">
        <f t="shared" si="203"/>
        <v>#REF!</v>
      </c>
      <c r="O51" s="337" t="e">
        <f t="shared" si="203"/>
        <v>#REF!</v>
      </c>
      <c r="P51" s="338" t="e">
        <f t="shared" si="203"/>
        <v>#REF!</v>
      </c>
      <c r="Q51" s="337" t="e">
        <f t="shared" si="203"/>
        <v>#REF!</v>
      </c>
      <c r="R51" s="338" t="e">
        <f t="shared" si="203"/>
        <v>#REF!</v>
      </c>
      <c r="S51" s="339" t="e">
        <f t="shared" si="203"/>
        <v>#REF!</v>
      </c>
      <c r="T51" s="318" t="e">
        <f t="shared" si="203"/>
        <v>#REF!</v>
      </c>
    </row>
    <row r="52" spans="1:20" hidden="1" x14ac:dyDescent="0.25"/>
    <row r="53" spans="1:20" ht="15.75" hidden="1" x14ac:dyDescent="0.25">
      <c r="A53" s="993" t="s">
        <v>264</v>
      </c>
      <c r="B53" s="994"/>
      <c r="C53" s="994"/>
      <c r="D53" s="994"/>
      <c r="E53" s="994"/>
      <c r="F53" s="994"/>
      <c r="G53" s="994"/>
      <c r="H53" s="994"/>
      <c r="I53" s="994"/>
      <c r="J53" s="994"/>
      <c r="K53" s="994"/>
      <c r="L53" s="994"/>
      <c r="M53" s="994"/>
      <c r="N53" s="994"/>
      <c r="O53" s="994"/>
      <c r="P53" s="994"/>
      <c r="Q53" s="994"/>
      <c r="R53" s="994"/>
      <c r="S53" s="994"/>
      <c r="T53" s="994"/>
    </row>
    <row r="54" spans="1:20" ht="36.75" hidden="1" thickBot="1" x14ac:dyDescent="0.3">
      <c r="A54" s="74" t="s">
        <v>14</v>
      </c>
      <c r="B54" s="260" t="s">
        <v>216</v>
      </c>
      <c r="C54" s="90" t="s">
        <v>165</v>
      </c>
      <c r="D54" s="288" t="s">
        <v>217</v>
      </c>
      <c r="E54" s="329" t="s">
        <v>2</v>
      </c>
      <c r="F54" s="330" t="s">
        <v>219</v>
      </c>
      <c r="G54" s="329" t="s">
        <v>3</v>
      </c>
      <c r="H54" s="330" t="s">
        <v>220</v>
      </c>
      <c r="I54" s="329" t="s">
        <v>4</v>
      </c>
      <c r="J54" s="330" t="s">
        <v>221</v>
      </c>
      <c r="K54" s="237" t="s">
        <v>193</v>
      </c>
      <c r="L54" s="328" t="s">
        <v>218</v>
      </c>
      <c r="M54" s="329" t="s">
        <v>5</v>
      </c>
      <c r="N54" s="330" t="s">
        <v>222</v>
      </c>
      <c r="O54" s="331" t="s">
        <v>190</v>
      </c>
      <c r="P54" s="330" t="s">
        <v>223</v>
      </c>
      <c r="Q54" s="331" t="s">
        <v>191</v>
      </c>
      <c r="R54" s="330" t="s">
        <v>224</v>
      </c>
      <c r="S54" s="237" t="s">
        <v>193</v>
      </c>
      <c r="T54" s="328" t="s">
        <v>218</v>
      </c>
    </row>
    <row r="55" spans="1:20" ht="15.75" hidden="1" thickTop="1" x14ac:dyDescent="0.25">
      <c r="A55" s="77" t="s">
        <v>25</v>
      </c>
      <c r="B55" s="262">
        <v>30</v>
      </c>
      <c r="C55" s="78" t="e">
        <f>'AMA_UBS J Brasil'!#REF!</f>
        <v>#REF!</v>
      </c>
      <c r="D55" s="290" t="e">
        <f t="shared" ref="D55:D57" si="205">C55*B55</f>
        <v>#REF!</v>
      </c>
      <c r="E55" s="92" t="e">
        <f>'AMA_UBS J Brasil'!#REF!</f>
        <v>#REF!</v>
      </c>
      <c r="F55" s="303" t="e">
        <f t="shared" ref="F55:F57" si="206">(E55*$B55)-$D55</f>
        <v>#REF!</v>
      </c>
      <c r="G55" s="92" t="e">
        <f>'AMA_UBS J Brasil'!#REF!</f>
        <v>#REF!</v>
      </c>
      <c r="H55" s="303" t="e">
        <f t="shared" ref="H55:H57" si="207">(G55*$B55)-$D55</f>
        <v>#REF!</v>
      </c>
      <c r="I55" s="92" t="e">
        <f>'AMA_UBS J Brasil'!#REF!</f>
        <v>#REF!</v>
      </c>
      <c r="J55" s="303" t="e">
        <f t="shared" ref="J55:J57" si="208">(I55*$B55)-$D55</f>
        <v>#REF!</v>
      </c>
      <c r="K55" s="239" t="e">
        <f t="shared" ref="K55:K57" si="209">SUM(E55,G55,I55)</f>
        <v>#REF!</v>
      </c>
      <c r="L55" s="316" t="e">
        <f t="shared" ref="L55" si="210">(K55*$B55)-$D55*3</f>
        <v>#REF!</v>
      </c>
      <c r="M55" s="92" t="e">
        <f>'AMA_UBS J Brasil'!#REF!</f>
        <v>#REF!</v>
      </c>
      <c r="N55" s="303" t="e">
        <f t="shared" ref="N55:N57" si="211">(M55*$B55)-$D55</f>
        <v>#REF!</v>
      </c>
      <c r="O55" s="92" t="e">
        <f>'AMA_UBS J Brasil'!#REF!</f>
        <v>#REF!</v>
      </c>
      <c r="P55" s="303" t="e">
        <f t="shared" ref="P55:P57" si="212">(O55*$B55)-$D55</f>
        <v>#REF!</v>
      </c>
      <c r="Q55" s="92" t="e">
        <f>'AMA_UBS J Brasil'!#REF!</f>
        <v>#REF!</v>
      </c>
      <c r="R55" s="303" t="e">
        <f t="shared" ref="R55:R57" si="213">(Q55*$B55)-$D55</f>
        <v>#REF!</v>
      </c>
      <c r="S55" s="239" t="e">
        <f t="shared" ref="S55:S57" si="214">SUM(M55,O55,Q55)</f>
        <v>#REF!</v>
      </c>
      <c r="T55" s="316" t="e">
        <f t="shared" ref="T55:T57" si="215">(S55*$B55)-$D55*3</f>
        <v>#REF!</v>
      </c>
    </row>
    <row r="56" spans="1:20" hidden="1" x14ac:dyDescent="0.25">
      <c r="A56" s="61" t="s">
        <v>167</v>
      </c>
      <c r="B56" s="262">
        <v>36</v>
      </c>
      <c r="C56" s="78">
        <v>8</v>
      </c>
      <c r="D56" s="290">
        <f>C56*B56</f>
        <v>288</v>
      </c>
      <c r="E56" s="92" t="e">
        <f>'AMA_UBS J Brasil'!#REF!</f>
        <v>#REF!</v>
      </c>
      <c r="F56" s="303" t="e">
        <f>(E56*$B56)-$D56</f>
        <v>#REF!</v>
      </c>
      <c r="G56" s="92" t="e">
        <f>'AMA_UBS J Brasil'!#REF!</f>
        <v>#REF!</v>
      </c>
      <c r="H56" s="303" t="e">
        <f>(G56*$B56)-$D56</f>
        <v>#REF!</v>
      </c>
      <c r="I56" s="92" t="e">
        <f>'AMA_UBS J Brasil'!#REF!</f>
        <v>#REF!</v>
      </c>
      <c r="J56" s="303" t="e">
        <f>(I56*$B56)-$D56</f>
        <v>#REF!</v>
      </c>
      <c r="K56" s="239" t="e">
        <f t="shared" si="209"/>
        <v>#REF!</v>
      </c>
      <c r="L56" s="316" t="e">
        <f>(K56*$B56)-$D56*3</f>
        <v>#REF!</v>
      </c>
      <c r="M56" s="92" t="e">
        <f>'AMA_UBS J Brasil'!#REF!</f>
        <v>#REF!</v>
      </c>
      <c r="N56" s="303" t="e">
        <f>(M56*$B56)-$D56</f>
        <v>#REF!</v>
      </c>
      <c r="O56" s="92" t="e">
        <f>'AMA_UBS J Brasil'!#REF!</f>
        <v>#REF!</v>
      </c>
      <c r="P56" s="303" t="e">
        <f>(O56*$B56)-$D56</f>
        <v>#REF!</v>
      </c>
      <c r="Q56" s="92" t="e">
        <f>'AMA_UBS J Brasil'!#REF!</f>
        <v>#REF!</v>
      </c>
      <c r="R56" s="303" t="e">
        <f>(Q56*$B56)-$D56</f>
        <v>#REF!</v>
      </c>
      <c r="S56" s="239" t="e">
        <f t="shared" si="214"/>
        <v>#REF!</v>
      </c>
      <c r="T56" s="316" t="e">
        <f>(S56*$B56)-$D56*3</f>
        <v>#REF!</v>
      </c>
    </row>
    <row r="57" spans="1:20" ht="15.75" hidden="1" thickBot="1" x14ac:dyDescent="0.3">
      <c r="A57" s="66" t="s">
        <v>45</v>
      </c>
      <c r="B57" s="262">
        <v>40</v>
      </c>
      <c r="C57" s="78"/>
      <c r="D57" s="290">
        <f t="shared" si="205"/>
        <v>0</v>
      </c>
      <c r="E57" s="92" t="e">
        <f>'AMA_UBS J Brasil'!#REF!</f>
        <v>#REF!</v>
      </c>
      <c r="F57" s="303" t="e">
        <f t="shared" si="206"/>
        <v>#REF!</v>
      </c>
      <c r="G57" s="92" t="e">
        <f>'AMA_UBS J Brasil'!#REF!</f>
        <v>#REF!</v>
      </c>
      <c r="H57" s="303" t="e">
        <f t="shared" si="207"/>
        <v>#REF!</v>
      </c>
      <c r="I57" s="92" t="e">
        <f>'AMA_UBS J Brasil'!#REF!</f>
        <v>#REF!</v>
      </c>
      <c r="J57" s="303" t="e">
        <f t="shared" si="208"/>
        <v>#REF!</v>
      </c>
      <c r="K57" s="239" t="e">
        <f t="shared" si="209"/>
        <v>#REF!</v>
      </c>
      <c r="L57" s="316" t="e">
        <f t="shared" ref="L57" si="216">(K57*$B57)-$D57*3</f>
        <v>#REF!</v>
      </c>
      <c r="M57" s="92" t="e">
        <f>'AMA_UBS J Brasil'!#REF!</f>
        <v>#REF!</v>
      </c>
      <c r="N57" s="303" t="e">
        <f t="shared" si="211"/>
        <v>#REF!</v>
      </c>
      <c r="O57" s="92" t="e">
        <f>'AMA_UBS J Brasil'!#REF!</f>
        <v>#REF!</v>
      </c>
      <c r="P57" s="303" t="e">
        <f t="shared" si="212"/>
        <v>#REF!</v>
      </c>
      <c r="Q57" s="92" t="e">
        <f>'AMA_UBS J Brasil'!#REF!</f>
        <v>#REF!</v>
      </c>
      <c r="R57" s="303" t="e">
        <f t="shared" si="213"/>
        <v>#REF!</v>
      </c>
      <c r="S57" s="239" t="e">
        <f t="shared" si="214"/>
        <v>#REF!</v>
      </c>
      <c r="T57" s="316" t="e">
        <f t="shared" si="215"/>
        <v>#REF!</v>
      </c>
    </row>
    <row r="58" spans="1:20" ht="15.75" hidden="1" thickBot="1" x14ac:dyDescent="0.3">
      <c r="A58" s="341" t="s">
        <v>7</v>
      </c>
      <c r="B58" s="342">
        <f t="shared" ref="B58:T58" si="217">SUM(B55:B57)</f>
        <v>106</v>
      </c>
      <c r="C58" s="363" t="e">
        <f t="shared" si="217"/>
        <v>#REF!</v>
      </c>
      <c r="D58" s="364" t="e">
        <f t="shared" si="217"/>
        <v>#REF!</v>
      </c>
      <c r="E58" s="343" t="e">
        <f t="shared" si="217"/>
        <v>#REF!</v>
      </c>
      <c r="F58" s="344" t="e">
        <f t="shared" si="217"/>
        <v>#REF!</v>
      </c>
      <c r="G58" s="343" t="e">
        <f t="shared" si="217"/>
        <v>#REF!</v>
      </c>
      <c r="H58" s="344" t="e">
        <f t="shared" si="217"/>
        <v>#REF!</v>
      </c>
      <c r="I58" s="343" t="e">
        <f t="shared" si="217"/>
        <v>#REF!</v>
      </c>
      <c r="J58" s="344" t="e">
        <f t="shared" si="217"/>
        <v>#REF!</v>
      </c>
      <c r="K58" s="345" t="e">
        <f t="shared" ref="K58:L58" si="218">SUM(K55:K57)</f>
        <v>#REF!</v>
      </c>
      <c r="L58" s="346" t="e">
        <f t="shared" si="218"/>
        <v>#REF!</v>
      </c>
      <c r="M58" s="343" t="e">
        <f t="shared" si="217"/>
        <v>#REF!</v>
      </c>
      <c r="N58" s="344" t="e">
        <f t="shared" si="217"/>
        <v>#REF!</v>
      </c>
      <c r="O58" s="343" t="e">
        <f t="shared" si="217"/>
        <v>#REF!</v>
      </c>
      <c r="P58" s="344" t="e">
        <f t="shared" si="217"/>
        <v>#REF!</v>
      </c>
      <c r="Q58" s="343" t="e">
        <f t="shared" si="217"/>
        <v>#REF!</v>
      </c>
      <c r="R58" s="344" t="e">
        <f t="shared" si="217"/>
        <v>#REF!</v>
      </c>
      <c r="S58" s="345" t="e">
        <f t="shared" si="217"/>
        <v>#REF!</v>
      </c>
      <c r="T58" s="346" t="e">
        <f t="shared" si="217"/>
        <v>#REF!</v>
      </c>
    </row>
    <row r="59" spans="1:20" hidden="1" x14ac:dyDescent="0.25"/>
    <row r="60" spans="1:20" ht="15.75" hidden="1" x14ac:dyDescent="0.25">
      <c r="A60" s="993" t="s">
        <v>266</v>
      </c>
      <c r="B60" s="994"/>
      <c r="C60" s="994"/>
      <c r="D60" s="994"/>
      <c r="E60" s="994"/>
      <c r="F60" s="994"/>
      <c r="G60" s="994"/>
      <c r="H60" s="994"/>
      <c r="I60" s="994"/>
      <c r="J60" s="994"/>
      <c r="K60" s="994"/>
      <c r="L60" s="994"/>
      <c r="M60" s="994"/>
      <c r="N60" s="994"/>
      <c r="O60" s="994"/>
      <c r="P60" s="994"/>
      <c r="Q60" s="994"/>
      <c r="R60" s="994"/>
      <c r="S60" s="994"/>
      <c r="T60" s="994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25</v>
      </c>
      <c r="B62" s="262">
        <v>30</v>
      </c>
      <c r="C62" s="78" t="e">
        <f>'UBS V Guilherme'!#REF!</f>
        <v>#REF!</v>
      </c>
      <c r="D62" s="290" t="e">
        <f t="shared" ref="D62:D64" si="219">C62*B62</f>
        <v>#REF!</v>
      </c>
      <c r="E62" s="92" t="e">
        <f>'UBS V Guilherme'!#REF!</f>
        <v>#REF!</v>
      </c>
      <c r="F62" s="303" t="e">
        <f t="shared" ref="F62:F64" si="220">(E62*$B62)-$D62</f>
        <v>#REF!</v>
      </c>
      <c r="G62" s="92" t="e">
        <f>'UBS V Guilherme'!#REF!</f>
        <v>#REF!</v>
      </c>
      <c r="H62" s="303" t="e">
        <f t="shared" ref="H62:H64" si="221">(G62*$B62)-$D62</f>
        <v>#REF!</v>
      </c>
      <c r="I62" s="92" t="e">
        <f>'UBS V Guilherme'!#REF!</f>
        <v>#REF!</v>
      </c>
      <c r="J62" s="303" t="e">
        <f t="shared" ref="J62:J64" si="222">(I62*$B62)-$D62</f>
        <v>#REF!</v>
      </c>
      <c r="K62" s="239" t="e">
        <f t="shared" ref="K62:K64" si="223">SUM(E62,G62,I62)</f>
        <v>#REF!</v>
      </c>
      <c r="L62" s="316" t="e">
        <f t="shared" ref="L62:L64" si="224">(K62*$B62)-$D62*3</f>
        <v>#REF!</v>
      </c>
      <c r="M62" s="92" t="e">
        <f>'UBS V Guilherme'!#REF!</f>
        <v>#REF!</v>
      </c>
      <c r="N62" s="303" t="e">
        <f t="shared" ref="N62:N64" si="225">(M62*$B62)-$D62</f>
        <v>#REF!</v>
      </c>
      <c r="O62" s="92" t="e">
        <f>'UBS V Guilherme'!#REF!</f>
        <v>#REF!</v>
      </c>
      <c r="P62" s="303" t="e">
        <f t="shared" ref="P62:P64" si="226">(O62*$B62)-$D62</f>
        <v>#REF!</v>
      </c>
      <c r="Q62" s="92" t="e">
        <f>'UBS V Guilherme'!#REF!</f>
        <v>#REF!</v>
      </c>
      <c r="R62" s="303" t="e">
        <f t="shared" ref="R62:R64" si="227">(Q62*$B62)-$D62</f>
        <v>#REF!</v>
      </c>
      <c r="S62" s="239" t="e">
        <f t="shared" ref="S62:S64" si="228">SUM(M62,O62,Q62)</f>
        <v>#REF!</v>
      </c>
      <c r="T62" s="316" t="e">
        <f t="shared" ref="T62:T64" si="229">(S62*$B62)-$D62*3</f>
        <v>#REF!</v>
      </c>
    </row>
    <row r="63" spans="1:20" hidden="1" x14ac:dyDescent="0.25">
      <c r="A63" s="61" t="s">
        <v>167</v>
      </c>
      <c r="B63" s="270">
        <v>36</v>
      </c>
      <c r="C63" s="332">
        <v>3</v>
      </c>
      <c r="D63" s="290">
        <f t="shared" si="219"/>
        <v>108</v>
      </c>
      <c r="E63" s="92" t="e">
        <f>'UBS V Guilherme'!#REF!</f>
        <v>#REF!</v>
      </c>
      <c r="F63" s="303" t="e">
        <f t="shared" si="220"/>
        <v>#REF!</v>
      </c>
      <c r="G63" s="92" t="e">
        <f>'UBS V Guilherme'!#REF!</f>
        <v>#REF!</v>
      </c>
      <c r="H63" s="303" t="e">
        <f t="shared" si="221"/>
        <v>#REF!</v>
      </c>
      <c r="I63" s="92" t="e">
        <f>'UBS V Guilherme'!#REF!</f>
        <v>#REF!</v>
      </c>
      <c r="J63" s="303" t="e">
        <f t="shared" si="222"/>
        <v>#REF!</v>
      </c>
      <c r="K63" s="239" t="e">
        <f t="shared" si="223"/>
        <v>#REF!</v>
      </c>
      <c r="L63" s="316" t="e">
        <f t="shared" si="224"/>
        <v>#REF!</v>
      </c>
      <c r="M63" s="92" t="e">
        <f>'UBS V Guilherme'!#REF!</f>
        <v>#REF!</v>
      </c>
      <c r="N63" s="303" t="e">
        <f t="shared" si="225"/>
        <v>#REF!</v>
      </c>
      <c r="O63" s="92" t="e">
        <f>'UBS V Guilherme'!#REF!</f>
        <v>#REF!</v>
      </c>
      <c r="P63" s="303" t="e">
        <f t="shared" si="226"/>
        <v>#REF!</v>
      </c>
      <c r="Q63" s="92" t="e">
        <f>'UBS V Guilherme'!#REF!</f>
        <v>#REF!</v>
      </c>
      <c r="R63" s="303" t="e">
        <f t="shared" si="227"/>
        <v>#REF!</v>
      </c>
      <c r="S63" s="239" t="e">
        <f t="shared" si="228"/>
        <v>#REF!</v>
      </c>
      <c r="T63" s="316" t="e">
        <f t="shared" si="229"/>
        <v>#REF!</v>
      </c>
    </row>
    <row r="64" spans="1:20" ht="15.75" hidden="1" thickBot="1" x14ac:dyDescent="0.3">
      <c r="A64" s="66" t="s">
        <v>45</v>
      </c>
      <c r="B64" s="270">
        <v>40</v>
      </c>
      <c r="C64" s="332">
        <v>1</v>
      </c>
      <c r="D64" s="290">
        <f t="shared" si="219"/>
        <v>40</v>
      </c>
      <c r="E64" s="92" t="e">
        <f>'UBS V Guilherme'!#REF!</f>
        <v>#REF!</v>
      </c>
      <c r="F64" s="303" t="e">
        <f t="shared" si="220"/>
        <v>#REF!</v>
      </c>
      <c r="G64" s="92" t="e">
        <f>'UBS V Guilherme'!#REF!</f>
        <v>#REF!</v>
      </c>
      <c r="H64" s="303" t="e">
        <f t="shared" si="221"/>
        <v>#REF!</v>
      </c>
      <c r="I64" s="92" t="e">
        <f>'UBS V Guilherme'!#REF!</f>
        <v>#REF!</v>
      </c>
      <c r="J64" s="303" t="e">
        <f t="shared" si="222"/>
        <v>#REF!</v>
      </c>
      <c r="K64" s="239" t="e">
        <f t="shared" si="223"/>
        <v>#REF!</v>
      </c>
      <c r="L64" s="316" t="e">
        <f t="shared" si="224"/>
        <v>#REF!</v>
      </c>
      <c r="M64" s="92" t="e">
        <f>'UBS V Guilherme'!#REF!</f>
        <v>#REF!</v>
      </c>
      <c r="N64" s="303" t="e">
        <f t="shared" si="225"/>
        <v>#REF!</v>
      </c>
      <c r="O64" s="92" t="e">
        <f>'UBS V Guilherme'!#REF!</f>
        <v>#REF!</v>
      </c>
      <c r="P64" s="303" t="e">
        <f t="shared" si="226"/>
        <v>#REF!</v>
      </c>
      <c r="Q64" s="92" t="e">
        <f>'UBS V Guilherme'!#REF!</f>
        <v>#REF!</v>
      </c>
      <c r="R64" s="303" t="e">
        <f t="shared" si="227"/>
        <v>#REF!</v>
      </c>
      <c r="S64" s="239" t="e">
        <f t="shared" si="228"/>
        <v>#REF!</v>
      </c>
      <c r="T64" s="316" t="e">
        <f t="shared" si="229"/>
        <v>#REF!</v>
      </c>
    </row>
    <row r="65" spans="1:20" ht="15.75" hidden="1" thickBot="1" x14ac:dyDescent="0.3">
      <c r="A65" s="347" t="s">
        <v>7</v>
      </c>
      <c r="B65" s="348">
        <f t="shared" ref="B65:T65" si="230">SUM(B62:B64)</f>
        <v>106</v>
      </c>
      <c r="C65" s="349" t="e">
        <f t="shared" si="230"/>
        <v>#REF!</v>
      </c>
      <c r="D65" s="350" t="e">
        <f t="shared" si="230"/>
        <v>#REF!</v>
      </c>
      <c r="E65" s="351" t="e">
        <f t="shared" si="230"/>
        <v>#REF!</v>
      </c>
      <c r="F65" s="352" t="e">
        <f t="shared" si="230"/>
        <v>#REF!</v>
      </c>
      <c r="G65" s="351" t="e">
        <f t="shared" si="230"/>
        <v>#REF!</v>
      </c>
      <c r="H65" s="352" t="e">
        <f t="shared" si="230"/>
        <v>#REF!</v>
      </c>
      <c r="I65" s="351" t="e">
        <f t="shared" si="230"/>
        <v>#REF!</v>
      </c>
      <c r="J65" s="352" t="e">
        <f t="shared" si="230"/>
        <v>#REF!</v>
      </c>
      <c r="K65" s="353" t="e">
        <f t="shared" ref="K65:L65" si="231">SUM(K62:K64)</f>
        <v>#REF!</v>
      </c>
      <c r="L65" s="354" t="e">
        <f t="shared" si="231"/>
        <v>#REF!</v>
      </c>
      <c r="M65" s="351" t="e">
        <f t="shared" si="230"/>
        <v>#REF!</v>
      </c>
      <c r="N65" s="352" t="e">
        <f t="shared" si="230"/>
        <v>#REF!</v>
      </c>
      <c r="O65" s="351" t="e">
        <f t="shared" si="230"/>
        <v>#REF!</v>
      </c>
      <c r="P65" s="352" t="e">
        <f t="shared" si="230"/>
        <v>#REF!</v>
      </c>
      <c r="Q65" s="351" t="e">
        <f t="shared" si="230"/>
        <v>#REF!</v>
      </c>
      <c r="R65" s="352" t="e">
        <f t="shared" si="230"/>
        <v>#REF!</v>
      </c>
      <c r="S65" s="353" t="e">
        <f t="shared" si="230"/>
        <v>#REF!</v>
      </c>
      <c r="T65" s="354" t="e">
        <f t="shared" si="230"/>
        <v>#REF!</v>
      </c>
    </row>
    <row r="66" spans="1:20" hidden="1" x14ac:dyDescent="0.25"/>
    <row r="67" spans="1:20" ht="15.75" hidden="1" x14ac:dyDescent="0.25">
      <c r="A67" s="993" t="s">
        <v>270</v>
      </c>
      <c r="B67" s="994"/>
      <c r="C67" s="994"/>
      <c r="D67" s="994"/>
      <c r="E67" s="994"/>
      <c r="F67" s="994"/>
      <c r="G67" s="994"/>
      <c r="H67" s="994"/>
      <c r="I67" s="994"/>
      <c r="J67" s="994"/>
      <c r="K67" s="994"/>
      <c r="L67" s="994"/>
      <c r="M67" s="994"/>
      <c r="N67" s="994"/>
      <c r="O67" s="994"/>
      <c r="P67" s="994"/>
      <c r="Q67" s="994"/>
      <c r="R67" s="994"/>
      <c r="S67" s="994"/>
      <c r="T67" s="994"/>
    </row>
    <row r="68" spans="1:20" ht="36.75" hidden="1" thickBot="1" x14ac:dyDescent="0.3">
      <c r="A68" s="74" t="s">
        <v>14</v>
      </c>
      <c r="B68" s="260" t="s">
        <v>216</v>
      </c>
      <c r="C68" s="90" t="s">
        <v>165</v>
      </c>
      <c r="D68" s="288" t="s">
        <v>217</v>
      </c>
      <c r="E68" s="329" t="s">
        <v>2</v>
      </c>
      <c r="F68" s="330" t="s">
        <v>219</v>
      </c>
      <c r="G68" s="329" t="s">
        <v>3</v>
      </c>
      <c r="H68" s="330" t="s">
        <v>220</v>
      </c>
      <c r="I68" s="329" t="s">
        <v>4</v>
      </c>
      <c r="J68" s="330" t="s">
        <v>221</v>
      </c>
      <c r="K68" s="237" t="s">
        <v>193</v>
      </c>
      <c r="L68" s="328" t="s">
        <v>218</v>
      </c>
      <c r="M68" s="329" t="s">
        <v>5</v>
      </c>
      <c r="N68" s="330" t="s">
        <v>222</v>
      </c>
      <c r="O68" s="331" t="s">
        <v>190</v>
      </c>
      <c r="P68" s="330" t="s">
        <v>223</v>
      </c>
      <c r="Q68" s="331" t="s">
        <v>191</v>
      </c>
      <c r="R68" s="330" t="s">
        <v>224</v>
      </c>
      <c r="S68" s="237" t="s">
        <v>193</v>
      </c>
      <c r="T68" s="328" t="s">
        <v>218</v>
      </c>
    </row>
    <row r="69" spans="1:20" ht="15.75" hidden="1" thickTop="1" x14ac:dyDescent="0.25">
      <c r="A69" s="66" t="s">
        <v>45</v>
      </c>
      <c r="B69" s="265">
        <v>40</v>
      </c>
      <c r="C69" s="64" t="e">
        <f>'AMA_UBS V Medeiros'!#REF!</f>
        <v>#REF!</v>
      </c>
      <c r="D69" s="291" t="e">
        <f t="shared" ref="D69:D71" si="232">C69*B69</f>
        <v>#REF!</v>
      </c>
      <c r="E69" s="91" t="e">
        <f>'AMA_UBS V Medeiros'!#REF!</f>
        <v>#REF!</v>
      </c>
      <c r="F69" s="302" t="e">
        <f t="shared" ref="F69:F71" si="233">(E69*$B69)-$D69</f>
        <v>#REF!</v>
      </c>
      <c r="G69" s="91" t="e">
        <f>'AMA_UBS V Medeiros'!#REF!</f>
        <v>#REF!</v>
      </c>
      <c r="H69" s="302" t="e">
        <f t="shared" ref="H69:H71" si="234">(G69*$B69)-$D69</f>
        <v>#REF!</v>
      </c>
      <c r="I69" s="91" t="e">
        <f>'AMA_UBS V Medeiros'!#REF!</f>
        <v>#REF!</v>
      </c>
      <c r="J69" s="302" t="e">
        <f t="shared" ref="J69:J71" si="235">(I69*$B69)-$D69</f>
        <v>#REF!</v>
      </c>
      <c r="K69" s="227" t="e">
        <f t="shared" ref="K69:K71" si="236">SUM(E69,G69,I69)</f>
        <v>#REF!</v>
      </c>
      <c r="L69" s="315" t="e">
        <f t="shared" ref="L69:L71" si="237">(K69*$B69)-$D69*3</f>
        <v>#REF!</v>
      </c>
      <c r="M69" s="91" t="e">
        <f>'AMA_UBS V Medeiros'!#REF!</f>
        <v>#REF!</v>
      </c>
      <c r="N69" s="302" t="e">
        <f t="shared" ref="N69:N71" si="238">(M69*$B69)-$D69</f>
        <v>#REF!</v>
      </c>
      <c r="O69" s="91" t="e">
        <f>'AMA_UBS V Medeiros'!#REF!</f>
        <v>#REF!</v>
      </c>
      <c r="P69" s="302" t="e">
        <f t="shared" ref="P69:P71" si="239">(O69*$B69)-$D69</f>
        <v>#REF!</v>
      </c>
      <c r="Q69" s="91" t="e">
        <f>'AMA_UBS V Medeiros'!#REF!</f>
        <v>#REF!</v>
      </c>
      <c r="R69" s="302" t="e">
        <f t="shared" ref="R69:R71" si="240">(Q69*$B69)-$D69</f>
        <v>#REF!</v>
      </c>
      <c r="S69" s="227" t="e">
        <f t="shared" ref="S69:S71" si="241">SUM(M69,O69,Q69)</f>
        <v>#REF!</v>
      </c>
      <c r="T69" s="315" t="e">
        <f t="shared" ref="T69:T71" si="242">(S69*$B69)-$D69*3</f>
        <v>#REF!</v>
      </c>
    </row>
    <row r="70" spans="1:20" hidden="1" x14ac:dyDescent="0.25">
      <c r="A70" s="66" t="s">
        <v>167</v>
      </c>
      <c r="B70" s="265">
        <v>36</v>
      </c>
      <c r="C70" s="64" t="e">
        <f>'AMA_UBS V Medeiros'!#REF!</f>
        <v>#REF!</v>
      </c>
      <c r="D70" s="291" t="e">
        <f t="shared" si="232"/>
        <v>#REF!</v>
      </c>
      <c r="E70" s="91" t="e">
        <f>'AMA_UBS V Medeiros'!#REF!</f>
        <v>#REF!</v>
      </c>
      <c r="F70" s="302" t="e">
        <f t="shared" si="233"/>
        <v>#REF!</v>
      </c>
      <c r="G70" s="91" t="e">
        <f>'AMA_UBS V Medeiros'!#REF!</f>
        <v>#REF!</v>
      </c>
      <c r="H70" s="302" t="e">
        <f t="shared" si="234"/>
        <v>#REF!</v>
      </c>
      <c r="I70" s="91" t="e">
        <f>'AMA_UBS V Medeiros'!#REF!</f>
        <v>#REF!</v>
      </c>
      <c r="J70" s="302" t="e">
        <f t="shared" si="235"/>
        <v>#REF!</v>
      </c>
      <c r="K70" s="227" t="e">
        <f t="shared" si="236"/>
        <v>#REF!</v>
      </c>
      <c r="L70" s="315" t="e">
        <f t="shared" si="237"/>
        <v>#REF!</v>
      </c>
      <c r="M70" s="91" t="e">
        <f>'AMA_UBS V Medeiros'!#REF!</f>
        <v>#REF!</v>
      </c>
      <c r="N70" s="302" t="e">
        <f t="shared" si="238"/>
        <v>#REF!</v>
      </c>
      <c r="O70" s="91" t="e">
        <f>'AMA_UBS V Medeiros'!#REF!</f>
        <v>#REF!</v>
      </c>
      <c r="P70" s="302" t="e">
        <f t="shared" si="239"/>
        <v>#REF!</v>
      </c>
      <c r="Q70" s="91" t="e">
        <f>'AMA_UBS V Medeiros'!#REF!</f>
        <v>#REF!</v>
      </c>
      <c r="R70" s="302" t="e">
        <f t="shared" si="240"/>
        <v>#REF!</v>
      </c>
      <c r="S70" s="227" t="e">
        <f t="shared" si="241"/>
        <v>#REF!</v>
      </c>
      <c r="T70" s="315" t="e">
        <f t="shared" si="242"/>
        <v>#REF!</v>
      </c>
    </row>
    <row r="71" spans="1:20" ht="15.75" hidden="1" thickBot="1" x14ac:dyDescent="0.3">
      <c r="A71" s="77" t="s">
        <v>25</v>
      </c>
      <c r="B71" s="262">
        <v>30</v>
      </c>
      <c r="C71" s="73" t="e">
        <f>'AMA_UBS V Medeiros'!#REF!</f>
        <v>#REF!</v>
      </c>
      <c r="D71" s="283" t="e">
        <f t="shared" si="232"/>
        <v>#REF!</v>
      </c>
      <c r="E71" s="92" t="e">
        <f>'AMA_UBS V Medeiros'!#REF!</f>
        <v>#REF!</v>
      </c>
      <c r="F71" s="303" t="e">
        <f t="shared" si="233"/>
        <v>#REF!</v>
      </c>
      <c r="G71" s="92" t="e">
        <f>'AMA_UBS V Medeiros'!#REF!</f>
        <v>#REF!</v>
      </c>
      <c r="H71" s="303" t="e">
        <f t="shared" si="234"/>
        <v>#REF!</v>
      </c>
      <c r="I71" s="92" t="e">
        <f>'AMA_UBS V Medeiros'!#REF!</f>
        <v>#REF!</v>
      </c>
      <c r="J71" s="303" t="e">
        <f t="shared" si="235"/>
        <v>#REF!</v>
      </c>
      <c r="K71" s="239" t="e">
        <f t="shared" si="236"/>
        <v>#REF!</v>
      </c>
      <c r="L71" s="316" t="e">
        <f t="shared" si="237"/>
        <v>#REF!</v>
      </c>
      <c r="M71" s="92" t="e">
        <f>'AMA_UBS V Medeiros'!#REF!</f>
        <v>#REF!</v>
      </c>
      <c r="N71" s="303" t="e">
        <f t="shared" si="238"/>
        <v>#REF!</v>
      </c>
      <c r="O71" s="92" t="e">
        <f>'AMA_UBS V Medeiros'!#REF!</f>
        <v>#REF!</v>
      </c>
      <c r="P71" s="303" t="e">
        <f t="shared" si="239"/>
        <v>#REF!</v>
      </c>
      <c r="Q71" s="92" t="e">
        <f>'AMA_UBS V Medeiros'!#REF!</f>
        <v>#REF!</v>
      </c>
      <c r="R71" s="303" t="e">
        <f t="shared" si="240"/>
        <v>#REF!</v>
      </c>
      <c r="S71" s="239" t="e">
        <f t="shared" si="241"/>
        <v>#REF!</v>
      </c>
      <c r="T71" s="316" t="e">
        <f t="shared" si="242"/>
        <v>#REF!</v>
      </c>
    </row>
    <row r="72" spans="1:20" ht="15.75" hidden="1" thickBot="1" x14ac:dyDescent="0.3">
      <c r="A72" s="355" t="s">
        <v>7</v>
      </c>
      <c r="B72" s="348">
        <f t="shared" ref="B72:T72" si="243">SUM(B69:B71)</f>
        <v>106</v>
      </c>
      <c r="C72" s="349" t="e">
        <f t="shared" si="243"/>
        <v>#REF!</v>
      </c>
      <c r="D72" s="350" t="e">
        <f t="shared" si="243"/>
        <v>#REF!</v>
      </c>
      <c r="E72" s="351" t="e">
        <f t="shared" si="243"/>
        <v>#REF!</v>
      </c>
      <c r="F72" s="352" t="e">
        <f t="shared" si="243"/>
        <v>#REF!</v>
      </c>
      <c r="G72" s="351" t="e">
        <f t="shared" si="243"/>
        <v>#REF!</v>
      </c>
      <c r="H72" s="352" t="e">
        <f t="shared" si="243"/>
        <v>#REF!</v>
      </c>
      <c r="I72" s="351" t="e">
        <f t="shared" si="243"/>
        <v>#REF!</v>
      </c>
      <c r="J72" s="352" t="e">
        <f t="shared" si="243"/>
        <v>#REF!</v>
      </c>
      <c r="K72" s="353" t="e">
        <f t="shared" ref="K72:L72" si="244">SUM(K69:K71)</f>
        <v>#REF!</v>
      </c>
      <c r="L72" s="354" t="e">
        <f t="shared" si="244"/>
        <v>#REF!</v>
      </c>
      <c r="M72" s="351" t="e">
        <f t="shared" si="243"/>
        <v>#REF!</v>
      </c>
      <c r="N72" s="352" t="e">
        <f t="shared" si="243"/>
        <v>#REF!</v>
      </c>
      <c r="O72" s="351" t="e">
        <f t="shared" si="243"/>
        <v>#REF!</v>
      </c>
      <c r="P72" s="352" t="e">
        <f t="shared" si="243"/>
        <v>#REF!</v>
      </c>
      <c r="Q72" s="351" t="e">
        <f t="shared" si="243"/>
        <v>#REF!</v>
      </c>
      <c r="R72" s="352" t="e">
        <f t="shared" si="243"/>
        <v>#REF!</v>
      </c>
      <c r="S72" s="353" t="e">
        <f t="shared" si="243"/>
        <v>#REF!</v>
      </c>
      <c r="T72" s="354" t="e">
        <f t="shared" si="243"/>
        <v>#REF!</v>
      </c>
    </row>
    <row r="73" spans="1:20" hidden="1" x14ac:dyDescent="0.25"/>
    <row r="74" spans="1:20" ht="15.75" hidden="1" x14ac:dyDescent="0.25">
      <c r="A74" s="993" t="s">
        <v>272</v>
      </c>
      <c r="B74" s="994"/>
      <c r="C74" s="994"/>
      <c r="D74" s="994"/>
      <c r="E74" s="994"/>
      <c r="F74" s="994"/>
      <c r="G74" s="994"/>
      <c r="H74" s="994"/>
      <c r="I74" s="994"/>
      <c r="J74" s="994"/>
      <c r="K74" s="994"/>
      <c r="L74" s="994"/>
      <c r="M74" s="994"/>
      <c r="N74" s="994"/>
      <c r="O74" s="994"/>
      <c r="P74" s="994"/>
      <c r="Q74" s="994"/>
      <c r="R74" s="994"/>
      <c r="S74" s="994"/>
      <c r="T74" s="994"/>
    </row>
    <row r="75" spans="1:20" ht="36.75" hidden="1" thickBot="1" x14ac:dyDescent="0.3">
      <c r="A75" s="74" t="s">
        <v>14</v>
      </c>
      <c r="B75" s="260" t="s">
        <v>216</v>
      </c>
      <c r="C75" s="90" t="s">
        <v>165</v>
      </c>
      <c r="D75" s="288" t="s">
        <v>217</v>
      </c>
      <c r="E75" s="329" t="s">
        <v>2</v>
      </c>
      <c r="F75" s="330" t="s">
        <v>219</v>
      </c>
      <c r="G75" s="329" t="s">
        <v>3</v>
      </c>
      <c r="H75" s="330" t="s">
        <v>220</v>
      </c>
      <c r="I75" s="329" t="s">
        <v>4</v>
      </c>
      <c r="J75" s="330" t="s">
        <v>221</v>
      </c>
      <c r="K75" s="237" t="s">
        <v>193</v>
      </c>
      <c r="L75" s="328" t="s">
        <v>218</v>
      </c>
      <c r="M75" s="329" t="s">
        <v>5</v>
      </c>
      <c r="N75" s="330" t="s">
        <v>222</v>
      </c>
      <c r="O75" s="331" t="s">
        <v>190</v>
      </c>
      <c r="P75" s="330" t="s">
        <v>223</v>
      </c>
      <c r="Q75" s="331" t="s">
        <v>191</v>
      </c>
      <c r="R75" s="330" t="s">
        <v>224</v>
      </c>
      <c r="S75" s="237" t="s">
        <v>193</v>
      </c>
      <c r="T75" s="328" t="s">
        <v>218</v>
      </c>
    </row>
    <row r="76" spans="1:20" ht="15.75" hidden="1" thickTop="1" x14ac:dyDescent="0.25">
      <c r="A76" s="77" t="s">
        <v>25</v>
      </c>
      <c r="B76" s="262">
        <v>30</v>
      </c>
      <c r="C76" s="78">
        <f>'UBS Izolina Mazzei'!B63</f>
        <v>4</v>
      </c>
      <c r="D76" s="290">
        <f t="shared" ref="D76:D77" si="245">C76*B76</f>
        <v>120</v>
      </c>
      <c r="E76" s="92">
        <f>'UBS Izolina Mazzei'!C63</f>
        <v>4</v>
      </c>
      <c r="F76" s="303">
        <f t="shared" ref="F76:F77" si="246">(E76*$B76)-$D76</f>
        <v>0</v>
      </c>
      <c r="G76" s="92" t="e">
        <f>'UBS Izolina Mazzei'!#REF!</f>
        <v>#REF!</v>
      </c>
      <c r="H76" s="303" t="e">
        <f t="shared" ref="H76:H77" si="247">(G76*$B76)-$D76</f>
        <v>#REF!</v>
      </c>
      <c r="I76" s="92" t="e">
        <f>'UBS Izolina Mazzei'!#REF!</f>
        <v>#REF!</v>
      </c>
      <c r="J76" s="303" t="e">
        <f t="shared" ref="J76:J77" si="248">(I76*$B76)-$D76</f>
        <v>#REF!</v>
      </c>
      <c r="K76" s="239" t="e">
        <f t="shared" ref="K76:K77" si="249">SUM(E76,G76,I76)</f>
        <v>#REF!</v>
      </c>
      <c r="L76" s="316" t="e">
        <f t="shared" ref="L76:L77" si="250">(K76*$B76)-$D76*3</f>
        <v>#REF!</v>
      </c>
      <c r="M76" s="92" t="e">
        <f>'UBS Izolina Mazzei'!#REF!</f>
        <v>#REF!</v>
      </c>
      <c r="N76" s="303" t="e">
        <f t="shared" ref="N76:N77" si="251">(M76*$B76)-$D76</f>
        <v>#REF!</v>
      </c>
      <c r="O76" s="92" t="e">
        <f>'UBS Izolina Mazzei'!#REF!</f>
        <v>#REF!</v>
      </c>
      <c r="P76" s="303" t="e">
        <f t="shared" ref="P76:P77" si="252">(O76*$B76)-$D76</f>
        <v>#REF!</v>
      </c>
      <c r="Q76" s="92" t="e">
        <f>'UBS Izolina Mazzei'!#REF!</f>
        <v>#REF!</v>
      </c>
      <c r="R76" s="303" t="e">
        <f t="shared" ref="R76:R77" si="253">(Q76*$B76)-$D76</f>
        <v>#REF!</v>
      </c>
      <c r="S76" s="239" t="e">
        <f t="shared" ref="S76:S77" si="254">SUM(M76,O76,Q76)</f>
        <v>#REF!</v>
      </c>
      <c r="T76" s="316" t="e">
        <f t="shared" ref="T76:T77" si="255">(S76*$B76)-$D76*3</f>
        <v>#REF!</v>
      </c>
    </row>
    <row r="77" spans="1:20" hidden="1" x14ac:dyDescent="0.25">
      <c r="A77" s="66" t="s">
        <v>45</v>
      </c>
      <c r="B77" s="265">
        <v>40</v>
      </c>
      <c r="C77" s="64">
        <f>'UBS Izolina Mazzei'!B64</f>
        <v>1</v>
      </c>
      <c r="D77" s="291">
        <f t="shared" si="245"/>
        <v>40</v>
      </c>
      <c r="E77" s="91">
        <f>'UBS Izolina Mazzei'!C64</f>
        <v>1</v>
      </c>
      <c r="F77" s="302">
        <f t="shared" si="246"/>
        <v>0</v>
      </c>
      <c r="G77" s="91" t="e">
        <f>'UBS Izolina Mazzei'!#REF!</f>
        <v>#REF!</v>
      </c>
      <c r="H77" s="302" t="e">
        <f t="shared" si="247"/>
        <v>#REF!</v>
      </c>
      <c r="I77" s="91" t="e">
        <f>'UBS Izolina Mazzei'!#REF!</f>
        <v>#REF!</v>
      </c>
      <c r="J77" s="302" t="e">
        <f t="shared" si="248"/>
        <v>#REF!</v>
      </c>
      <c r="K77" s="227" t="e">
        <f t="shared" si="249"/>
        <v>#REF!</v>
      </c>
      <c r="L77" s="315" t="e">
        <f t="shared" si="250"/>
        <v>#REF!</v>
      </c>
      <c r="M77" s="91" t="e">
        <f>'UBS Izolina Mazzei'!#REF!</f>
        <v>#REF!</v>
      </c>
      <c r="N77" s="302" t="e">
        <f t="shared" si="251"/>
        <v>#REF!</v>
      </c>
      <c r="O77" s="91" t="e">
        <f>'UBS Izolina Mazzei'!#REF!</f>
        <v>#REF!</v>
      </c>
      <c r="P77" s="302" t="e">
        <f t="shared" si="252"/>
        <v>#REF!</v>
      </c>
      <c r="Q77" s="91" t="e">
        <f>'UBS Izolina Mazzei'!#REF!</f>
        <v>#REF!</v>
      </c>
      <c r="R77" s="302" t="e">
        <f t="shared" si="253"/>
        <v>#REF!</v>
      </c>
      <c r="S77" s="227" t="e">
        <f t="shared" si="254"/>
        <v>#REF!</v>
      </c>
      <c r="T77" s="315" t="e">
        <f t="shared" si="255"/>
        <v>#REF!</v>
      </c>
    </row>
    <row r="78" spans="1:20" ht="15.75" hidden="1" thickBot="1" x14ac:dyDescent="0.3">
      <c r="A78" s="5" t="s">
        <v>7</v>
      </c>
      <c r="B78" s="279">
        <f t="shared" ref="B78:T78" si="256">SUM(B76:B77)</f>
        <v>70</v>
      </c>
      <c r="C78" s="6">
        <f t="shared" si="256"/>
        <v>5</v>
      </c>
      <c r="D78" s="286">
        <f t="shared" si="256"/>
        <v>160</v>
      </c>
      <c r="E78" s="7">
        <f t="shared" si="256"/>
        <v>5</v>
      </c>
      <c r="F78" s="305">
        <f t="shared" si="256"/>
        <v>0</v>
      </c>
      <c r="G78" s="7" t="e">
        <f t="shared" si="256"/>
        <v>#REF!</v>
      </c>
      <c r="H78" s="305" t="e">
        <f t="shared" si="256"/>
        <v>#REF!</v>
      </c>
      <c r="I78" s="7" t="e">
        <f t="shared" si="256"/>
        <v>#REF!</v>
      </c>
      <c r="J78" s="305" t="e">
        <f t="shared" si="256"/>
        <v>#REF!</v>
      </c>
      <c r="K78" s="71" t="e">
        <f t="shared" ref="K78:L78" si="257">SUM(K76:K77)</f>
        <v>#REF!</v>
      </c>
      <c r="L78" s="318" t="e">
        <f t="shared" si="257"/>
        <v>#REF!</v>
      </c>
      <c r="M78" s="7" t="e">
        <f t="shared" si="256"/>
        <v>#REF!</v>
      </c>
      <c r="N78" s="305" t="e">
        <f t="shared" si="256"/>
        <v>#REF!</v>
      </c>
      <c r="O78" s="7" t="e">
        <f t="shared" si="256"/>
        <v>#REF!</v>
      </c>
      <c r="P78" s="305" t="e">
        <f t="shared" si="256"/>
        <v>#REF!</v>
      </c>
      <c r="Q78" s="7" t="e">
        <f t="shared" si="256"/>
        <v>#REF!</v>
      </c>
      <c r="R78" s="305" t="e">
        <f t="shared" si="256"/>
        <v>#REF!</v>
      </c>
      <c r="S78" s="71" t="e">
        <f t="shared" si="256"/>
        <v>#REF!</v>
      </c>
      <c r="T78" s="318" t="e">
        <f t="shared" si="256"/>
        <v>#REF!</v>
      </c>
    </row>
    <row r="79" spans="1:20" hidden="1" x14ac:dyDescent="0.25"/>
    <row r="80" spans="1:20" ht="15.75" hidden="1" x14ac:dyDescent="0.25">
      <c r="A80" s="993" t="s">
        <v>274</v>
      </c>
      <c r="B80" s="994"/>
      <c r="C80" s="994"/>
      <c r="D80" s="994"/>
      <c r="E80" s="994"/>
      <c r="F80" s="994"/>
      <c r="G80" s="994"/>
      <c r="H80" s="994"/>
      <c r="I80" s="994"/>
      <c r="J80" s="994"/>
      <c r="K80" s="994"/>
      <c r="L80" s="994"/>
      <c r="M80" s="994"/>
      <c r="N80" s="994"/>
      <c r="O80" s="994"/>
      <c r="P80" s="994"/>
      <c r="Q80" s="994"/>
      <c r="R80" s="994"/>
      <c r="S80" s="994"/>
      <c r="T80" s="994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t="15.75" hidden="1" thickTop="1" x14ac:dyDescent="0.25">
      <c r="A82" s="77" t="s">
        <v>25</v>
      </c>
      <c r="B82" s="262">
        <v>30</v>
      </c>
      <c r="C82" s="73" t="e">
        <f>'UBS Jardim Japão'!#REF!</f>
        <v>#REF!</v>
      </c>
      <c r="D82" s="283" t="e">
        <f t="shared" ref="D82:D83" si="258">C82*B82</f>
        <v>#REF!</v>
      </c>
      <c r="E82" s="92" t="e">
        <f>'UBS Jardim Japão'!#REF!</f>
        <v>#REF!</v>
      </c>
      <c r="F82" s="303" t="e">
        <f t="shared" ref="F82:F83" si="259">(E82*$B82)-$D82</f>
        <v>#REF!</v>
      </c>
      <c r="G82" s="92" t="e">
        <f>'UBS Jardim Japão'!#REF!</f>
        <v>#REF!</v>
      </c>
      <c r="H82" s="303" t="e">
        <f t="shared" ref="H82:H83" si="260">(G82*$B82)-$D82</f>
        <v>#REF!</v>
      </c>
      <c r="I82" s="92" t="e">
        <f>'UBS Jardim Japão'!#REF!</f>
        <v>#REF!</v>
      </c>
      <c r="J82" s="303" t="e">
        <f t="shared" ref="J82:J83" si="261">(I82*$B82)-$D82</f>
        <v>#REF!</v>
      </c>
      <c r="K82" s="239" t="e">
        <f t="shared" ref="K82:K83" si="262">SUM(E82,G82,I82)</f>
        <v>#REF!</v>
      </c>
      <c r="L82" s="316" t="e">
        <f t="shared" ref="L82:L83" si="263">(K82*$B82)-$D82*3</f>
        <v>#REF!</v>
      </c>
      <c r="M82" s="92" t="e">
        <f>'UBS Jardim Japão'!#REF!</f>
        <v>#REF!</v>
      </c>
      <c r="N82" s="303" t="e">
        <f t="shared" ref="N82:N83" si="264">(M82*$B82)-$D82</f>
        <v>#REF!</v>
      </c>
      <c r="O82" s="92" t="e">
        <f>'UBS Jardim Japão'!#REF!</f>
        <v>#REF!</v>
      </c>
      <c r="P82" s="303" t="e">
        <f t="shared" ref="P82:P83" si="265">(O82*$B82)-$D82</f>
        <v>#REF!</v>
      </c>
      <c r="Q82" s="92" t="e">
        <f>'UBS Jardim Japão'!#REF!</f>
        <v>#REF!</v>
      </c>
      <c r="R82" s="303" t="e">
        <f t="shared" ref="R82:R83" si="266">(Q82*$B82)-$D82</f>
        <v>#REF!</v>
      </c>
      <c r="S82" s="239" t="e">
        <f t="shared" ref="S82:S83" si="267">SUM(M82,O82,Q82)</f>
        <v>#REF!</v>
      </c>
      <c r="T82" s="316" t="e">
        <f t="shared" ref="T82:T83" si="268">(S82*$B82)-$D82*3</f>
        <v>#REF!</v>
      </c>
    </row>
    <row r="83" spans="1:20" hidden="1" x14ac:dyDescent="0.25">
      <c r="A83" s="77" t="s">
        <v>45</v>
      </c>
      <c r="B83" s="262">
        <v>40</v>
      </c>
      <c r="C83" s="73" t="e">
        <f>'UBS Jardim Japão'!#REF!</f>
        <v>#REF!</v>
      </c>
      <c r="D83" s="283" t="e">
        <f t="shared" si="258"/>
        <v>#REF!</v>
      </c>
      <c r="E83" s="92" t="e">
        <f>'UBS Jardim Japão'!#REF!</f>
        <v>#REF!</v>
      </c>
      <c r="F83" s="303" t="e">
        <f t="shared" si="259"/>
        <v>#REF!</v>
      </c>
      <c r="G83" s="92" t="e">
        <f>'UBS Jardim Japão'!#REF!</f>
        <v>#REF!</v>
      </c>
      <c r="H83" s="303" t="e">
        <f t="shared" si="260"/>
        <v>#REF!</v>
      </c>
      <c r="I83" s="92" t="e">
        <f>'UBS Jardim Japão'!#REF!</f>
        <v>#REF!</v>
      </c>
      <c r="J83" s="303" t="e">
        <f t="shared" si="261"/>
        <v>#REF!</v>
      </c>
      <c r="K83" s="239" t="e">
        <f t="shared" si="262"/>
        <v>#REF!</v>
      </c>
      <c r="L83" s="316" t="e">
        <f t="shared" si="263"/>
        <v>#REF!</v>
      </c>
      <c r="M83" s="92" t="e">
        <f>'UBS Jardim Japão'!#REF!</f>
        <v>#REF!</v>
      </c>
      <c r="N83" s="303" t="e">
        <f t="shared" si="264"/>
        <v>#REF!</v>
      </c>
      <c r="O83" s="92" t="e">
        <f>'UBS Jardim Japão'!#REF!</f>
        <v>#REF!</v>
      </c>
      <c r="P83" s="303" t="e">
        <f t="shared" si="265"/>
        <v>#REF!</v>
      </c>
      <c r="Q83" s="92" t="e">
        <f>'UBS Jardim Japão'!#REF!</f>
        <v>#REF!</v>
      </c>
      <c r="R83" s="303" t="e">
        <f t="shared" si="266"/>
        <v>#REF!</v>
      </c>
      <c r="S83" s="239" t="e">
        <f t="shared" si="267"/>
        <v>#REF!</v>
      </c>
      <c r="T83" s="316" t="e">
        <f t="shared" si="268"/>
        <v>#REF!</v>
      </c>
    </row>
    <row r="84" spans="1:20" ht="15.75" hidden="1" thickBot="1" x14ac:dyDescent="0.3">
      <c r="A84" s="5" t="s">
        <v>7</v>
      </c>
      <c r="B84" s="279">
        <f t="shared" ref="B84:T84" si="269">SUM(B82:B83)</f>
        <v>70</v>
      </c>
      <c r="C84" s="6" t="e">
        <f t="shared" si="269"/>
        <v>#REF!</v>
      </c>
      <c r="D84" s="286" t="e">
        <f t="shared" si="269"/>
        <v>#REF!</v>
      </c>
      <c r="E84" s="7" t="e">
        <f t="shared" si="269"/>
        <v>#REF!</v>
      </c>
      <c r="F84" s="305" t="e">
        <f t="shared" si="269"/>
        <v>#REF!</v>
      </c>
      <c r="G84" s="7" t="e">
        <f t="shared" si="269"/>
        <v>#REF!</v>
      </c>
      <c r="H84" s="305" t="e">
        <f t="shared" si="269"/>
        <v>#REF!</v>
      </c>
      <c r="I84" s="7" t="e">
        <f t="shared" si="269"/>
        <v>#REF!</v>
      </c>
      <c r="J84" s="305" t="e">
        <f t="shared" si="269"/>
        <v>#REF!</v>
      </c>
      <c r="K84" s="71" t="e">
        <f t="shared" ref="K84:L84" si="270">SUM(K82:K83)</f>
        <v>#REF!</v>
      </c>
      <c r="L84" s="318" t="e">
        <f t="shared" si="270"/>
        <v>#REF!</v>
      </c>
      <c r="M84" s="7" t="e">
        <f t="shared" si="269"/>
        <v>#REF!</v>
      </c>
      <c r="N84" s="305" t="e">
        <f t="shared" si="269"/>
        <v>#REF!</v>
      </c>
      <c r="O84" s="7" t="e">
        <f t="shared" si="269"/>
        <v>#REF!</v>
      </c>
      <c r="P84" s="305" t="e">
        <f t="shared" si="269"/>
        <v>#REF!</v>
      </c>
      <c r="Q84" s="7" t="e">
        <f t="shared" si="269"/>
        <v>#REF!</v>
      </c>
      <c r="R84" s="305" t="e">
        <f t="shared" si="269"/>
        <v>#REF!</v>
      </c>
      <c r="S84" s="71" t="e">
        <f t="shared" si="269"/>
        <v>#REF!</v>
      </c>
      <c r="T84" s="318" t="e">
        <f t="shared" si="269"/>
        <v>#REF!</v>
      </c>
    </row>
    <row r="85" spans="1:20" hidden="1" x14ac:dyDescent="0.25"/>
    <row r="86" spans="1:20" ht="15.75" hidden="1" x14ac:dyDescent="0.25">
      <c r="A86" s="993" t="s">
        <v>302</v>
      </c>
      <c r="B86" s="994"/>
      <c r="C86" s="994"/>
      <c r="D86" s="994"/>
      <c r="E86" s="994"/>
      <c r="F86" s="994"/>
      <c r="G86" s="994"/>
      <c r="H86" s="994"/>
      <c r="I86" s="994"/>
      <c r="J86" s="994"/>
      <c r="K86" s="994"/>
      <c r="L86" s="994"/>
      <c r="M86" s="994"/>
      <c r="N86" s="994"/>
      <c r="O86" s="994"/>
      <c r="P86" s="994"/>
      <c r="Q86" s="994"/>
      <c r="R86" s="994"/>
      <c r="S86" s="994"/>
      <c r="T86" s="994"/>
    </row>
    <row r="87" spans="1:20" ht="36.75" hidden="1" thickBot="1" x14ac:dyDescent="0.3">
      <c r="A87" s="74" t="s">
        <v>14</v>
      </c>
      <c r="B87" s="260" t="s">
        <v>216</v>
      </c>
      <c r="C87" s="90" t="s">
        <v>165</v>
      </c>
      <c r="D87" s="288" t="s">
        <v>217</v>
      </c>
      <c r="E87" s="329" t="s">
        <v>2</v>
      </c>
      <c r="F87" s="330" t="s">
        <v>219</v>
      </c>
      <c r="G87" s="329" t="s">
        <v>3</v>
      </c>
      <c r="H87" s="330" t="s">
        <v>220</v>
      </c>
      <c r="I87" s="329" t="s">
        <v>4</v>
      </c>
      <c r="J87" s="330" t="s">
        <v>221</v>
      </c>
      <c r="K87" s="237" t="s">
        <v>193</v>
      </c>
      <c r="L87" s="328" t="s">
        <v>218</v>
      </c>
      <c r="M87" s="329" t="s">
        <v>5</v>
      </c>
      <c r="N87" s="330" t="s">
        <v>222</v>
      </c>
      <c r="O87" s="331" t="s">
        <v>190</v>
      </c>
      <c r="P87" s="330" t="s">
        <v>223</v>
      </c>
      <c r="Q87" s="331" t="s">
        <v>191</v>
      </c>
      <c r="R87" s="330" t="s">
        <v>224</v>
      </c>
      <c r="S87" s="237" t="s">
        <v>193</v>
      </c>
      <c r="T87" s="328" t="s">
        <v>218</v>
      </c>
    </row>
    <row r="88" spans="1:20" ht="15.75" hidden="1" thickTop="1" x14ac:dyDescent="0.25">
      <c r="A88" s="8" t="s">
        <v>147</v>
      </c>
      <c r="B88" s="261">
        <v>40</v>
      </c>
      <c r="C88" s="76" t="e">
        <f>'EMAD na UBS JD JAPÃO'!#REF!</f>
        <v>#REF!</v>
      </c>
      <c r="D88" s="289" t="e">
        <f t="shared" ref="D88:D89" si="271">C88*B88</f>
        <v>#REF!</v>
      </c>
      <c r="E88" s="91" t="e">
        <f>'EMAD na UBS JD JAPÃO'!#REF!</f>
        <v>#REF!</v>
      </c>
      <c r="F88" s="302" t="e">
        <f>(E88*$B88)-$D88</f>
        <v>#REF!</v>
      </c>
      <c r="G88" s="91" t="e">
        <f>'EMAD na UBS JD JAPÃO'!#REF!</f>
        <v>#REF!</v>
      </c>
      <c r="H88" s="302" t="e">
        <f>(G88*$B88)-$D88</f>
        <v>#REF!</v>
      </c>
      <c r="I88" s="91" t="e">
        <f>'EMAD na UBS JD JAPÃO'!#REF!</f>
        <v>#REF!</v>
      </c>
      <c r="J88" s="302" t="e">
        <f>(I88*$B88)-$D88</f>
        <v>#REF!</v>
      </c>
      <c r="K88" s="227" t="e">
        <f t="shared" ref="K88:K89" si="272">SUM(E88,G88,I88)</f>
        <v>#REF!</v>
      </c>
      <c r="L88" s="315" t="e">
        <f t="shared" ref="L88:L89" si="273">(K88*$B88)-$D88*3</f>
        <v>#REF!</v>
      </c>
      <c r="M88" s="91" t="e">
        <f>'EMAD na UBS JD JAPÃO'!#REF!</f>
        <v>#REF!</v>
      </c>
      <c r="N88" s="302" t="e">
        <f>(M88*$B88)-$D88</f>
        <v>#REF!</v>
      </c>
      <c r="O88" s="91" t="e">
        <f>'EMAD na UBS JD JAPÃO'!#REF!</f>
        <v>#REF!</v>
      </c>
      <c r="P88" s="302" t="e">
        <f t="shared" ref="P88:P89" si="274">(O88*$B88)-$D88</f>
        <v>#REF!</v>
      </c>
      <c r="Q88" s="91" t="e">
        <f>'EMAD na UBS JD JAPÃO'!#REF!</f>
        <v>#REF!</v>
      </c>
      <c r="R88" s="302" t="e">
        <f t="shared" ref="R88:R89" si="275">(Q88*$B88)-$D88</f>
        <v>#REF!</v>
      </c>
      <c r="S88" s="227" t="e">
        <f t="shared" ref="S88:S89" si="276">SUM(M88,O88,Q88)</f>
        <v>#REF!</v>
      </c>
      <c r="T88" s="315" t="e">
        <f t="shared" ref="T88:T89" si="277">(S88*$B88)-$D88*3</f>
        <v>#REF!</v>
      </c>
    </row>
    <row r="89" spans="1:20" hidden="1" x14ac:dyDescent="0.25">
      <c r="A89" s="67" t="s">
        <v>172</v>
      </c>
      <c r="B89" s="268">
        <v>30</v>
      </c>
      <c r="C89" s="63" t="e">
        <f>'EMAD na UBS JD JAPÃO'!#REF!</f>
        <v>#REF!</v>
      </c>
      <c r="D89" s="291" t="e">
        <f t="shared" si="271"/>
        <v>#REF!</v>
      </c>
      <c r="E89" s="91" t="e">
        <f>'EMAD na UBS JD JAPÃO'!#REF!</f>
        <v>#REF!</v>
      </c>
      <c r="F89" s="302" t="e">
        <f t="shared" ref="F89" si="278">(E89*$B89)-$D89</f>
        <v>#REF!</v>
      </c>
      <c r="G89" s="91" t="e">
        <f>'EMAD na UBS JD JAPÃO'!#REF!</f>
        <v>#REF!</v>
      </c>
      <c r="H89" s="302" t="e">
        <f t="shared" ref="H89" si="279">(G89*$B89)-$D89</f>
        <v>#REF!</v>
      </c>
      <c r="I89" s="91" t="e">
        <f>'EMAD na UBS JD JAPÃO'!#REF!</f>
        <v>#REF!</v>
      </c>
      <c r="J89" s="302" t="e">
        <f t="shared" ref="J89" si="280">(I89*$B89)-$D89</f>
        <v>#REF!</v>
      </c>
      <c r="K89" s="227" t="e">
        <f t="shared" si="272"/>
        <v>#REF!</v>
      </c>
      <c r="L89" s="315" t="e">
        <f t="shared" si="273"/>
        <v>#REF!</v>
      </c>
      <c r="M89" s="91" t="e">
        <f>'EMAD na UBS JD JAPÃO'!#REF!</f>
        <v>#REF!</v>
      </c>
      <c r="N89" s="302" t="e">
        <f t="shared" ref="N89" si="281">(M89*$B89)-$D89</f>
        <v>#REF!</v>
      </c>
      <c r="O89" s="91" t="e">
        <f>'EMAD na UBS JD JAPÃO'!#REF!</f>
        <v>#REF!</v>
      </c>
      <c r="P89" s="302" t="e">
        <f t="shared" si="274"/>
        <v>#REF!</v>
      </c>
      <c r="Q89" s="91" t="e">
        <f>'EMAD na UBS JD JAPÃO'!#REF!</f>
        <v>#REF!</v>
      </c>
      <c r="R89" s="302" t="e">
        <f t="shared" si="275"/>
        <v>#REF!</v>
      </c>
      <c r="S89" s="227" t="e">
        <f t="shared" si="276"/>
        <v>#REF!</v>
      </c>
      <c r="T89" s="315" t="e">
        <f t="shared" si="277"/>
        <v>#REF!</v>
      </c>
    </row>
    <row r="90" spans="1:20" ht="15.75" hidden="1" thickBot="1" x14ac:dyDescent="0.3">
      <c r="A90" s="5" t="s">
        <v>7</v>
      </c>
      <c r="B90" s="279">
        <f t="shared" ref="B90:T90" si="282">SUM(B88:B89)</f>
        <v>70</v>
      </c>
      <c r="C90" s="6" t="e">
        <f t="shared" si="282"/>
        <v>#REF!</v>
      </c>
      <c r="D90" s="286" t="e">
        <f t="shared" si="282"/>
        <v>#REF!</v>
      </c>
      <c r="E90" s="7" t="e">
        <f t="shared" si="282"/>
        <v>#REF!</v>
      </c>
      <c r="F90" s="305" t="e">
        <f t="shared" si="282"/>
        <v>#REF!</v>
      </c>
      <c r="G90" s="7" t="e">
        <f t="shared" si="282"/>
        <v>#REF!</v>
      </c>
      <c r="H90" s="305" t="e">
        <f t="shared" si="282"/>
        <v>#REF!</v>
      </c>
      <c r="I90" s="7" t="e">
        <f t="shared" si="282"/>
        <v>#REF!</v>
      </c>
      <c r="J90" s="305" t="e">
        <f t="shared" si="282"/>
        <v>#REF!</v>
      </c>
      <c r="K90" s="71" t="e">
        <f t="shared" ref="K90:L90" si="283">SUM(K88:K89)</f>
        <v>#REF!</v>
      </c>
      <c r="L90" s="318" t="e">
        <f t="shared" si="283"/>
        <v>#REF!</v>
      </c>
      <c r="M90" s="7" t="e">
        <f t="shared" si="282"/>
        <v>#REF!</v>
      </c>
      <c r="N90" s="305" t="e">
        <f t="shared" si="282"/>
        <v>#REF!</v>
      </c>
      <c r="O90" s="7" t="e">
        <f t="shared" si="282"/>
        <v>#REF!</v>
      </c>
      <c r="P90" s="305" t="e">
        <f t="shared" si="282"/>
        <v>#REF!</v>
      </c>
      <c r="Q90" s="7" t="e">
        <f t="shared" si="282"/>
        <v>#REF!</v>
      </c>
      <c r="R90" s="305" t="e">
        <f t="shared" si="282"/>
        <v>#REF!</v>
      </c>
      <c r="S90" s="71" t="e">
        <f t="shared" si="282"/>
        <v>#REF!</v>
      </c>
      <c r="T90" s="318" t="e">
        <f t="shared" si="282"/>
        <v>#REF!</v>
      </c>
    </row>
    <row r="91" spans="1:20" hidden="1" x14ac:dyDescent="0.25"/>
    <row r="92" spans="1:20" ht="15.75" hidden="1" x14ac:dyDescent="0.25">
      <c r="A92" s="993" t="s">
        <v>277</v>
      </c>
      <c r="B92" s="994"/>
      <c r="C92" s="994"/>
      <c r="D92" s="994"/>
      <c r="E92" s="994"/>
      <c r="F92" s="994"/>
      <c r="G92" s="994"/>
      <c r="H92" s="994"/>
      <c r="I92" s="994"/>
      <c r="J92" s="994"/>
      <c r="K92" s="994"/>
      <c r="L92" s="994"/>
      <c r="M92" s="994"/>
      <c r="N92" s="994"/>
      <c r="O92" s="994"/>
      <c r="P92" s="994"/>
      <c r="Q92" s="994"/>
      <c r="R92" s="994"/>
      <c r="S92" s="994"/>
      <c r="T92" s="994"/>
    </row>
    <row r="93" spans="1:20" ht="36.75" hidden="1" thickBot="1" x14ac:dyDescent="0.3">
      <c r="A93" s="74" t="s">
        <v>14</v>
      </c>
      <c r="B93" s="260" t="s">
        <v>216</v>
      </c>
      <c r="C93" s="90" t="s">
        <v>165</v>
      </c>
      <c r="D93" s="288" t="s">
        <v>217</v>
      </c>
      <c r="E93" s="329" t="s">
        <v>2</v>
      </c>
      <c r="F93" s="330" t="s">
        <v>219</v>
      </c>
      <c r="G93" s="329" t="s">
        <v>3</v>
      </c>
      <c r="H93" s="330" t="s">
        <v>220</v>
      </c>
      <c r="I93" s="329" t="s">
        <v>4</v>
      </c>
      <c r="J93" s="330" t="s">
        <v>221</v>
      </c>
      <c r="K93" s="237" t="s">
        <v>193</v>
      </c>
      <c r="L93" s="328" t="s">
        <v>218</v>
      </c>
      <c r="M93" s="329" t="s">
        <v>5</v>
      </c>
      <c r="N93" s="330" t="s">
        <v>222</v>
      </c>
      <c r="O93" s="331" t="s">
        <v>190</v>
      </c>
      <c r="P93" s="330" t="s">
        <v>223</v>
      </c>
      <c r="Q93" s="331" t="s">
        <v>191</v>
      </c>
      <c r="R93" s="330" t="s">
        <v>224</v>
      </c>
      <c r="S93" s="237" t="s">
        <v>193</v>
      </c>
      <c r="T93" s="328" t="s">
        <v>218</v>
      </c>
    </row>
    <row r="94" spans="1:20" ht="16.5" hidden="1" thickTop="1" thickBot="1" x14ac:dyDescent="0.3">
      <c r="A94" s="77" t="s">
        <v>25</v>
      </c>
      <c r="B94" s="262">
        <v>30</v>
      </c>
      <c r="C94" s="73" t="e">
        <f>'UBS Vila Ede'!#REF!</f>
        <v>#REF!</v>
      </c>
      <c r="D94" s="283" t="e">
        <f t="shared" ref="D94" si="284">C94*B94</f>
        <v>#REF!</v>
      </c>
      <c r="E94" s="92" t="e">
        <f>'UBS Vila Ede'!#REF!</f>
        <v>#REF!</v>
      </c>
      <c r="F94" s="303" t="e">
        <f t="shared" ref="F94" si="285">(E94*$B94)-$D94</f>
        <v>#REF!</v>
      </c>
      <c r="G94" s="92" t="e">
        <f>'UBS Vila Ede'!#REF!</f>
        <v>#REF!</v>
      </c>
      <c r="H94" s="303" t="e">
        <f t="shared" ref="H94" si="286">(G94*$B94)-$D94</f>
        <v>#REF!</v>
      </c>
      <c r="I94" s="92" t="e">
        <f>'UBS Vila Ede'!#REF!</f>
        <v>#REF!</v>
      </c>
      <c r="J94" s="303" t="e">
        <f t="shared" ref="J94" si="287">(I94*$B94)-$D94</f>
        <v>#REF!</v>
      </c>
      <c r="K94" s="239" t="e">
        <f t="shared" ref="K94" si="288">SUM(E94,G94,I94)</f>
        <v>#REF!</v>
      </c>
      <c r="L94" s="316" t="e">
        <f t="shared" ref="L94" si="289">(K94*$B94)-$D94*3</f>
        <v>#REF!</v>
      </c>
      <c r="M94" s="92" t="e">
        <f>'UBS Vila Ede'!#REF!</f>
        <v>#REF!</v>
      </c>
      <c r="N94" s="303" t="e">
        <f t="shared" ref="N94" si="290">(M94*$B94)-$D94</f>
        <v>#REF!</v>
      </c>
      <c r="O94" s="92" t="e">
        <f>'UBS Vila Ede'!#REF!</f>
        <v>#REF!</v>
      </c>
      <c r="P94" s="303" t="e">
        <f t="shared" ref="P94" si="291">(O94*$B94)-$D94</f>
        <v>#REF!</v>
      </c>
      <c r="Q94" s="92" t="e">
        <f>'UBS Vila Ede'!#REF!</f>
        <v>#REF!</v>
      </c>
      <c r="R94" s="303" t="e">
        <f t="shared" ref="R94" si="292">(Q94*$B94)-$D94</f>
        <v>#REF!</v>
      </c>
      <c r="S94" s="239" t="e">
        <f t="shared" ref="S94" si="293">SUM(M94,O94,Q94)</f>
        <v>#REF!</v>
      </c>
      <c r="T94" s="316" t="e">
        <f t="shared" ref="T94" si="294">(S94*$B94)-$D94*3</f>
        <v>#REF!</v>
      </c>
    </row>
    <row r="95" spans="1:20" ht="15.75" hidden="1" thickBot="1" x14ac:dyDescent="0.3">
      <c r="A95" s="355" t="s">
        <v>7</v>
      </c>
      <c r="B95" s="348">
        <f t="shared" ref="B95:T95" si="295">SUM(B94:B94)</f>
        <v>30</v>
      </c>
      <c r="C95" s="349" t="e">
        <f t="shared" si="295"/>
        <v>#REF!</v>
      </c>
      <c r="D95" s="350" t="e">
        <f t="shared" si="295"/>
        <v>#REF!</v>
      </c>
      <c r="E95" s="351" t="e">
        <f t="shared" si="295"/>
        <v>#REF!</v>
      </c>
      <c r="F95" s="352" t="e">
        <f t="shared" si="295"/>
        <v>#REF!</v>
      </c>
      <c r="G95" s="351" t="e">
        <f t="shared" si="295"/>
        <v>#REF!</v>
      </c>
      <c r="H95" s="352" t="e">
        <f t="shared" si="295"/>
        <v>#REF!</v>
      </c>
      <c r="I95" s="351" t="e">
        <f t="shared" si="295"/>
        <v>#REF!</v>
      </c>
      <c r="J95" s="352" t="e">
        <f t="shared" si="295"/>
        <v>#REF!</v>
      </c>
      <c r="K95" s="353" t="e">
        <f t="shared" ref="K95:L95" si="296">SUM(K94:K94)</f>
        <v>#REF!</v>
      </c>
      <c r="L95" s="354" t="e">
        <f t="shared" si="296"/>
        <v>#REF!</v>
      </c>
      <c r="M95" s="351" t="e">
        <f t="shared" si="295"/>
        <v>#REF!</v>
      </c>
      <c r="N95" s="352" t="e">
        <f t="shared" si="295"/>
        <v>#REF!</v>
      </c>
      <c r="O95" s="351" t="e">
        <f t="shared" si="295"/>
        <v>#REF!</v>
      </c>
      <c r="P95" s="352" t="e">
        <f t="shared" si="295"/>
        <v>#REF!</v>
      </c>
      <c r="Q95" s="351" t="e">
        <f t="shared" si="295"/>
        <v>#REF!</v>
      </c>
      <c r="R95" s="352" t="e">
        <f t="shared" si="295"/>
        <v>#REF!</v>
      </c>
      <c r="S95" s="353" t="e">
        <f t="shared" si="295"/>
        <v>#REF!</v>
      </c>
      <c r="T95" s="354" t="e">
        <f t="shared" si="295"/>
        <v>#REF!</v>
      </c>
    </row>
    <row r="96" spans="1:20" hidden="1" x14ac:dyDescent="0.25"/>
    <row r="97" spans="1:20" ht="15.75" hidden="1" x14ac:dyDescent="0.25">
      <c r="A97" s="993" t="s">
        <v>279</v>
      </c>
      <c r="B97" s="994"/>
      <c r="C97" s="994"/>
      <c r="D97" s="994"/>
      <c r="E97" s="994"/>
      <c r="F97" s="994"/>
      <c r="G97" s="994"/>
      <c r="H97" s="994"/>
      <c r="I97" s="994"/>
      <c r="J97" s="994"/>
      <c r="K97" s="994"/>
      <c r="L97" s="994"/>
      <c r="M97" s="994"/>
      <c r="N97" s="994"/>
      <c r="O97" s="994"/>
      <c r="P97" s="994"/>
      <c r="Q97" s="994"/>
      <c r="R97" s="994"/>
      <c r="S97" s="994"/>
      <c r="T97" s="994"/>
    </row>
    <row r="98" spans="1:20" ht="36.75" hidden="1" thickBot="1" x14ac:dyDescent="0.3">
      <c r="A98" s="74" t="s">
        <v>14</v>
      </c>
      <c r="B98" s="260" t="s">
        <v>216</v>
      </c>
      <c r="C98" s="90" t="s">
        <v>165</v>
      </c>
      <c r="D98" s="288" t="s">
        <v>217</v>
      </c>
      <c r="E98" s="329" t="s">
        <v>2</v>
      </c>
      <c r="F98" s="330" t="s">
        <v>219</v>
      </c>
      <c r="G98" s="329" t="s">
        <v>3</v>
      </c>
      <c r="H98" s="330" t="s">
        <v>220</v>
      </c>
      <c r="I98" s="329" t="s">
        <v>4</v>
      </c>
      <c r="J98" s="330" t="s">
        <v>221</v>
      </c>
      <c r="K98" s="237" t="s">
        <v>193</v>
      </c>
      <c r="L98" s="328" t="s">
        <v>218</v>
      </c>
      <c r="M98" s="329" t="s">
        <v>5</v>
      </c>
      <c r="N98" s="330" t="s">
        <v>222</v>
      </c>
      <c r="O98" s="331" t="s">
        <v>190</v>
      </c>
      <c r="P98" s="330" t="s">
        <v>223</v>
      </c>
      <c r="Q98" s="331" t="s">
        <v>191</v>
      </c>
      <c r="R98" s="330" t="s">
        <v>224</v>
      </c>
      <c r="S98" s="237" t="s">
        <v>193</v>
      </c>
      <c r="T98" s="328" t="s">
        <v>218</v>
      </c>
    </row>
    <row r="99" spans="1:20" ht="16.5" hidden="1" thickTop="1" thickBot="1" x14ac:dyDescent="0.3">
      <c r="A99" s="77" t="s">
        <v>25</v>
      </c>
      <c r="B99" s="262">
        <v>30</v>
      </c>
      <c r="C99" s="73" t="e">
        <f>'UBS Vila Leonor'!#REF!</f>
        <v>#REF!</v>
      </c>
      <c r="D99" s="283" t="e">
        <f t="shared" ref="D99" si="297">C99*B99</f>
        <v>#REF!</v>
      </c>
      <c r="E99" s="92" t="e">
        <f>'UBS Vila Leonor'!#REF!</f>
        <v>#REF!</v>
      </c>
      <c r="F99" s="303" t="e">
        <f t="shared" ref="F99" si="298">(E99*$B99)-$D99</f>
        <v>#REF!</v>
      </c>
      <c r="G99" s="92" t="e">
        <f>'UBS Vila Leonor'!#REF!</f>
        <v>#REF!</v>
      </c>
      <c r="H99" s="303" t="e">
        <f t="shared" ref="H99" si="299">(G99*$B99)-$D99</f>
        <v>#REF!</v>
      </c>
      <c r="I99" s="92" t="e">
        <f>'UBS Vila Leonor'!#REF!</f>
        <v>#REF!</v>
      </c>
      <c r="J99" s="303" t="e">
        <f t="shared" ref="J99" si="300">(I99*$B99)-$D99</f>
        <v>#REF!</v>
      </c>
      <c r="K99" s="239" t="e">
        <f t="shared" ref="K99" si="301">SUM(E99,G99,I99)</f>
        <v>#REF!</v>
      </c>
      <c r="L99" s="316" t="e">
        <f t="shared" ref="L99" si="302">(K99*$B99)-$D99*3</f>
        <v>#REF!</v>
      </c>
      <c r="M99" s="171" t="e">
        <f>'UBS Vila Leonor'!#REF!</f>
        <v>#REF!</v>
      </c>
      <c r="N99" s="303" t="e">
        <f t="shared" ref="N99" si="303">(M99*$B99)-$D99</f>
        <v>#REF!</v>
      </c>
      <c r="O99" s="92" t="e">
        <f>'UBS Vila Leonor'!#REF!</f>
        <v>#REF!</v>
      </c>
      <c r="P99" s="303" t="e">
        <f t="shared" ref="P99" si="304">(O99*$B99)-$D99</f>
        <v>#REF!</v>
      </c>
      <c r="Q99" s="92" t="e">
        <f>'UBS Vila Leonor'!#REF!</f>
        <v>#REF!</v>
      </c>
      <c r="R99" s="303" t="e">
        <f t="shared" ref="R99" si="305">(Q99*$B99)-$D99</f>
        <v>#REF!</v>
      </c>
      <c r="S99" s="239" t="e">
        <f t="shared" ref="S99" si="306">SUM(M99,O99,Q99)</f>
        <v>#REF!</v>
      </c>
      <c r="T99" s="316" t="e">
        <f t="shared" ref="T99" si="307">(S99*$B99)-$D99*3</f>
        <v>#REF!</v>
      </c>
    </row>
    <row r="100" spans="1:20" ht="15.75" hidden="1" thickBot="1" x14ac:dyDescent="0.3">
      <c r="A100" s="355" t="s">
        <v>7</v>
      </c>
      <c r="B100" s="348">
        <f t="shared" ref="B100:T100" si="308">SUM(B99:B99)</f>
        <v>30</v>
      </c>
      <c r="C100" s="349" t="e">
        <f t="shared" si="308"/>
        <v>#REF!</v>
      </c>
      <c r="D100" s="350" t="e">
        <f t="shared" si="308"/>
        <v>#REF!</v>
      </c>
      <c r="E100" s="351" t="e">
        <f t="shared" si="308"/>
        <v>#REF!</v>
      </c>
      <c r="F100" s="352" t="e">
        <f t="shared" si="308"/>
        <v>#REF!</v>
      </c>
      <c r="G100" s="351" t="e">
        <f t="shared" si="308"/>
        <v>#REF!</v>
      </c>
      <c r="H100" s="352" t="e">
        <f t="shared" si="308"/>
        <v>#REF!</v>
      </c>
      <c r="I100" s="351" t="e">
        <f t="shared" si="308"/>
        <v>#REF!</v>
      </c>
      <c r="J100" s="352" t="e">
        <f t="shared" si="308"/>
        <v>#REF!</v>
      </c>
      <c r="K100" s="353" t="e">
        <f t="shared" ref="K100:L100" si="309">SUM(K99:K99)</f>
        <v>#REF!</v>
      </c>
      <c r="L100" s="354" t="e">
        <f t="shared" si="309"/>
        <v>#REF!</v>
      </c>
      <c r="M100" s="351" t="e">
        <f t="shared" si="308"/>
        <v>#REF!</v>
      </c>
      <c r="N100" s="352" t="e">
        <f t="shared" si="308"/>
        <v>#REF!</v>
      </c>
      <c r="O100" s="351" t="e">
        <f t="shared" si="308"/>
        <v>#REF!</v>
      </c>
      <c r="P100" s="352" t="e">
        <f t="shared" si="308"/>
        <v>#REF!</v>
      </c>
      <c r="Q100" s="351" t="e">
        <f t="shared" si="308"/>
        <v>#REF!</v>
      </c>
      <c r="R100" s="352" t="e">
        <f t="shared" si="308"/>
        <v>#REF!</v>
      </c>
      <c r="S100" s="353" t="e">
        <f t="shared" si="308"/>
        <v>#REF!</v>
      </c>
      <c r="T100" s="354" t="e">
        <f t="shared" si="308"/>
        <v>#REF!</v>
      </c>
    </row>
    <row r="101" spans="1:20" hidden="1" x14ac:dyDescent="0.25"/>
    <row r="102" spans="1:20" ht="15.75" hidden="1" x14ac:dyDescent="0.25">
      <c r="A102" s="993" t="s">
        <v>281</v>
      </c>
      <c r="B102" s="994"/>
      <c r="C102" s="994"/>
      <c r="D102" s="994"/>
      <c r="E102" s="994"/>
      <c r="F102" s="994"/>
      <c r="G102" s="994"/>
      <c r="H102" s="994"/>
      <c r="I102" s="994"/>
      <c r="J102" s="994"/>
      <c r="K102" s="994"/>
      <c r="L102" s="994"/>
      <c r="M102" s="994"/>
      <c r="N102" s="994"/>
      <c r="O102" s="994"/>
      <c r="P102" s="994"/>
      <c r="Q102" s="994"/>
      <c r="R102" s="994"/>
      <c r="S102" s="994"/>
      <c r="T102" s="994"/>
    </row>
    <row r="103" spans="1:20" ht="36.75" hidden="1" thickBot="1" x14ac:dyDescent="0.3">
      <c r="A103" s="74" t="s">
        <v>14</v>
      </c>
      <c r="B103" s="260" t="s">
        <v>216</v>
      </c>
      <c r="C103" s="90" t="s">
        <v>165</v>
      </c>
      <c r="D103" s="288" t="s">
        <v>217</v>
      </c>
      <c r="E103" s="329" t="s">
        <v>2</v>
      </c>
      <c r="F103" s="330" t="s">
        <v>219</v>
      </c>
      <c r="G103" s="329" t="s">
        <v>3</v>
      </c>
      <c r="H103" s="330" t="s">
        <v>220</v>
      </c>
      <c r="I103" s="329" t="s">
        <v>4</v>
      </c>
      <c r="J103" s="330" t="s">
        <v>221</v>
      </c>
      <c r="K103" s="237" t="s">
        <v>193</v>
      </c>
      <c r="L103" s="328" t="s">
        <v>218</v>
      </c>
      <c r="M103" s="329" t="s">
        <v>5</v>
      </c>
      <c r="N103" s="330" t="s">
        <v>222</v>
      </c>
      <c r="O103" s="331" t="s">
        <v>190</v>
      </c>
      <c r="P103" s="330" t="s">
        <v>223</v>
      </c>
      <c r="Q103" s="331" t="s">
        <v>191</v>
      </c>
      <c r="R103" s="330" t="s">
        <v>224</v>
      </c>
      <c r="S103" s="237" t="s">
        <v>193</v>
      </c>
      <c r="T103" s="328" t="s">
        <v>218</v>
      </c>
    </row>
    <row r="104" spans="1:20" ht="16.5" hidden="1" thickTop="1" thickBot="1" x14ac:dyDescent="0.3">
      <c r="A104" s="77" t="s">
        <v>25</v>
      </c>
      <c r="B104" s="262">
        <v>30</v>
      </c>
      <c r="C104" s="73" t="e">
        <f>'UBS Vila Sabrina'!#REF!</f>
        <v>#REF!</v>
      </c>
      <c r="D104" s="283" t="e">
        <f t="shared" ref="D104" si="310">C104*B104</f>
        <v>#REF!</v>
      </c>
      <c r="E104" s="92" t="e">
        <f>'UBS Vila Sabrina'!#REF!</f>
        <v>#REF!</v>
      </c>
      <c r="F104" s="303" t="e">
        <f t="shared" ref="F104" si="311">(E104*$B104)-$D104</f>
        <v>#REF!</v>
      </c>
      <c r="G104" s="92" t="e">
        <f>'UBS Vila Sabrina'!#REF!</f>
        <v>#REF!</v>
      </c>
      <c r="H104" s="303" t="e">
        <f t="shared" ref="H104" si="312">(G104*$B104)-$D104</f>
        <v>#REF!</v>
      </c>
      <c r="I104" s="92" t="e">
        <f>'UBS Vila Sabrina'!#REF!</f>
        <v>#REF!</v>
      </c>
      <c r="J104" s="303" t="e">
        <f t="shared" ref="J104" si="313">(I104*$B104)-$D104</f>
        <v>#REF!</v>
      </c>
      <c r="K104" s="239" t="e">
        <f t="shared" ref="K104" si="314">SUM(E104,G104,I104)</f>
        <v>#REF!</v>
      </c>
      <c r="L104" s="316" t="e">
        <f t="shared" ref="L104" si="315">(K104*$B104)-$D104*3</f>
        <v>#REF!</v>
      </c>
      <c r="M104" s="92" t="e">
        <f>'UBS Vila Sabrina'!#REF!</f>
        <v>#REF!</v>
      </c>
      <c r="N104" s="303" t="e">
        <f t="shared" ref="N104" si="316">(M104*$B104)-$D104</f>
        <v>#REF!</v>
      </c>
      <c r="O104" s="92" t="e">
        <f>'UBS Vila Sabrina'!#REF!</f>
        <v>#REF!</v>
      </c>
      <c r="P104" s="303" t="e">
        <f t="shared" ref="P104" si="317">(O104*$B104)-$D104</f>
        <v>#REF!</v>
      </c>
      <c r="Q104" s="92" t="e">
        <f>'UBS Vila Sabrina'!#REF!</f>
        <v>#REF!</v>
      </c>
      <c r="R104" s="303" t="e">
        <f t="shared" ref="R104" si="318">(Q104*$B104)-$D104</f>
        <v>#REF!</v>
      </c>
      <c r="S104" s="239" t="e">
        <f t="shared" ref="S104" si="319">SUM(M104,O104,Q104)</f>
        <v>#REF!</v>
      </c>
      <c r="T104" s="316" t="e">
        <f t="shared" ref="T104" si="320">(S104*$B104)-$D104*3</f>
        <v>#REF!</v>
      </c>
    </row>
    <row r="105" spans="1:20" ht="15.75" hidden="1" thickBot="1" x14ac:dyDescent="0.3">
      <c r="A105" s="355" t="s">
        <v>7</v>
      </c>
      <c r="B105" s="348">
        <f t="shared" ref="B105:T105" si="321">SUM(B104:B104)</f>
        <v>30</v>
      </c>
      <c r="C105" s="349" t="e">
        <f t="shared" si="321"/>
        <v>#REF!</v>
      </c>
      <c r="D105" s="350" t="e">
        <f t="shared" si="321"/>
        <v>#REF!</v>
      </c>
      <c r="E105" s="351" t="e">
        <f t="shared" si="321"/>
        <v>#REF!</v>
      </c>
      <c r="F105" s="352" t="e">
        <f t="shared" si="321"/>
        <v>#REF!</v>
      </c>
      <c r="G105" s="351" t="e">
        <f t="shared" si="321"/>
        <v>#REF!</v>
      </c>
      <c r="H105" s="352" t="e">
        <f t="shared" si="321"/>
        <v>#REF!</v>
      </c>
      <c r="I105" s="351" t="e">
        <f t="shared" si="321"/>
        <v>#REF!</v>
      </c>
      <c r="J105" s="352" t="e">
        <f t="shared" si="321"/>
        <v>#REF!</v>
      </c>
      <c r="K105" s="353" t="e">
        <f t="shared" ref="K105:L105" si="322">SUM(K104:K104)</f>
        <v>#REF!</v>
      </c>
      <c r="L105" s="354" t="e">
        <f t="shared" si="322"/>
        <v>#REF!</v>
      </c>
      <c r="M105" s="351" t="e">
        <f t="shared" si="321"/>
        <v>#REF!</v>
      </c>
      <c r="N105" s="352" t="e">
        <f t="shared" si="321"/>
        <v>#REF!</v>
      </c>
      <c r="O105" s="351" t="e">
        <f t="shared" si="321"/>
        <v>#REF!</v>
      </c>
      <c r="P105" s="352" t="e">
        <f t="shared" si="321"/>
        <v>#REF!</v>
      </c>
      <c r="Q105" s="351" t="e">
        <f t="shared" si="321"/>
        <v>#REF!</v>
      </c>
      <c r="R105" s="352" t="e">
        <f t="shared" si="321"/>
        <v>#REF!</v>
      </c>
      <c r="S105" s="353" t="e">
        <f t="shared" si="321"/>
        <v>#REF!</v>
      </c>
      <c r="T105" s="354" t="e">
        <f t="shared" si="321"/>
        <v>#REF!</v>
      </c>
    </row>
    <row r="106" spans="1:20" hidden="1" x14ac:dyDescent="0.25"/>
    <row r="107" spans="1:20" ht="15.75" hidden="1" x14ac:dyDescent="0.25">
      <c r="A107" s="993" t="s">
        <v>283</v>
      </c>
      <c r="B107" s="994"/>
      <c r="C107" s="994"/>
      <c r="D107" s="994"/>
      <c r="E107" s="994"/>
      <c r="F107" s="994"/>
      <c r="G107" s="994"/>
      <c r="H107" s="994"/>
      <c r="I107" s="994"/>
      <c r="J107" s="994"/>
      <c r="K107" s="994"/>
      <c r="L107" s="994"/>
      <c r="M107" s="994"/>
      <c r="N107" s="994"/>
      <c r="O107" s="994"/>
      <c r="P107" s="994"/>
      <c r="Q107" s="994"/>
      <c r="R107" s="994"/>
      <c r="S107" s="994"/>
      <c r="T107" s="994"/>
    </row>
    <row r="108" spans="1:20" ht="36.75" hidden="1" thickBot="1" x14ac:dyDescent="0.3">
      <c r="A108" s="74" t="s">
        <v>14</v>
      </c>
      <c r="B108" s="260" t="s">
        <v>216</v>
      </c>
      <c r="C108" s="90" t="s">
        <v>165</v>
      </c>
      <c r="D108" s="288" t="s">
        <v>217</v>
      </c>
      <c r="E108" s="329" t="s">
        <v>2</v>
      </c>
      <c r="F108" s="330" t="s">
        <v>219</v>
      </c>
      <c r="G108" s="329" t="s">
        <v>3</v>
      </c>
      <c r="H108" s="330" t="s">
        <v>220</v>
      </c>
      <c r="I108" s="329" t="s">
        <v>4</v>
      </c>
      <c r="J108" s="330" t="s">
        <v>221</v>
      </c>
      <c r="K108" s="237" t="s">
        <v>193</v>
      </c>
      <c r="L108" s="328" t="s">
        <v>218</v>
      </c>
      <c r="M108" s="329" t="s">
        <v>5</v>
      </c>
      <c r="N108" s="330" t="s">
        <v>222</v>
      </c>
      <c r="O108" s="331" t="s">
        <v>190</v>
      </c>
      <c r="P108" s="330" t="s">
        <v>223</v>
      </c>
      <c r="Q108" s="331" t="s">
        <v>191</v>
      </c>
      <c r="R108" s="330" t="s">
        <v>224</v>
      </c>
      <c r="S108" s="237" t="s">
        <v>193</v>
      </c>
      <c r="T108" s="328" t="s">
        <v>218</v>
      </c>
    </row>
    <row r="109" spans="1:20" ht="16.5" hidden="1" thickTop="1" thickBot="1" x14ac:dyDescent="0.3">
      <c r="A109" s="77" t="s">
        <v>25</v>
      </c>
      <c r="B109" s="262">
        <v>30</v>
      </c>
      <c r="C109" s="73" t="e">
        <f>'UBS Carandiru'!#REF!</f>
        <v>#REF!</v>
      </c>
      <c r="D109" s="283" t="e">
        <f t="shared" ref="D109" si="323">C109*B109</f>
        <v>#REF!</v>
      </c>
      <c r="E109" s="92" t="e">
        <f>'UBS Carandiru'!#REF!</f>
        <v>#REF!</v>
      </c>
      <c r="F109" s="303" t="e">
        <f t="shared" ref="F109" si="324">(E109*$B109)-$D109</f>
        <v>#REF!</v>
      </c>
      <c r="G109" s="92" t="e">
        <f>'UBS Carandiru'!#REF!</f>
        <v>#REF!</v>
      </c>
      <c r="H109" s="303" t="e">
        <f t="shared" ref="H109" si="325">(G109*$B109)-$D109</f>
        <v>#REF!</v>
      </c>
      <c r="I109" s="92" t="e">
        <f>'UBS Carandiru'!#REF!</f>
        <v>#REF!</v>
      </c>
      <c r="J109" s="303" t="e">
        <f t="shared" ref="J109" si="326">(I109*$B109)-$D109</f>
        <v>#REF!</v>
      </c>
      <c r="K109" s="239" t="e">
        <f t="shared" ref="K109" si="327">SUM(E109,G109,I109)</f>
        <v>#REF!</v>
      </c>
      <c r="L109" s="316" t="e">
        <f t="shared" ref="L109" si="328">(K109*$B109)-$D109*3</f>
        <v>#REF!</v>
      </c>
      <c r="M109" s="92" t="e">
        <f>'UBS Carandiru'!#REF!</f>
        <v>#REF!</v>
      </c>
      <c r="N109" s="303" t="e">
        <f t="shared" ref="N109" si="329">(M109*$B109)-$D109</f>
        <v>#REF!</v>
      </c>
      <c r="O109" s="92" t="e">
        <f>'UBS Carandiru'!#REF!</f>
        <v>#REF!</v>
      </c>
      <c r="P109" s="303" t="e">
        <f t="shared" ref="P109" si="330">(O109*$B109)-$D109</f>
        <v>#REF!</v>
      </c>
      <c r="Q109" s="92" t="e">
        <f>'UBS Carandiru'!#REF!</f>
        <v>#REF!</v>
      </c>
      <c r="R109" s="303" t="e">
        <f t="shared" ref="R109" si="331">(Q109*$B109)-$D109</f>
        <v>#REF!</v>
      </c>
      <c r="S109" s="239" t="e">
        <f t="shared" ref="S109" si="332">SUM(M109,O109,Q109)</f>
        <v>#REF!</v>
      </c>
      <c r="T109" s="316" t="e">
        <f t="shared" ref="T109" si="333">(S109*$B109)-$D109*3</f>
        <v>#REF!</v>
      </c>
    </row>
    <row r="110" spans="1:20" ht="15.75" hidden="1" thickBot="1" x14ac:dyDescent="0.3">
      <c r="A110" s="355" t="s">
        <v>7</v>
      </c>
      <c r="B110" s="348">
        <f t="shared" ref="B110:T110" si="334">SUM(B109:B109)</f>
        <v>30</v>
      </c>
      <c r="C110" s="349" t="e">
        <f t="shared" si="334"/>
        <v>#REF!</v>
      </c>
      <c r="D110" s="350" t="e">
        <f t="shared" si="334"/>
        <v>#REF!</v>
      </c>
      <c r="E110" s="351" t="e">
        <f t="shared" si="334"/>
        <v>#REF!</v>
      </c>
      <c r="F110" s="352" t="e">
        <f t="shared" si="334"/>
        <v>#REF!</v>
      </c>
      <c r="G110" s="351" t="e">
        <f t="shared" si="334"/>
        <v>#REF!</v>
      </c>
      <c r="H110" s="352" t="e">
        <f t="shared" si="334"/>
        <v>#REF!</v>
      </c>
      <c r="I110" s="351" t="e">
        <f t="shared" si="334"/>
        <v>#REF!</v>
      </c>
      <c r="J110" s="352" t="e">
        <f t="shared" si="334"/>
        <v>#REF!</v>
      </c>
      <c r="K110" s="353" t="e">
        <f t="shared" ref="K110:L110" si="335">SUM(K109:K109)</f>
        <v>#REF!</v>
      </c>
      <c r="L110" s="354" t="e">
        <f t="shared" si="335"/>
        <v>#REF!</v>
      </c>
      <c r="M110" s="351" t="e">
        <f t="shared" si="334"/>
        <v>#REF!</v>
      </c>
      <c r="N110" s="352" t="e">
        <f t="shared" si="334"/>
        <v>#REF!</v>
      </c>
      <c r="O110" s="351" t="e">
        <f t="shared" si="334"/>
        <v>#REF!</v>
      </c>
      <c r="P110" s="352" t="e">
        <f t="shared" si="334"/>
        <v>#REF!</v>
      </c>
      <c r="Q110" s="351" t="e">
        <f t="shared" si="334"/>
        <v>#REF!</v>
      </c>
      <c r="R110" s="352" t="e">
        <f t="shared" si="334"/>
        <v>#REF!</v>
      </c>
      <c r="S110" s="353" t="e">
        <f t="shared" si="334"/>
        <v>#REF!</v>
      </c>
      <c r="T110" s="354" t="e">
        <f t="shared" si="334"/>
        <v>#REF!</v>
      </c>
    </row>
    <row r="111" spans="1:20" hidden="1" x14ac:dyDescent="0.25"/>
    <row r="112" spans="1:20" ht="15.75" hidden="1" x14ac:dyDescent="0.25">
      <c r="A112" s="993" t="s">
        <v>287</v>
      </c>
      <c r="B112" s="994"/>
      <c r="C112" s="994"/>
      <c r="D112" s="994"/>
      <c r="E112" s="994"/>
      <c r="F112" s="994"/>
      <c r="G112" s="994"/>
      <c r="H112" s="994"/>
      <c r="I112" s="994"/>
      <c r="J112" s="994"/>
      <c r="K112" s="994"/>
      <c r="L112" s="994"/>
      <c r="M112" s="994"/>
      <c r="N112" s="994"/>
      <c r="O112" s="994"/>
      <c r="P112" s="994"/>
      <c r="Q112" s="994"/>
      <c r="R112" s="994"/>
      <c r="S112" s="994"/>
      <c r="T112" s="994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29" t="s">
        <v>2</v>
      </c>
      <c r="F113" s="330" t="s">
        <v>219</v>
      </c>
      <c r="G113" s="329" t="s">
        <v>3</v>
      </c>
      <c r="H113" s="330" t="s">
        <v>220</v>
      </c>
      <c r="I113" s="329" t="s">
        <v>4</v>
      </c>
      <c r="J113" s="330" t="s">
        <v>221</v>
      </c>
      <c r="K113" s="237" t="s">
        <v>193</v>
      </c>
      <c r="L113" s="328" t="s">
        <v>218</v>
      </c>
      <c r="M113" s="329" t="s">
        <v>5</v>
      </c>
      <c r="N113" s="330" t="s">
        <v>222</v>
      </c>
      <c r="O113" s="331" t="s">
        <v>190</v>
      </c>
      <c r="P113" s="330" t="s">
        <v>223</v>
      </c>
      <c r="Q113" s="331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140</v>
      </c>
      <c r="B114" s="261">
        <v>30</v>
      </c>
      <c r="C114" s="9" t="e">
        <f>'CER Carandiru'!#REF!</f>
        <v>#REF!</v>
      </c>
      <c r="D114" s="282" t="e">
        <f t="shared" ref="D114" si="336">C114*B114</f>
        <v>#REF!</v>
      </c>
      <c r="E114" s="91" t="e">
        <f>'CER Carandiru'!#REF!</f>
        <v>#REF!</v>
      </c>
      <c r="F114" s="302" t="e">
        <f t="shared" ref="F114" si="337">(E114*$B114)-$D114</f>
        <v>#REF!</v>
      </c>
      <c r="G114" s="91" t="e">
        <f>'CER Carandiru'!#REF!</f>
        <v>#REF!</v>
      </c>
      <c r="H114" s="302" t="e">
        <f t="shared" ref="H114" si="338">(G114*$B114)-$D114</f>
        <v>#REF!</v>
      </c>
      <c r="I114" s="91" t="e">
        <f>'CER Carandiru'!#REF!</f>
        <v>#REF!</v>
      </c>
      <c r="J114" s="302" t="e">
        <f t="shared" ref="J114" si="339">(I114*$B114)-$D114</f>
        <v>#REF!</v>
      </c>
      <c r="K114" s="227" t="e">
        <f t="shared" ref="K114" si="340">SUM(E114,G114,I114)</f>
        <v>#REF!</v>
      </c>
      <c r="L114" s="315" t="e">
        <f t="shared" ref="L114" si="341">(K114*$B114)-$D114*3</f>
        <v>#REF!</v>
      </c>
      <c r="M114" s="91" t="e">
        <f>'CER Carandiru'!#REF!</f>
        <v>#REF!</v>
      </c>
      <c r="N114" s="302" t="e">
        <f t="shared" ref="N114" si="342">(M114*$B114)-$D114</f>
        <v>#REF!</v>
      </c>
      <c r="O114" s="91" t="e">
        <f>'CER Carandiru'!#REF!</f>
        <v>#REF!</v>
      </c>
      <c r="P114" s="302" t="e">
        <f t="shared" ref="P114" si="343">(O114*$B114)-$D114</f>
        <v>#REF!</v>
      </c>
      <c r="Q114" s="91" t="e">
        <f>'CER Carandiru'!#REF!</f>
        <v>#REF!</v>
      </c>
      <c r="R114" s="302" t="e">
        <f t="shared" ref="R114" si="344">(Q114*$B114)-$D114</f>
        <v>#REF!</v>
      </c>
      <c r="S114" s="227" t="e">
        <f t="shared" ref="S114" si="345">SUM(M114,O114,Q114)</f>
        <v>#REF!</v>
      </c>
      <c r="T114" s="315" t="e">
        <f t="shared" ref="T114" si="346">(S114*$B114)-$D114*3</f>
        <v>#REF!</v>
      </c>
    </row>
    <row r="115" spans="1:20" ht="15.75" hidden="1" thickBot="1" x14ac:dyDescent="0.3">
      <c r="A115" s="5" t="s">
        <v>7</v>
      </c>
      <c r="B115" s="279">
        <f t="shared" ref="B115:T115" si="347">SUM(B114:B114)</f>
        <v>30</v>
      </c>
      <c r="C115" s="6" t="e">
        <f t="shared" si="347"/>
        <v>#REF!</v>
      </c>
      <c r="D115" s="286" t="e">
        <f t="shared" si="347"/>
        <v>#REF!</v>
      </c>
      <c r="E115" s="7" t="e">
        <f t="shared" si="347"/>
        <v>#REF!</v>
      </c>
      <c r="F115" s="305" t="e">
        <f t="shared" si="347"/>
        <v>#REF!</v>
      </c>
      <c r="G115" s="7" t="e">
        <f t="shared" si="347"/>
        <v>#REF!</v>
      </c>
      <c r="H115" s="305" t="e">
        <f t="shared" si="347"/>
        <v>#REF!</v>
      </c>
      <c r="I115" s="7" t="e">
        <f t="shared" si="347"/>
        <v>#REF!</v>
      </c>
      <c r="J115" s="305" t="e">
        <f t="shared" si="347"/>
        <v>#REF!</v>
      </c>
      <c r="K115" s="71" t="e">
        <f t="shared" ref="K115:L115" si="348">SUM(K114:K114)</f>
        <v>#REF!</v>
      </c>
      <c r="L115" s="318" t="e">
        <f t="shared" si="348"/>
        <v>#REF!</v>
      </c>
      <c r="M115" s="7" t="e">
        <f t="shared" si="347"/>
        <v>#REF!</v>
      </c>
      <c r="N115" s="305" t="e">
        <f t="shared" si="347"/>
        <v>#REF!</v>
      </c>
      <c r="O115" s="7" t="e">
        <f t="shared" si="347"/>
        <v>#REF!</v>
      </c>
      <c r="P115" s="305" t="e">
        <f t="shared" si="347"/>
        <v>#REF!</v>
      </c>
      <c r="Q115" s="7" t="e">
        <f t="shared" si="347"/>
        <v>#REF!</v>
      </c>
      <c r="R115" s="305" t="e">
        <f t="shared" si="347"/>
        <v>#REF!</v>
      </c>
      <c r="S115" s="71" t="e">
        <f t="shared" si="347"/>
        <v>#REF!</v>
      </c>
      <c r="T115" s="318" t="e">
        <f t="shared" si="347"/>
        <v>#REF!</v>
      </c>
    </row>
    <row r="116" spans="1:20" hidden="1" x14ac:dyDescent="0.25"/>
    <row r="117" spans="1:20" ht="15.75" hidden="1" x14ac:dyDescent="0.25">
      <c r="A117" s="993" t="s">
        <v>289</v>
      </c>
      <c r="B117" s="994"/>
      <c r="C117" s="994"/>
      <c r="D117" s="994"/>
      <c r="E117" s="994"/>
      <c r="F117" s="994"/>
      <c r="G117" s="994"/>
      <c r="H117" s="994"/>
      <c r="I117" s="994"/>
      <c r="J117" s="994"/>
      <c r="K117" s="994"/>
      <c r="L117" s="994"/>
      <c r="M117" s="994"/>
      <c r="N117" s="994"/>
      <c r="O117" s="994"/>
      <c r="P117" s="994"/>
      <c r="Q117" s="994"/>
      <c r="R117" s="994"/>
      <c r="S117" s="994"/>
      <c r="T117" s="994"/>
    </row>
    <row r="118" spans="1:20" ht="36.75" hidden="1" thickBot="1" x14ac:dyDescent="0.3">
      <c r="A118" s="74" t="s">
        <v>14</v>
      </c>
      <c r="B118" s="260" t="s">
        <v>216</v>
      </c>
      <c r="C118" s="90" t="s">
        <v>165</v>
      </c>
      <c r="D118" s="288" t="s">
        <v>217</v>
      </c>
      <c r="E118" s="329" t="s">
        <v>2</v>
      </c>
      <c r="F118" s="330" t="s">
        <v>219</v>
      </c>
      <c r="G118" s="329" t="s">
        <v>3</v>
      </c>
      <c r="H118" s="330" t="s">
        <v>220</v>
      </c>
      <c r="I118" s="329" t="s">
        <v>4</v>
      </c>
      <c r="J118" s="330" t="s">
        <v>221</v>
      </c>
      <c r="K118" s="237" t="s">
        <v>193</v>
      </c>
      <c r="L118" s="328" t="s">
        <v>218</v>
      </c>
      <c r="M118" s="329" t="s">
        <v>5</v>
      </c>
      <c r="N118" s="330" t="s">
        <v>222</v>
      </c>
      <c r="O118" s="331" t="s">
        <v>190</v>
      </c>
      <c r="P118" s="330" t="s">
        <v>223</v>
      </c>
      <c r="Q118" s="331" t="s">
        <v>191</v>
      </c>
      <c r="R118" s="330" t="s">
        <v>224</v>
      </c>
      <c r="S118" s="237" t="s">
        <v>193</v>
      </c>
      <c r="T118" s="328" t="s">
        <v>218</v>
      </c>
    </row>
    <row r="119" spans="1:20" ht="15.75" hidden="1" thickTop="1" x14ac:dyDescent="0.25">
      <c r="A119" s="77" t="s">
        <v>130</v>
      </c>
      <c r="B119" s="262">
        <v>40</v>
      </c>
      <c r="C119" s="73" t="e">
        <f>'APD no CER III Carandiru'!#REF!</f>
        <v>#REF!</v>
      </c>
      <c r="D119" s="283" t="e">
        <f t="shared" ref="D119" si="349">C119*B119</f>
        <v>#REF!</v>
      </c>
      <c r="E119" s="92" t="e">
        <f>'APD no CER III Carandiru'!#REF!</f>
        <v>#REF!</v>
      </c>
      <c r="F119" s="303" t="e">
        <f t="shared" ref="F119" si="350">(E119*$B119)-$D119</f>
        <v>#REF!</v>
      </c>
      <c r="G119" s="92" t="e">
        <f>'APD no CER III Carandiru'!#REF!</f>
        <v>#REF!</v>
      </c>
      <c r="H119" s="303" t="e">
        <f t="shared" ref="H119" si="351">(G119*$B119)-$D119</f>
        <v>#REF!</v>
      </c>
      <c r="I119" s="92" t="e">
        <f>'APD no CER III Carandiru'!#REF!</f>
        <v>#REF!</v>
      </c>
      <c r="J119" s="303" t="e">
        <f t="shared" ref="J119" si="352">(I119*$B119)-$D119</f>
        <v>#REF!</v>
      </c>
      <c r="K119" s="239" t="e">
        <f t="shared" ref="K119" si="353">SUM(E119,G119,I119)</f>
        <v>#REF!</v>
      </c>
      <c r="L119" s="316" t="e">
        <f t="shared" ref="L119" si="354">(K119*$B119)-$D119*3</f>
        <v>#REF!</v>
      </c>
      <c r="M119" s="92" t="e">
        <f>'APD no CER III Carandiru'!#REF!</f>
        <v>#REF!</v>
      </c>
      <c r="N119" s="303" t="e">
        <f t="shared" ref="N119" si="355">(M119*$B119)-$D119</f>
        <v>#REF!</v>
      </c>
      <c r="O119" s="92" t="e">
        <f>'APD no CER III Carandiru'!#REF!</f>
        <v>#REF!</v>
      </c>
      <c r="P119" s="303" t="e">
        <f t="shared" ref="P119" si="356">(O119*$B119)-$D119</f>
        <v>#REF!</v>
      </c>
      <c r="Q119" s="92" t="e">
        <f>'APD no CER III Carandiru'!#REF!</f>
        <v>#REF!</v>
      </c>
      <c r="R119" s="303" t="e">
        <f t="shared" ref="R119" si="357">(Q119*$B119)-$D119</f>
        <v>#REF!</v>
      </c>
      <c r="S119" s="239" t="e">
        <f t="shared" ref="S119" si="358">SUM(M119,O119,Q119)</f>
        <v>#REF!</v>
      </c>
      <c r="T119" s="316" t="e">
        <f t="shared" ref="T119" si="359">(S119*$B119)-$D119*3</f>
        <v>#REF!</v>
      </c>
    </row>
    <row r="120" spans="1:20" ht="15.75" hidden="1" thickBot="1" x14ac:dyDescent="0.3">
      <c r="A120" s="5" t="s">
        <v>7</v>
      </c>
      <c r="B120" s="279">
        <f t="shared" ref="B120:T120" si="360">SUM(B119:B119)</f>
        <v>40</v>
      </c>
      <c r="C120" s="6" t="e">
        <f t="shared" si="360"/>
        <v>#REF!</v>
      </c>
      <c r="D120" s="286" t="e">
        <f t="shared" si="360"/>
        <v>#REF!</v>
      </c>
      <c r="E120" s="7" t="e">
        <f t="shared" si="360"/>
        <v>#REF!</v>
      </c>
      <c r="F120" s="305" t="e">
        <f t="shared" si="360"/>
        <v>#REF!</v>
      </c>
      <c r="G120" s="7" t="e">
        <f t="shared" si="360"/>
        <v>#REF!</v>
      </c>
      <c r="H120" s="305" t="e">
        <f t="shared" si="360"/>
        <v>#REF!</v>
      </c>
      <c r="I120" s="7" t="e">
        <f t="shared" si="360"/>
        <v>#REF!</v>
      </c>
      <c r="J120" s="305" t="e">
        <f t="shared" si="360"/>
        <v>#REF!</v>
      </c>
      <c r="K120" s="71" t="e">
        <f t="shared" ref="K120:L120" si="361">SUM(K119:K119)</f>
        <v>#REF!</v>
      </c>
      <c r="L120" s="318" t="e">
        <f t="shared" si="361"/>
        <v>#REF!</v>
      </c>
      <c r="M120" s="7" t="e">
        <f t="shared" si="360"/>
        <v>#REF!</v>
      </c>
      <c r="N120" s="305" t="e">
        <f t="shared" si="360"/>
        <v>#REF!</v>
      </c>
      <c r="O120" s="7" t="e">
        <f t="shared" si="360"/>
        <v>#REF!</v>
      </c>
      <c r="P120" s="305" t="e">
        <f t="shared" si="360"/>
        <v>#REF!</v>
      </c>
      <c r="Q120" s="7" t="e">
        <f t="shared" si="360"/>
        <v>#REF!</v>
      </c>
      <c r="R120" s="305" t="e">
        <f t="shared" si="360"/>
        <v>#REF!</v>
      </c>
      <c r="S120" s="71" t="e">
        <f t="shared" si="360"/>
        <v>#REF!</v>
      </c>
      <c r="T120" s="318" t="e">
        <f t="shared" si="360"/>
        <v>#REF!</v>
      </c>
    </row>
    <row r="121" spans="1:20" hidden="1" x14ac:dyDescent="0.25"/>
    <row r="122" spans="1:20" ht="15.75" hidden="1" x14ac:dyDescent="0.25">
      <c r="A122" s="993" t="s">
        <v>285</v>
      </c>
      <c r="B122" s="994"/>
      <c r="C122" s="994"/>
      <c r="D122" s="994"/>
      <c r="E122" s="994"/>
      <c r="F122" s="994"/>
      <c r="G122" s="994"/>
      <c r="H122" s="994"/>
      <c r="I122" s="994"/>
      <c r="J122" s="994"/>
      <c r="K122" s="994"/>
      <c r="L122" s="994"/>
      <c r="M122" s="994"/>
      <c r="N122" s="994"/>
      <c r="O122" s="994"/>
      <c r="P122" s="994"/>
      <c r="Q122" s="994"/>
      <c r="R122" s="994"/>
      <c r="S122" s="994"/>
      <c r="T122" s="994"/>
    </row>
    <row r="123" spans="1:20" ht="36.75" hidden="1" thickBot="1" x14ac:dyDescent="0.3">
      <c r="A123" s="74" t="s">
        <v>14</v>
      </c>
      <c r="B123" s="260" t="s">
        <v>216</v>
      </c>
      <c r="C123" s="90" t="s">
        <v>165</v>
      </c>
      <c r="D123" s="288" t="s">
        <v>217</v>
      </c>
      <c r="E123" s="329" t="s">
        <v>2</v>
      </c>
      <c r="F123" s="330" t="s">
        <v>219</v>
      </c>
      <c r="G123" s="329" t="s">
        <v>3</v>
      </c>
      <c r="H123" s="330" t="s">
        <v>220</v>
      </c>
      <c r="I123" s="329" t="s">
        <v>4</v>
      </c>
      <c r="J123" s="330" t="s">
        <v>221</v>
      </c>
      <c r="K123" s="237" t="s">
        <v>193</v>
      </c>
      <c r="L123" s="328" t="s">
        <v>218</v>
      </c>
      <c r="M123" s="329" t="s">
        <v>5</v>
      </c>
      <c r="N123" s="330" t="s">
        <v>222</v>
      </c>
      <c r="O123" s="331" t="s">
        <v>190</v>
      </c>
      <c r="P123" s="330" t="s">
        <v>223</v>
      </c>
      <c r="Q123" s="331" t="s">
        <v>191</v>
      </c>
      <c r="R123" s="330" t="s">
        <v>224</v>
      </c>
      <c r="S123" s="237" t="s">
        <v>193</v>
      </c>
      <c r="T123" s="328" t="s">
        <v>218</v>
      </c>
    </row>
    <row r="124" spans="1:20" ht="15.75" hidden="1" thickTop="1" x14ac:dyDescent="0.25">
      <c r="A124" s="77" t="s">
        <v>86</v>
      </c>
      <c r="B124" s="262">
        <v>30</v>
      </c>
      <c r="C124" s="73" t="e">
        <f>#REF!</f>
        <v>#REF!</v>
      </c>
      <c r="D124" s="283" t="e">
        <f t="shared" ref="D124" si="362">C124*B124</f>
        <v>#REF!</v>
      </c>
      <c r="E124" s="92" t="e">
        <f>#REF!</f>
        <v>#REF!</v>
      </c>
      <c r="F124" s="303" t="e">
        <f t="shared" ref="F124" si="363">(E124*$B124)-$D124</f>
        <v>#REF!</v>
      </c>
      <c r="G124" s="92" t="e">
        <f>#REF!</f>
        <v>#REF!</v>
      </c>
      <c r="H124" s="303" t="e">
        <f t="shared" ref="H124" si="364">(G124*$B124)-$D124</f>
        <v>#REF!</v>
      </c>
      <c r="I124" s="92" t="e">
        <f>#REF!</f>
        <v>#REF!</v>
      </c>
      <c r="J124" s="303" t="e">
        <f t="shared" ref="J124" si="365">(I124*$B124)-$D124</f>
        <v>#REF!</v>
      </c>
      <c r="K124" s="239" t="e">
        <f t="shared" ref="K124" si="366">SUM(E124,G124,I124)</f>
        <v>#REF!</v>
      </c>
      <c r="L124" s="316" t="e">
        <f t="shared" ref="L124" si="367">(K124*$B124)-$D124*3</f>
        <v>#REF!</v>
      </c>
      <c r="M124" s="92" t="e">
        <f>#REF!</f>
        <v>#REF!</v>
      </c>
      <c r="N124" s="303" t="e">
        <f t="shared" ref="N124" si="368">(M124*$B124)-$D124</f>
        <v>#REF!</v>
      </c>
      <c r="O124" s="92" t="e">
        <f>#REF!</f>
        <v>#REF!</v>
      </c>
      <c r="P124" s="303" t="e">
        <f t="shared" ref="P124" si="369">(O124*$B124)-$D124</f>
        <v>#REF!</v>
      </c>
      <c r="Q124" s="92" t="e">
        <f>#REF!</f>
        <v>#REF!</v>
      </c>
      <c r="R124" s="303" t="e">
        <f t="shared" ref="R124" si="370">(Q124*$B124)-$D124</f>
        <v>#REF!</v>
      </c>
      <c r="S124" s="239" t="e">
        <f t="shared" ref="S124" si="371">SUM(M124,O124,Q124)</f>
        <v>#REF!</v>
      </c>
      <c r="T124" s="316" t="e">
        <f t="shared" ref="T124" si="372">(S124*$B124)-$D124*3</f>
        <v>#REF!</v>
      </c>
    </row>
    <row r="125" spans="1:20" ht="15.75" hidden="1" thickBot="1" x14ac:dyDescent="0.3">
      <c r="A125" s="5" t="s">
        <v>7</v>
      </c>
      <c r="B125" s="279">
        <f t="shared" ref="B125:T125" si="373">SUM(B124:B124)</f>
        <v>30</v>
      </c>
      <c r="C125" s="6" t="e">
        <f t="shared" si="373"/>
        <v>#REF!</v>
      </c>
      <c r="D125" s="286" t="e">
        <f t="shared" si="373"/>
        <v>#REF!</v>
      </c>
      <c r="E125" s="7" t="e">
        <f t="shared" si="373"/>
        <v>#REF!</v>
      </c>
      <c r="F125" s="305" t="e">
        <f t="shared" si="373"/>
        <v>#REF!</v>
      </c>
      <c r="G125" s="7" t="e">
        <f t="shared" si="373"/>
        <v>#REF!</v>
      </c>
      <c r="H125" s="305" t="e">
        <f t="shared" si="373"/>
        <v>#REF!</v>
      </c>
      <c r="I125" s="7" t="e">
        <f t="shared" si="373"/>
        <v>#REF!</v>
      </c>
      <c r="J125" s="305" t="e">
        <f t="shared" si="373"/>
        <v>#REF!</v>
      </c>
      <c r="K125" s="71" t="e">
        <f t="shared" ref="K125:L125" si="374">SUM(K124:K124)</f>
        <v>#REF!</v>
      </c>
      <c r="L125" s="318" t="e">
        <f t="shared" si="374"/>
        <v>#REF!</v>
      </c>
      <c r="M125" s="7" t="e">
        <f t="shared" si="373"/>
        <v>#REF!</v>
      </c>
      <c r="N125" s="305" t="e">
        <f t="shared" si="373"/>
        <v>#REF!</v>
      </c>
      <c r="O125" s="7" t="e">
        <f t="shared" si="373"/>
        <v>#REF!</v>
      </c>
      <c r="P125" s="305" t="e">
        <f t="shared" si="373"/>
        <v>#REF!</v>
      </c>
      <c r="Q125" s="7" t="e">
        <f t="shared" si="373"/>
        <v>#REF!</v>
      </c>
      <c r="R125" s="305" t="e">
        <f t="shared" si="373"/>
        <v>#REF!</v>
      </c>
      <c r="S125" s="71" t="e">
        <f t="shared" si="373"/>
        <v>#REF!</v>
      </c>
      <c r="T125" s="318" t="e">
        <f t="shared" si="373"/>
        <v>#REF!</v>
      </c>
    </row>
    <row r="126" spans="1:20" hidden="1" x14ac:dyDescent="0.25"/>
    <row r="127" spans="1:20" ht="15.75" hidden="1" x14ac:dyDescent="0.25">
      <c r="A127" s="993" t="s">
        <v>291</v>
      </c>
      <c r="B127" s="994"/>
      <c r="C127" s="994"/>
      <c r="D127" s="994"/>
      <c r="E127" s="994"/>
      <c r="F127" s="994"/>
      <c r="G127" s="994"/>
      <c r="H127" s="994"/>
      <c r="I127" s="994"/>
      <c r="J127" s="994"/>
      <c r="K127" s="994"/>
      <c r="L127" s="994"/>
      <c r="M127" s="994"/>
      <c r="N127" s="994"/>
      <c r="O127" s="994"/>
      <c r="P127" s="994"/>
      <c r="Q127" s="994"/>
      <c r="R127" s="994"/>
      <c r="S127" s="994"/>
      <c r="T127" s="994"/>
    </row>
    <row r="128" spans="1:20" ht="36.75" hidden="1" thickBot="1" x14ac:dyDescent="0.3">
      <c r="A128" s="74" t="s">
        <v>14</v>
      </c>
      <c r="B128" s="260" t="s">
        <v>216</v>
      </c>
      <c r="C128" s="90" t="s">
        <v>165</v>
      </c>
      <c r="D128" s="288" t="s">
        <v>217</v>
      </c>
      <c r="E128" s="329" t="s">
        <v>2</v>
      </c>
      <c r="F128" s="330" t="s">
        <v>219</v>
      </c>
      <c r="G128" s="329" t="s">
        <v>3</v>
      </c>
      <c r="H128" s="330" t="s">
        <v>220</v>
      </c>
      <c r="I128" s="329" t="s">
        <v>4</v>
      </c>
      <c r="J128" s="330" t="s">
        <v>221</v>
      </c>
      <c r="K128" s="237" t="s">
        <v>193</v>
      </c>
      <c r="L128" s="328" t="s">
        <v>218</v>
      </c>
      <c r="M128" s="329" t="s">
        <v>5</v>
      </c>
      <c r="N128" s="330" t="s">
        <v>222</v>
      </c>
      <c r="O128" s="331" t="s">
        <v>190</v>
      </c>
      <c r="P128" s="330" t="s">
        <v>223</v>
      </c>
      <c r="Q128" s="331" t="s">
        <v>191</v>
      </c>
      <c r="R128" s="330" t="s">
        <v>224</v>
      </c>
      <c r="S128" s="237" t="s">
        <v>193</v>
      </c>
      <c r="T128" s="328" t="s">
        <v>218</v>
      </c>
    </row>
    <row r="129" spans="1:20" ht="16.5" hidden="1" thickTop="1" thickBot="1" x14ac:dyDescent="0.3">
      <c r="A129" s="77" t="s">
        <v>25</v>
      </c>
      <c r="B129" s="262">
        <v>30</v>
      </c>
      <c r="C129" s="73" t="e">
        <f>'UBS Vila Maria P Gnecco'!#REF!</f>
        <v>#REF!</v>
      </c>
      <c r="D129" s="283" t="e">
        <f t="shared" ref="D129" si="375">C129*B129</f>
        <v>#REF!</v>
      </c>
      <c r="E129" s="92" t="e">
        <f>'UBS Vila Maria P Gnecco'!#REF!</f>
        <v>#REF!</v>
      </c>
      <c r="F129" s="303" t="e">
        <f t="shared" ref="F129" si="376">(E129*$B129)-$D129</f>
        <v>#REF!</v>
      </c>
      <c r="G129" s="92" t="e">
        <f>'UBS Vila Maria P Gnecco'!#REF!</f>
        <v>#REF!</v>
      </c>
      <c r="H129" s="303" t="e">
        <f t="shared" ref="H129" si="377">(G129*$B129)-$D129</f>
        <v>#REF!</v>
      </c>
      <c r="I129" s="92" t="e">
        <f>'UBS Vila Maria P Gnecco'!#REF!</f>
        <v>#REF!</v>
      </c>
      <c r="J129" s="303" t="e">
        <f t="shared" ref="J129" si="378">(I129*$B129)-$D129</f>
        <v>#REF!</v>
      </c>
      <c r="K129" s="239" t="e">
        <f t="shared" ref="K129" si="379">SUM(E129,G129,I129)</f>
        <v>#REF!</v>
      </c>
      <c r="L129" s="316" t="e">
        <f t="shared" ref="L129" si="380">(K129*$B129)-$D129*3</f>
        <v>#REF!</v>
      </c>
      <c r="M129" s="92" t="e">
        <f>'UBS Vila Maria P Gnecco'!#REF!</f>
        <v>#REF!</v>
      </c>
      <c r="N129" s="303" t="e">
        <f t="shared" ref="N129" si="381">(M129*$B129)-$D129</f>
        <v>#REF!</v>
      </c>
      <c r="O129" s="92" t="e">
        <f>'UBS Vila Maria P Gnecco'!#REF!</f>
        <v>#REF!</v>
      </c>
      <c r="P129" s="303" t="e">
        <f t="shared" ref="P129" si="382">(O129*$B129)-$D129</f>
        <v>#REF!</v>
      </c>
      <c r="Q129" s="92" t="e">
        <f>'UBS Vila Maria P Gnecco'!#REF!</f>
        <v>#REF!</v>
      </c>
      <c r="R129" s="303" t="e">
        <f t="shared" ref="R129" si="383">(Q129*$B129)-$D129</f>
        <v>#REF!</v>
      </c>
      <c r="S129" s="239" t="e">
        <f t="shared" ref="S129" si="384">SUM(M129,O129,Q129)</f>
        <v>#REF!</v>
      </c>
      <c r="T129" s="316" t="e">
        <f t="shared" ref="T129" si="385">(S129*$B129)-$D129*3</f>
        <v>#REF!</v>
      </c>
    </row>
    <row r="130" spans="1:20" ht="15.75" hidden="1" thickBot="1" x14ac:dyDescent="0.3">
      <c r="A130" s="355" t="s">
        <v>7</v>
      </c>
      <c r="B130" s="348">
        <f t="shared" ref="B130:T130" si="386">SUM(B129:B129)</f>
        <v>30</v>
      </c>
      <c r="C130" s="349" t="e">
        <f t="shared" si="386"/>
        <v>#REF!</v>
      </c>
      <c r="D130" s="350" t="e">
        <f t="shared" si="386"/>
        <v>#REF!</v>
      </c>
      <c r="E130" s="351" t="e">
        <f t="shared" si="386"/>
        <v>#REF!</v>
      </c>
      <c r="F130" s="352" t="e">
        <f t="shared" si="386"/>
        <v>#REF!</v>
      </c>
      <c r="G130" s="351" t="e">
        <f t="shared" si="386"/>
        <v>#REF!</v>
      </c>
      <c r="H130" s="352" t="e">
        <f t="shared" si="386"/>
        <v>#REF!</v>
      </c>
      <c r="I130" s="351" t="e">
        <f t="shared" si="386"/>
        <v>#REF!</v>
      </c>
      <c r="J130" s="352" t="e">
        <f t="shared" si="386"/>
        <v>#REF!</v>
      </c>
      <c r="K130" s="353" t="e">
        <f t="shared" ref="K130:L130" si="387">SUM(K129:K129)</f>
        <v>#REF!</v>
      </c>
      <c r="L130" s="354" t="e">
        <f t="shared" si="387"/>
        <v>#REF!</v>
      </c>
      <c r="M130" s="351" t="e">
        <f t="shared" si="386"/>
        <v>#REF!</v>
      </c>
      <c r="N130" s="352" t="e">
        <f t="shared" si="386"/>
        <v>#REF!</v>
      </c>
      <c r="O130" s="351" t="e">
        <f t="shared" si="386"/>
        <v>#REF!</v>
      </c>
      <c r="P130" s="352" t="e">
        <f t="shared" si="386"/>
        <v>#REF!</v>
      </c>
      <c r="Q130" s="351" t="e">
        <f t="shared" si="386"/>
        <v>#REF!</v>
      </c>
      <c r="R130" s="352" t="e">
        <f t="shared" si="386"/>
        <v>#REF!</v>
      </c>
      <c r="S130" s="353" t="e">
        <f t="shared" si="386"/>
        <v>#REF!</v>
      </c>
      <c r="T130" s="354" t="e">
        <f t="shared" si="386"/>
        <v>#REF!</v>
      </c>
    </row>
    <row r="131" spans="1:20" hidden="1" x14ac:dyDescent="0.25"/>
    <row r="132" spans="1:20" ht="15.75" hidden="1" x14ac:dyDescent="0.25">
      <c r="A132" s="993" t="s">
        <v>293</v>
      </c>
      <c r="B132" s="994"/>
      <c r="C132" s="994"/>
      <c r="D132" s="994"/>
      <c r="E132" s="994"/>
      <c r="F132" s="994"/>
      <c r="G132" s="994"/>
      <c r="H132" s="994"/>
      <c r="I132" s="994"/>
      <c r="J132" s="994"/>
      <c r="K132" s="994"/>
      <c r="L132" s="994"/>
      <c r="M132" s="994"/>
      <c r="N132" s="994"/>
      <c r="O132" s="994"/>
      <c r="P132" s="994"/>
      <c r="Q132" s="994"/>
      <c r="R132" s="994"/>
      <c r="S132" s="994"/>
      <c r="T132" s="994"/>
    </row>
    <row r="133" spans="1:20" ht="36.75" hidden="1" thickBot="1" x14ac:dyDescent="0.3">
      <c r="A133" s="74" t="s">
        <v>14</v>
      </c>
      <c r="B133" s="260" t="s">
        <v>216</v>
      </c>
      <c r="C133" s="90" t="s">
        <v>165</v>
      </c>
      <c r="D133" s="288" t="s">
        <v>217</v>
      </c>
      <c r="E133" s="329" t="s">
        <v>2</v>
      </c>
      <c r="F133" s="330" t="s">
        <v>219</v>
      </c>
      <c r="G133" s="329" t="s">
        <v>3</v>
      </c>
      <c r="H133" s="330" t="s">
        <v>220</v>
      </c>
      <c r="I133" s="329" t="s">
        <v>4</v>
      </c>
      <c r="J133" s="330" t="s">
        <v>221</v>
      </c>
      <c r="K133" s="237" t="s">
        <v>193</v>
      </c>
      <c r="L133" s="328" t="s">
        <v>218</v>
      </c>
      <c r="M133" s="329" t="s">
        <v>5</v>
      </c>
      <c r="N133" s="330" t="s">
        <v>222</v>
      </c>
      <c r="O133" s="331" t="s">
        <v>190</v>
      </c>
      <c r="P133" s="330" t="s">
        <v>223</v>
      </c>
      <c r="Q133" s="331" t="s">
        <v>191</v>
      </c>
      <c r="R133" s="330" t="s">
        <v>224</v>
      </c>
      <c r="S133" s="237" t="s">
        <v>193</v>
      </c>
      <c r="T133" s="328" t="s">
        <v>218</v>
      </c>
    </row>
    <row r="134" spans="1:20" ht="15.75" hidden="1" thickTop="1" x14ac:dyDescent="0.25">
      <c r="A134" s="77" t="s">
        <v>25</v>
      </c>
      <c r="B134" s="262">
        <v>30</v>
      </c>
      <c r="C134" s="78" t="e">
        <f>'UBS Jardim Julieta'!#REF!</f>
        <v>#REF!</v>
      </c>
      <c r="D134" s="290" t="e">
        <f t="shared" ref="D134" si="388">C134*B134</f>
        <v>#REF!</v>
      </c>
      <c r="E134" s="92" t="e">
        <f>'UBS Jardim Julieta'!#REF!</f>
        <v>#REF!</v>
      </c>
      <c r="F134" s="303" t="e">
        <f t="shared" ref="F134" si="389">(E134*$B134)-$D134</f>
        <v>#REF!</v>
      </c>
      <c r="G134" s="92" t="e">
        <f>'UBS Jardim Julieta'!#REF!</f>
        <v>#REF!</v>
      </c>
      <c r="H134" s="303" t="e">
        <f t="shared" ref="H134" si="390">(G134*$B134)-$D134</f>
        <v>#REF!</v>
      </c>
      <c r="I134" s="92" t="e">
        <f>'UBS Jardim Julieta'!#REF!</f>
        <v>#REF!</v>
      </c>
      <c r="J134" s="303" t="e">
        <f t="shared" ref="J134" si="391">(I134*$B134)-$D134</f>
        <v>#REF!</v>
      </c>
      <c r="K134" s="239" t="e">
        <f t="shared" ref="K134" si="392">SUM(E134,G134,I134)</f>
        <v>#REF!</v>
      </c>
      <c r="L134" s="316" t="e">
        <f t="shared" ref="L134" si="393">(K134*$B134)-$D134*3</f>
        <v>#REF!</v>
      </c>
      <c r="M134" s="92" t="e">
        <f>'UBS Jardim Julieta'!#REF!</f>
        <v>#REF!</v>
      </c>
      <c r="N134" s="303" t="e">
        <f t="shared" ref="N134" si="394">(M134*$B134)-$D134</f>
        <v>#REF!</v>
      </c>
      <c r="O134" s="92" t="e">
        <f>'UBS Jardim Julieta'!#REF!</f>
        <v>#REF!</v>
      </c>
      <c r="P134" s="303" t="e">
        <f t="shared" ref="P134" si="395">(O134*$B134)-$D134</f>
        <v>#REF!</v>
      </c>
      <c r="Q134" s="92" t="e">
        <f>'UBS Jardim Julieta'!#REF!</f>
        <v>#REF!</v>
      </c>
      <c r="R134" s="303" t="e">
        <f t="shared" ref="R134" si="396">(Q134*$B134)-$D134</f>
        <v>#REF!</v>
      </c>
      <c r="S134" s="239" t="e">
        <f t="shared" ref="S134" si="397">SUM(M134,O134,Q134)</f>
        <v>#REF!</v>
      </c>
      <c r="T134" s="316" t="e">
        <f t="shared" ref="T134" si="398">(S134*$B134)-$D134*3</f>
        <v>#REF!</v>
      </c>
    </row>
    <row r="135" spans="1:20" ht="15.75" hidden="1" thickBot="1" x14ac:dyDescent="0.3">
      <c r="A135" s="5" t="s">
        <v>7</v>
      </c>
      <c r="B135" s="279">
        <f t="shared" ref="B135:T135" si="399">SUM(B134:B134)</f>
        <v>30</v>
      </c>
      <c r="C135" s="6" t="e">
        <f t="shared" si="399"/>
        <v>#REF!</v>
      </c>
      <c r="D135" s="286" t="e">
        <f t="shared" si="399"/>
        <v>#REF!</v>
      </c>
      <c r="E135" s="7" t="e">
        <f t="shared" si="399"/>
        <v>#REF!</v>
      </c>
      <c r="F135" s="305" t="e">
        <f t="shared" si="399"/>
        <v>#REF!</v>
      </c>
      <c r="G135" s="7" t="e">
        <f t="shared" si="399"/>
        <v>#REF!</v>
      </c>
      <c r="H135" s="305" t="e">
        <f t="shared" si="399"/>
        <v>#REF!</v>
      </c>
      <c r="I135" s="7" t="e">
        <f t="shared" si="399"/>
        <v>#REF!</v>
      </c>
      <c r="J135" s="305" t="e">
        <f t="shared" si="399"/>
        <v>#REF!</v>
      </c>
      <c r="K135" s="71" t="e">
        <f t="shared" ref="K135:L135" si="400">SUM(K134:K134)</f>
        <v>#REF!</v>
      </c>
      <c r="L135" s="318" t="e">
        <f t="shared" si="400"/>
        <v>#REF!</v>
      </c>
      <c r="M135" s="7" t="e">
        <f t="shared" si="399"/>
        <v>#REF!</v>
      </c>
      <c r="N135" s="305" t="e">
        <f t="shared" si="399"/>
        <v>#REF!</v>
      </c>
      <c r="O135" s="7" t="e">
        <f t="shared" si="399"/>
        <v>#REF!</v>
      </c>
      <c r="P135" s="305" t="e">
        <f t="shared" si="399"/>
        <v>#REF!</v>
      </c>
      <c r="Q135" s="7" t="e">
        <f t="shared" si="399"/>
        <v>#REF!</v>
      </c>
      <c r="R135" s="305" t="e">
        <f t="shared" si="399"/>
        <v>#REF!</v>
      </c>
      <c r="S135" s="71" t="e">
        <f t="shared" si="399"/>
        <v>#REF!</v>
      </c>
      <c r="T135" s="318" t="e">
        <f t="shared" si="399"/>
        <v>#REF!</v>
      </c>
    </row>
    <row r="136" spans="1:20" hidden="1" x14ac:dyDescent="0.25"/>
    <row r="137" spans="1:20" ht="15.75" hidden="1" x14ac:dyDescent="0.25">
      <c r="A137" s="993" t="s">
        <v>295</v>
      </c>
      <c r="B137" s="994"/>
      <c r="C137" s="994"/>
      <c r="D137" s="994"/>
      <c r="E137" s="994"/>
      <c r="F137" s="994"/>
      <c r="G137" s="994"/>
      <c r="H137" s="994"/>
      <c r="I137" s="994"/>
      <c r="J137" s="994"/>
      <c r="K137" s="994"/>
      <c r="L137" s="994"/>
      <c r="M137" s="994"/>
      <c r="N137" s="994"/>
      <c r="O137" s="994"/>
      <c r="P137" s="994"/>
      <c r="Q137" s="994"/>
      <c r="R137" s="994"/>
      <c r="S137" s="994"/>
      <c r="T137" s="994"/>
    </row>
    <row r="138" spans="1:20" ht="36.75" hidden="1" thickBot="1" x14ac:dyDescent="0.3">
      <c r="A138" s="74" t="s">
        <v>14</v>
      </c>
      <c r="B138" s="260" t="s">
        <v>216</v>
      </c>
      <c r="C138" s="90" t="s">
        <v>165</v>
      </c>
      <c r="D138" s="288" t="s">
        <v>217</v>
      </c>
      <c r="E138" s="329" t="s">
        <v>2</v>
      </c>
      <c r="F138" s="330" t="s">
        <v>219</v>
      </c>
      <c r="G138" s="329" t="s">
        <v>3</v>
      </c>
      <c r="H138" s="330" t="s">
        <v>220</v>
      </c>
      <c r="I138" s="329" t="s">
        <v>4</v>
      </c>
      <c r="J138" s="330" t="s">
        <v>221</v>
      </c>
      <c r="K138" s="237" t="s">
        <v>193</v>
      </c>
      <c r="L138" s="328" t="s">
        <v>218</v>
      </c>
      <c r="M138" s="329" t="s">
        <v>5</v>
      </c>
      <c r="N138" s="330" t="s">
        <v>222</v>
      </c>
      <c r="O138" s="331" t="s">
        <v>190</v>
      </c>
      <c r="P138" s="330" t="s">
        <v>223</v>
      </c>
      <c r="Q138" s="331" t="s">
        <v>191</v>
      </c>
      <c r="R138" s="330" t="s">
        <v>224</v>
      </c>
      <c r="S138" s="237" t="s">
        <v>193</v>
      </c>
      <c r="T138" s="328" t="s">
        <v>218</v>
      </c>
    </row>
    <row r="139" spans="1:20" ht="15.75" hidden="1" thickTop="1" x14ac:dyDescent="0.25">
      <c r="A139" s="120" t="s">
        <v>123</v>
      </c>
      <c r="B139" s="272">
        <v>40</v>
      </c>
      <c r="C139" s="83" t="e">
        <f>'CAPS INF II VM-VG'!#REF!</f>
        <v>#REF!</v>
      </c>
      <c r="D139" s="298" t="e">
        <f t="shared" ref="D139:D140" si="401">C139*B139</f>
        <v>#REF!</v>
      </c>
      <c r="E139" s="114" t="e">
        <f>'CAPS INF II VM-VG'!#REF!</f>
        <v>#REF!</v>
      </c>
      <c r="F139" s="310" t="e">
        <f t="shared" ref="F139:F140" si="402">(E139*$B139)-$D139</f>
        <v>#REF!</v>
      </c>
      <c r="G139" s="114" t="e">
        <f>'CAPS INF II VM-VG'!#REF!</f>
        <v>#REF!</v>
      </c>
      <c r="H139" s="310" t="e">
        <f t="shared" ref="H139:H140" si="403">(G139*$B139)-$D139</f>
        <v>#REF!</v>
      </c>
      <c r="I139" s="114" t="e">
        <f>'CAPS INF II VM-VG'!#REF!</f>
        <v>#REF!</v>
      </c>
      <c r="J139" s="310" t="e">
        <f t="shared" ref="J139:J140" si="404">(I139*$B139)-$D139</f>
        <v>#REF!</v>
      </c>
      <c r="K139" s="246" t="e">
        <f t="shared" ref="K139:K140" si="405">SUM(E139,G139,I139)</f>
        <v>#REF!</v>
      </c>
      <c r="L139" s="323" t="e">
        <f t="shared" ref="L139:L140" si="406">(K139*$B139)-$D139*3</f>
        <v>#REF!</v>
      </c>
      <c r="M139" s="114" t="e">
        <f>'CAPS INF II VM-VG'!#REF!</f>
        <v>#REF!</v>
      </c>
      <c r="N139" s="310" t="e">
        <f t="shared" ref="N139:N140" si="407">(M139*$B139)-$D139</f>
        <v>#REF!</v>
      </c>
      <c r="O139" s="114" t="e">
        <f>'CAPS INF II VM-VG'!#REF!</f>
        <v>#REF!</v>
      </c>
      <c r="P139" s="310" t="e">
        <f t="shared" ref="P139:P140" si="408">(O139*$B139)-$D139</f>
        <v>#REF!</v>
      </c>
      <c r="Q139" s="114" t="e">
        <f>'CAPS INF II VM-VG'!#REF!</f>
        <v>#REF!</v>
      </c>
      <c r="R139" s="310" t="e">
        <f t="shared" ref="R139:R140" si="409">(Q139*$B139)-$D139</f>
        <v>#REF!</v>
      </c>
      <c r="S139" s="246" t="e">
        <f t="shared" ref="S139:S140" si="410">SUM(M139,O139,Q139)</f>
        <v>#REF!</v>
      </c>
      <c r="T139" s="323" t="e">
        <f t="shared" ref="T139:T140" si="411">(S139*$B139)-$D139*3</f>
        <v>#REF!</v>
      </c>
    </row>
    <row r="140" spans="1:20" hidden="1" x14ac:dyDescent="0.25">
      <c r="A140" s="120" t="s">
        <v>124</v>
      </c>
      <c r="B140" s="272">
        <v>30</v>
      </c>
      <c r="C140" s="83" t="e">
        <f>'CAPS INF II VM-VG'!#REF!</f>
        <v>#REF!</v>
      </c>
      <c r="D140" s="298" t="e">
        <f t="shared" si="401"/>
        <v>#REF!</v>
      </c>
      <c r="E140" s="114" t="e">
        <f>'CAPS INF II VM-VG'!#REF!</f>
        <v>#REF!</v>
      </c>
      <c r="F140" s="310" t="e">
        <f t="shared" si="402"/>
        <v>#REF!</v>
      </c>
      <c r="G140" s="114" t="e">
        <f>'CAPS INF II VM-VG'!#REF!</f>
        <v>#REF!</v>
      </c>
      <c r="H140" s="310" t="e">
        <f t="shared" si="403"/>
        <v>#REF!</v>
      </c>
      <c r="I140" s="114" t="e">
        <f>'CAPS INF II VM-VG'!#REF!</f>
        <v>#REF!</v>
      </c>
      <c r="J140" s="310" t="e">
        <f t="shared" si="404"/>
        <v>#REF!</v>
      </c>
      <c r="K140" s="246" t="e">
        <f t="shared" si="405"/>
        <v>#REF!</v>
      </c>
      <c r="L140" s="323" t="e">
        <f t="shared" si="406"/>
        <v>#REF!</v>
      </c>
      <c r="M140" s="114" t="e">
        <f>'CAPS INF II VM-VG'!#REF!</f>
        <v>#REF!</v>
      </c>
      <c r="N140" s="310" t="e">
        <f t="shared" si="407"/>
        <v>#REF!</v>
      </c>
      <c r="O140" s="114" t="e">
        <f>'CAPS INF II VM-VG'!#REF!</f>
        <v>#REF!</v>
      </c>
      <c r="P140" s="310" t="e">
        <f t="shared" si="408"/>
        <v>#REF!</v>
      </c>
      <c r="Q140" s="114" t="e">
        <f>'CAPS INF II VM-VG'!#REF!</f>
        <v>#REF!</v>
      </c>
      <c r="R140" s="310" t="e">
        <f t="shared" si="409"/>
        <v>#REF!</v>
      </c>
      <c r="S140" s="246" t="e">
        <f t="shared" si="410"/>
        <v>#REF!</v>
      </c>
      <c r="T140" s="323" t="e">
        <f t="shared" si="411"/>
        <v>#REF!</v>
      </c>
    </row>
    <row r="141" spans="1:20" ht="15.75" hidden="1" thickBot="1" x14ac:dyDescent="0.3">
      <c r="A141" s="5" t="s">
        <v>7</v>
      </c>
      <c r="B141" s="279">
        <f t="shared" ref="B141:T141" si="412">SUM(B139:B140)</f>
        <v>70</v>
      </c>
      <c r="C141" s="6" t="e">
        <f t="shared" si="412"/>
        <v>#REF!</v>
      </c>
      <c r="D141" s="286" t="e">
        <f t="shared" si="412"/>
        <v>#REF!</v>
      </c>
      <c r="E141" s="7" t="e">
        <f t="shared" si="412"/>
        <v>#REF!</v>
      </c>
      <c r="F141" s="305" t="e">
        <f t="shared" si="412"/>
        <v>#REF!</v>
      </c>
      <c r="G141" s="7" t="e">
        <f t="shared" si="412"/>
        <v>#REF!</v>
      </c>
      <c r="H141" s="305" t="e">
        <f t="shared" si="412"/>
        <v>#REF!</v>
      </c>
      <c r="I141" s="7" t="e">
        <f t="shared" si="412"/>
        <v>#REF!</v>
      </c>
      <c r="J141" s="305" t="e">
        <f t="shared" si="412"/>
        <v>#REF!</v>
      </c>
      <c r="K141" s="71" t="e">
        <f t="shared" ref="K141:L141" si="413">SUM(K139:K140)</f>
        <v>#REF!</v>
      </c>
      <c r="L141" s="318" t="e">
        <f t="shared" si="413"/>
        <v>#REF!</v>
      </c>
      <c r="M141" s="7" t="e">
        <f t="shared" si="412"/>
        <v>#REF!</v>
      </c>
      <c r="N141" s="305" t="e">
        <f t="shared" si="412"/>
        <v>#REF!</v>
      </c>
      <c r="O141" s="7" t="e">
        <f t="shared" si="412"/>
        <v>#REF!</v>
      </c>
      <c r="P141" s="305" t="e">
        <f t="shared" si="412"/>
        <v>#REF!</v>
      </c>
      <c r="Q141" s="7" t="e">
        <f t="shared" si="412"/>
        <v>#REF!</v>
      </c>
      <c r="R141" s="305" t="e">
        <f t="shared" si="412"/>
        <v>#REF!</v>
      </c>
      <c r="S141" s="71" t="e">
        <f t="shared" si="412"/>
        <v>#REF!</v>
      </c>
      <c r="T141" s="318" t="e">
        <f t="shared" si="412"/>
        <v>#REF!</v>
      </c>
    </row>
    <row r="142" spans="1:20" hidden="1" x14ac:dyDescent="0.25"/>
    <row r="143" spans="1:20" ht="15.75" hidden="1" x14ac:dyDescent="0.25">
      <c r="A143" s="993" t="s">
        <v>297</v>
      </c>
      <c r="B143" s="994"/>
      <c r="C143" s="994"/>
      <c r="D143" s="994"/>
      <c r="E143" s="994"/>
      <c r="F143" s="994"/>
      <c r="G143" s="994"/>
      <c r="H143" s="994"/>
      <c r="I143" s="994"/>
      <c r="J143" s="994"/>
      <c r="K143" s="994"/>
      <c r="L143" s="994"/>
      <c r="M143" s="994"/>
      <c r="N143" s="994"/>
      <c r="O143" s="994"/>
      <c r="P143" s="994"/>
      <c r="Q143" s="994"/>
      <c r="R143" s="994"/>
      <c r="S143" s="994"/>
      <c r="T143" s="994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29" t="s">
        <v>2</v>
      </c>
      <c r="F144" s="330" t="s">
        <v>219</v>
      </c>
      <c r="G144" s="329" t="s">
        <v>3</v>
      </c>
      <c r="H144" s="330" t="s">
        <v>220</v>
      </c>
      <c r="I144" s="329" t="s">
        <v>4</v>
      </c>
      <c r="J144" s="330" t="s">
        <v>221</v>
      </c>
      <c r="K144" s="237" t="s">
        <v>193</v>
      </c>
      <c r="L144" s="328" t="s">
        <v>218</v>
      </c>
      <c r="M144" s="329" t="s">
        <v>5</v>
      </c>
      <c r="N144" s="330" t="s">
        <v>222</v>
      </c>
      <c r="O144" s="331" t="s">
        <v>190</v>
      </c>
      <c r="P144" s="330" t="s">
        <v>223</v>
      </c>
      <c r="Q144" s="331" t="s">
        <v>191</v>
      </c>
      <c r="R144" s="330" t="s">
        <v>224</v>
      </c>
      <c r="S144" s="237" t="s">
        <v>193</v>
      </c>
      <c r="T144" s="328" t="s">
        <v>218</v>
      </c>
    </row>
    <row r="145" spans="1:20" ht="15.75" hidden="1" thickTop="1" x14ac:dyDescent="0.25">
      <c r="A145" s="127" t="s">
        <v>117</v>
      </c>
      <c r="B145" s="275">
        <v>40</v>
      </c>
      <c r="C145" s="190" t="e">
        <f>'HORA CERTA'!#REF!</f>
        <v>#REF!</v>
      </c>
      <c r="D145" s="298" t="e">
        <f t="shared" ref="D145:D146" si="414">C145*B145</f>
        <v>#REF!</v>
      </c>
      <c r="E145" s="358" t="e">
        <f>'HORA CERTA'!#REF!</f>
        <v>#REF!</v>
      </c>
      <c r="F145" s="357" t="e">
        <f t="shared" ref="F145:F146" si="415">(E145*$B145)-$D145</f>
        <v>#REF!</v>
      </c>
      <c r="G145" s="358" t="e">
        <f>'HORA CERTA'!#REF!</f>
        <v>#REF!</v>
      </c>
      <c r="H145" s="357" t="e">
        <f t="shared" ref="H145:H146" si="416">(G145*$B145)-$D145</f>
        <v>#REF!</v>
      </c>
      <c r="I145" s="358" t="e">
        <f>'HORA CERTA'!#REF!</f>
        <v>#REF!</v>
      </c>
      <c r="J145" s="357" t="e">
        <f t="shared" ref="J145:J146" si="417">(I145*$B145)-$D145</f>
        <v>#REF!</v>
      </c>
      <c r="K145" s="132" t="e">
        <f t="shared" ref="K145:K146" si="418">SUM(E145,G145,I145)</f>
        <v>#REF!</v>
      </c>
      <c r="L145" s="326" t="e">
        <f t="shared" ref="L145:L146" si="419">(K145*$B145)-$D145*3</f>
        <v>#REF!</v>
      </c>
      <c r="M145" s="358" t="e">
        <f>'HORA CERTA'!#REF!</f>
        <v>#REF!</v>
      </c>
      <c r="N145" s="357" t="e">
        <f t="shared" ref="N145:N146" si="420">(M145*$B145)-$D145</f>
        <v>#REF!</v>
      </c>
      <c r="O145" s="358" t="e">
        <f>'HORA CERTA'!#REF!</f>
        <v>#REF!</v>
      </c>
      <c r="P145" s="357" t="e">
        <f t="shared" ref="P145:P146" si="421">(O145*$B145)-$D145</f>
        <v>#REF!</v>
      </c>
      <c r="Q145" s="358" t="e">
        <f>'HORA CERTA'!#REF!</f>
        <v>#REF!</v>
      </c>
      <c r="R145" s="357" t="e">
        <f t="shared" ref="R145:R146" si="422">(Q145*$B145)-$D145</f>
        <v>#REF!</v>
      </c>
      <c r="S145" s="132" t="e">
        <f t="shared" ref="S145:S146" si="423">SUM(M145,O145,Q145)</f>
        <v>#REF!</v>
      </c>
      <c r="T145" s="326" t="e">
        <f t="shared" ref="T145:T146" si="424">(S145*$B145)-$D145*3</f>
        <v>#REF!</v>
      </c>
    </row>
    <row r="146" spans="1:20" ht="15.75" hidden="1" thickBot="1" x14ac:dyDescent="0.3">
      <c r="A146" s="133" t="s">
        <v>118</v>
      </c>
      <c r="B146" s="276">
        <v>36</v>
      </c>
      <c r="C146" s="85" t="e">
        <f>'HORA CERTA'!#REF!</f>
        <v>#REF!</v>
      </c>
      <c r="D146" s="299" t="e">
        <f t="shared" si="414"/>
        <v>#REF!</v>
      </c>
      <c r="E146" s="359" t="e">
        <f>'HORA CERTA'!#REF!</f>
        <v>#REF!</v>
      </c>
      <c r="F146" s="356" t="e">
        <f t="shared" si="415"/>
        <v>#REF!</v>
      </c>
      <c r="G146" s="359" t="e">
        <f>'HORA CERTA'!#REF!</f>
        <v>#REF!</v>
      </c>
      <c r="H146" s="356" t="e">
        <f t="shared" si="416"/>
        <v>#REF!</v>
      </c>
      <c r="I146" s="359" t="e">
        <f>'HORA CERTA'!#REF!</f>
        <v>#REF!</v>
      </c>
      <c r="J146" s="356" t="e">
        <f t="shared" si="417"/>
        <v>#REF!</v>
      </c>
      <c r="K146" s="135" t="e">
        <f t="shared" si="418"/>
        <v>#REF!</v>
      </c>
      <c r="L146" s="325" t="e">
        <f t="shared" si="419"/>
        <v>#REF!</v>
      </c>
      <c r="M146" s="359" t="e">
        <f>'HORA CERTA'!#REF!</f>
        <v>#REF!</v>
      </c>
      <c r="N146" s="356" t="e">
        <f t="shared" si="420"/>
        <v>#REF!</v>
      </c>
      <c r="O146" s="359" t="e">
        <f>'HORA CERTA'!#REF!</f>
        <v>#REF!</v>
      </c>
      <c r="P146" s="356" t="e">
        <f t="shared" si="421"/>
        <v>#REF!</v>
      </c>
      <c r="Q146" s="359" t="e">
        <f>'HORA CERTA'!#REF!</f>
        <v>#REF!</v>
      </c>
      <c r="R146" s="356" t="e">
        <f t="shared" si="422"/>
        <v>#REF!</v>
      </c>
      <c r="S146" s="135" t="e">
        <f t="shared" si="423"/>
        <v>#REF!</v>
      </c>
      <c r="T146" s="325" t="e">
        <f t="shared" si="424"/>
        <v>#REF!</v>
      </c>
    </row>
    <row r="147" spans="1:20" ht="15.75" hidden="1" thickBot="1" x14ac:dyDescent="0.3">
      <c r="A147" s="35" t="s">
        <v>7</v>
      </c>
      <c r="B147" s="280">
        <f t="shared" ref="B147:T147" si="425">SUM(B145:B146)</f>
        <v>76</v>
      </c>
      <c r="C147" s="36" t="e">
        <f t="shared" si="425"/>
        <v>#REF!</v>
      </c>
      <c r="D147" s="300" t="e">
        <f t="shared" si="425"/>
        <v>#REF!</v>
      </c>
      <c r="E147" s="37" t="e">
        <f t="shared" si="425"/>
        <v>#REF!</v>
      </c>
      <c r="F147" s="312" t="e">
        <f t="shared" si="425"/>
        <v>#REF!</v>
      </c>
      <c r="G147" s="37" t="e">
        <f t="shared" si="425"/>
        <v>#REF!</v>
      </c>
      <c r="H147" s="312" t="e">
        <f t="shared" si="425"/>
        <v>#REF!</v>
      </c>
      <c r="I147" s="37" t="e">
        <f t="shared" si="425"/>
        <v>#REF!</v>
      </c>
      <c r="J147" s="312" t="e">
        <f t="shared" si="425"/>
        <v>#REF!</v>
      </c>
      <c r="K147" s="136" t="e">
        <f t="shared" ref="K147:L147" si="426">SUM(K145:K146)</f>
        <v>#REF!</v>
      </c>
      <c r="L147" s="327" t="e">
        <f t="shared" si="426"/>
        <v>#REF!</v>
      </c>
      <c r="M147" s="37" t="e">
        <f t="shared" si="425"/>
        <v>#REF!</v>
      </c>
      <c r="N147" s="312" t="e">
        <f t="shared" si="425"/>
        <v>#REF!</v>
      </c>
      <c r="O147" s="37" t="e">
        <f t="shared" si="425"/>
        <v>#REF!</v>
      </c>
      <c r="P147" s="312" t="e">
        <f t="shared" si="425"/>
        <v>#REF!</v>
      </c>
      <c r="Q147" s="37" t="e">
        <f t="shared" si="425"/>
        <v>#REF!</v>
      </c>
      <c r="R147" s="312" t="e">
        <f t="shared" si="425"/>
        <v>#REF!</v>
      </c>
      <c r="S147" s="136" t="e">
        <f t="shared" si="425"/>
        <v>#REF!</v>
      </c>
      <c r="T147" s="327" t="e">
        <f t="shared" si="425"/>
        <v>#REF!</v>
      </c>
    </row>
  </sheetData>
  <sheetProtection sheet="1" objects="1" scenarios="1"/>
  <mergeCells count="30">
    <mergeCell ref="A1:O1"/>
    <mergeCell ref="A2:O2"/>
    <mergeCell ref="A41:T41"/>
    <mergeCell ref="A47:T47"/>
    <mergeCell ref="A53:T53"/>
    <mergeCell ref="F15:F16"/>
    <mergeCell ref="H15:H16"/>
    <mergeCell ref="J15:J16"/>
    <mergeCell ref="N15:N16"/>
    <mergeCell ref="P15:P16"/>
    <mergeCell ref="R15:R16"/>
    <mergeCell ref="T15:T16"/>
    <mergeCell ref="A4:T4"/>
    <mergeCell ref="L15:L16"/>
    <mergeCell ref="A143:T143"/>
    <mergeCell ref="A92:T92"/>
    <mergeCell ref="A97:T97"/>
    <mergeCell ref="A102:T102"/>
    <mergeCell ref="A107:T107"/>
    <mergeCell ref="A112:T112"/>
    <mergeCell ref="A117:T117"/>
    <mergeCell ref="A122:T122"/>
    <mergeCell ref="A127:T127"/>
    <mergeCell ref="A132:T132"/>
    <mergeCell ref="A137:T137"/>
    <mergeCell ref="A60:T60"/>
    <mergeCell ref="A67:T67"/>
    <mergeCell ref="A74:T74"/>
    <mergeCell ref="A80:T80"/>
    <mergeCell ref="A86:T8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X257"/>
  <sheetViews>
    <sheetView showGridLines="0" tabSelected="1" zoomScaleNormal="100" zoomScaleSheetLayoutView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9.42578125" customWidth="1"/>
    <col min="2" max="21" width="9.42578125" customWidth="1"/>
    <col min="22" max="22" width="8.42578125" bestFit="1" customWidth="1"/>
    <col min="23" max="23" width="8" customWidth="1"/>
    <col min="24" max="24" width="9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18" customHeight="1" x14ac:dyDescent="0.25">
      <c r="A6" s="969" t="s">
        <v>627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ht="20.25" customHeight="1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8" customHeight="1" x14ac:dyDescent="0.25">
      <c r="A9" s="808" t="s">
        <v>463</v>
      </c>
      <c r="B9" s="901">
        <v>7200</v>
      </c>
      <c r="C9" s="830">
        <v>8342</v>
      </c>
      <c r="D9" s="901">
        <v>7200</v>
      </c>
      <c r="E9" s="830">
        <v>8246</v>
      </c>
      <c r="F9" s="901">
        <v>7200</v>
      </c>
      <c r="G9" s="830">
        <v>7468</v>
      </c>
      <c r="H9" s="901">
        <v>7200</v>
      </c>
      <c r="I9" s="830">
        <v>7680</v>
      </c>
      <c r="J9" s="901">
        <v>7200</v>
      </c>
      <c r="K9" s="830">
        <v>7775</v>
      </c>
      <c r="L9" s="901">
        <v>7200</v>
      </c>
      <c r="M9" s="830">
        <v>7153</v>
      </c>
      <c r="N9" s="901">
        <v>7200</v>
      </c>
      <c r="O9" s="830">
        <v>8214</v>
      </c>
      <c r="P9" s="901">
        <v>7200</v>
      </c>
      <c r="Q9" s="830">
        <v>7015</v>
      </c>
      <c r="R9" s="901">
        <v>7200</v>
      </c>
      <c r="S9" s="830">
        <v>7002</v>
      </c>
      <c r="T9" s="901">
        <v>7200</v>
      </c>
      <c r="U9" s="830">
        <v>6814</v>
      </c>
      <c r="V9" s="836">
        <f>B9+D9+F9+H9+J9+L9+N9+P9+R9+T9</f>
        <v>72000</v>
      </c>
      <c r="W9" s="836">
        <f>C9+E9+G9+I9+K9+M9+O9+Q9+S9+U9</f>
        <v>75709</v>
      </c>
      <c r="X9" s="824">
        <f>IF(V9=0,"-",W9/V9)</f>
        <v>1.0515138888888889</v>
      </c>
    </row>
    <row r="10" spans="1:24" ht="18" customHeight="1" x14ac:dyDescent="0.25">
      <c r="A10" s="808" t="s">
        <v>461</v>
      </c>
      <c r="B10" s="827">
        <v>2496</v>
      </c>
      <c r="C10" s="823">
        <v>1939</v>
      </c>
      <c r="D10" s="827">
        <v>2496</v>
      </c>
      <c r="E10" s="823">
        <v>2048</v>
      </c>
      <c r="F10" s="827">
        <v>2496</v>
      </c>
      <c r="G10" s="823">
        <v>1919</v>
      </c>
      <c r="H10" s="827">
        <v>2496</v>
      </c>
      <c r="I10" s="823">
        <v>2140</v>
      </c>
      <c r="J10" s="827">
        <v>2496</v>
      </c>
      <c r="K10" s="823">
        <v>2020</v>
      </c>
      <c r="L10" s="827">
        <v>2496</v>
      </c>
      <c r="M10" s="823">
        <v>2277</v>
      </c>
      <c r="N10" s="827">
        <v>2496</v>
      </c>
      <c r="O10" s="823">
        <v>2067</v>
      </c>
      <c r="P10" s="827">
        <v>2496</v>
      </c>
      <c r="Q10" s="823">
        <v>2383</v>
      </c>
      <c r="R10" s="827">
        <v>2496</v>
      </c>
      <c r="S10" s="823">
        <v>2124</v>
      </c>
      <c r="T10" s="827">
        <v>2496</v>
      </c>
      <c r="U10" s="823">
        <v>2219</v>
      </c>
      <c r="V10" s="836">
        <f t="shared" ref="V10:V45" si="0">B10+D10+F10+H10+J10+L10+N10+P10+R10+T10</f>
        <v>24960</v>
      </c>
      <c r="W10" s="836">
        <f t="shared" ref="W10:W45" si="1">C10+E10+G10+I10+K10+M10+O10+Q10+S10+U10</f>
        <v>21136</v>
      </c>
      <c r="X10" s="824">
        <f t="shared" ref="X10:X45" si="2">IF(V10=0,"-",W10/V10)</f>
        <v>0.84679487179487178</v>
      </c>
    </row>
    <row r="11" spans="1:24" ht="18" customHeight="1" x14ac:dyDescent="0.25">
      <c r="A11" s="808" t="s">
        <v>565</v>
      </c>
      <c r="B11" s="827">
        <f>6*16</f>
        <v>96</v>
      </c>
      <c r="C11" s="828">
        <v>87</v>
      </c>
      <c r="D11" s="827">
        <f>6*16</f>
        <v>96</v>
      </c>
      <c r="E11" s="828">
        <v>96</v>
      </c>
      <c r="F11" s="827">
        <f>6*16</f>
        <v>96</v>
      </c>
      <c r="G11" s="828">
        <v>94</v>
      </c>
      <c r="H11" s="827">
        <f>6*16</f>
        <v>96</v>
      </c>
      <c r="I11" s="828">
        <v>102</v>
      </c>
      <c r="J11" s="827">
        <f>6*16</f>
        <v>96</v>
      </c>
      <c r="K11" s="828">
        <v>98</v>
      </c>
      <c r="L11" s="827">
        <f>6*16</f>
        <v>96</v>
      </c>
      <c r="M11" s="828">
        <v>101</v>
      </c>
      <c r="N11" s="827">
        <f>6*16</f>
        <v>96</v>
      </c>
      <c r="O11" s="828">
        <v>77</v>
      </c>
      <c r="P11" s="827">
        <f>6*16</f>
        <v>96</v>
      </c>
      <c r="Q11" s="828">
        <v>107</v>
      </c>
      <c r="R11" s="827">
        <f>6*16</f>
        <v>96</v>
      </c>
      <c r="S11" s="828">
        <v>80</v>
      </c>
      <c r="T11" s="827">
        <f>6*16</f>
        <v>96</v>
      </c>
      <c r="U11" s="828">
        <v>101</v>
      </c>
      <c r="V11" s="836">
        <f t="shared" si="0"/>
        <v>960</v>
      </c>
      <c r="W11" s="836">
        <f t="shared" si="1"/>
        <v>943</v>
      </c>
      <c r="X11" s="824">
        <f t="shared" si="2"/>
        <v>0.98229166666666667</v>
      </c>
    </row>
    <row r="12" spans="1:24" ht="18" customHeight="1" x14ac:dyDescent="0.25">
      <c r="A12" s="808" t="s">
        <v>464</v>
      </c>
      <c r="B12" s="827">
        <v>1080</v>
      </c>
      <c r="C12" s="823">
        <v>1116</v>
      </c>
      <c r="D12" s="827">
        <v>1080</v>
      </c>
      <c r="E12" s="823">
        <v>870</v>
      </c>
      <c r="F12" s="827">
        <v>1080</v>
      </c>
      <c r="G12" s="823">
        <v>1038</v>
      </c>
      <c r="H12" s="827">
        <v>1080</v>
      </c>
      <c r="I12" s="823">
        <v>870</v>
      </c>
      <c r="J12" s="827">
        <v>1080</v>
      </c>
      <c r="K12" s="823">
        <v>1069</v>
      </c>
      <c r="L12" s="827">
        <v>1080</v>
      </c>
      <c r="M12" s="823">
        <v>1122</v>
      </c>
      <c r="N12" s="827">
        <v>1080</v>
      </c>
      <c r="O12" s="823">
        <v>1049</v>
      </c>
      <c r="P12" s="827">
        <v>1080</v>
      </c>
      <c r="Q12" s="823">
        <v>1081</v>
      </c>
      <c r="R12" s="827">
        <v>1080</v>
      </c>
      <c r="S12" s="823">
        <v>852</v>
      </c>
      <c r="T12" s="827">
        <v>1080</v>
      </c>
      <c r="U12" s="823">
        <v>885</v>
      </c>
      <c r="V12" s="836">
        <f t="shared" si="0"/>
        <v>10800</v>
      </c>
      <c r="W12" s="836">
        <f t="shared" si="1"/>
        <v>9952</v>
      </c>
      <c r="X12" s="824">
        <f t="shared" si="2"/>
        <v>0.92148148148148146</v>
      </c>
    </row>
    <row r="13" spans="1:24" ht="18" customHeight="1" x14ac:dyDescent="0.25">
      <c r="A13" s="808" t="s">
        <v>564</v>
      </c>
      <c r="B13" s="827">
        <f>6*16</f>
        <v>96</v>
      </c>
      <c r="C13" s="828">
        <v>89</v>
      </c>
      <c r="D13" s="827">
        <f>6*16</f>
        <v>96</v>
      </c>
      <c r="E13" s="828">
        <v>89</v>
      </c>
      <c r="F13" s="827">
        <f>6*16</f>
        <v>96</v>
      </c>
      <c r="G13" s="828">
        <v>88</v>
      </c>
      <c r="H13" s="827">
        <f>6*16</f>
        <v>96</v>
      </c>
      <c r="I13" s="828">
        <v>104</v>
      </c>
      <c r="J13" s="827">
        <f>6*16</f>
        <v>96</v>
      </c>
      <c r="K13" s="828">
        <v>143</v>
      </c>
      <c r="L13" s="827">
        <f>6*16</f>
        <v>96</v>
      </c>
      <c r="M13" s="828">
        <v>125</v>
      </c>
      <c r="N13" s="827">
        <f>6*16</f>
        <v>96</v>
      </c>
      <c r="O13" s="828">
        <v>109</v>
      </c>
      <c r="P13" s="827">
        <f>6*16</f>
        <v>96</v>
      </c>
      <c r="Q13" s="828">
        <v>123</v>
      </c>
      <c r="R13" s="827">
        <f>6*16</f>
        <v>96</v>
      </c>
      <c r="S13" s="828">
        <v>55</v>
      </c>
      <c r="T13" s="827">
        <f>6*16</f>
        <v>96</v>
      </c>
      <c r="U13" s="828">
        <v>74</v>
      </c>
      <c r="V13" s="836">
        <f t="shared" si="0"/>
        <v>960</v>
      </c>
      <c r="W13" s="836">
        <f t="shared" si="1"/>
        <v>999</v>
      </c>
      <c r="X13" s="824">
        <f t="shared" si="2"/>
        <v>1.0406249999999999</v>
      </c>
    </row>
    <row r="14" spans="1:24" ht="18" customHeight="1" x14ac:dyDescent="0.25">
      <c r="A14" s="808" t="s">
        <v>676</v>
      </c>
      <c r="B14" s="827">
        <v>384</v>
      </c>
      <c r="C14" s="828">
        <v>338</v>
      </c>
      <c r="D14" s="827">
        <v>384</v>
      </c>
      <c r="E14" s="828">
        <v>438</v>
      </c>
      <c r="F14" s="827">
        <v>384</v>
      </c>
      <c r="G14" s="828">
        <v>394</v>
      </c>
      <c r="H14" s="827">
        <v>384</v>
      </c>
      <c r="I14" s="828">
        <v>504</v>
      </c>
      <c r="J14" s="827">
        <v>384</v>
      </c>
      <c r="K14" s="828">
        <v>256</v>
      </c>
      <c r="L14" s="827">
        <v>384</v>
      </c>
      <c r="M14" s="828">
        <v>440</v>
      </c>
      <c r="N14" s="827">
        <v>384</v>
      </c>
      <c r="O14" s="828">
        <v>518</v>
      </c>
      <c r="P14" s="827">
        <v>384</v>
      </c>
      <c r="Q14" s="828">
        <v>540</v>
      </c>
      <c r="R14" s="827">
        <v>384</v>
      </c>
      <c r="S14" s="828">
        <v>561</v>
      </c>
      <c r="T14" s="827">
        <v>384</v>
      </c>
      <c r="U14" s="828">
        <v>427</v>
      </c>
      <c r="V14" s="836">
        <f t="shared" si="0"/>
        <v>3840</v>
      </c>
      <c r="W14" s="836">
        <f t="shared" si="1"/>
        <v>4416</v>
      </c>
      <c r="X14" s="824">
        <f t="shared" si="2"/>
        <v>1.1499999999999999</v>
      </c>
    </row>
    <row r="15" spans="1:24" ht="18" customHeight="1" x14ac:dyDescent="0.25">
      <c r="A15" s="808" t="s">
        <v>675</v>
      </c>
      <c r="B15" s="827">
        <v>58</v>
      </c>
      <c r="C15" s="828">
        <v>36</v>
      </c>
      <c r="D15" s="827">
        <v>58</v>
      </c>
      <c r="E15" s="828">
        <v>63</v>
      </c>
      <c r="F15" s="827">
        <v>58</v>
      </c>
      <c r="G15" s="828">
        <v>59</v>
      </c>
      <c r="H15" s="827">
        <v>58</v>
      </c>
      <c r="I15" s="828">
        <v>60</v>
      </c>
      <c r="J15" s="827">
        <v>58</v>
      </c>
      <c r="K15" s="828">
        <v>32</v>
      </c>
      <c r="L15" s="827">
        <v>58</v>
      </c>
      <c r="M15" s="828">
        <v>62</v>
      </c>
      <c r="N15" s="827">
        <v>58</v>
      </c>
      <c r="O15" s="828">
        <v>66</v>
      </c>
      <c r="P15" s="827">
        <v>58</v>
      </c>
      <c r="Q15" s="828">
        <v>59</v>
      </c>
      <c r="R15" s="827">
        <v>58</v>
      </c>
      <c r="S15" s="828">
        <v>59</v>
      </c>
      <c r="T15" s="827">
        <v>58</v>
      </c>
      <c r="U15" s="828">
        <v>57</v>
      </c>
      <c r="V15" s="836">
        <f>B15+D15+F15+H15+J15+L15+N15+P15+R15+T15</f>
        <v>580</v>
      </c>
      <c r="W15" s="836">
        <f>C15+E15+G15+I15+K15+M15+O15+Q15+S15+U15</f>
        <v>553</v>
      </c>
      <c r="X15" s="824">
        <f t="shared" si="2"/>
        <v>0.95344827586206893</v>
      </c>
    </row>
    <row r="16" spans="1:24" ht="18" customHeight="1" x14ac:dyDescent="0.25">
      <c r="A16" s="808" t="s">
        <v>504</v>
      </c>
      <c r="B16" s="861">
        <v>16</v>
      </c>
      <c r="C16" s="862">
        <v>11</v>
      </c>
      <c r="D16" s="861">
        <v>16</v>
      </c>
      <c r="E16" s="862">
        <v>16</v>
      </c>
      <c r="F16" s="861">
        <v>16</v>
      </c>
      <c r="G16" s="862">
        <v>16</v>
      </c>
      <c r="H16" s="861">
        <v>16</v>
      </c>
      <c r="I16" s="862">
        <v>15</v>
      </c>
      <c r="J16" s="861">
        <v>16</v>
      </c>
      <c r="K16" s="862">
        <v>8</v>
      </c>
      <c r="L16" s="861">
        <v>16</v>
      </c>
      <c r="M16" s="862">
        <v>16</v>
      </c>
      <c r="N16" s="861">
        <v>16</v>
      </c>
      <c r="O16" s="862">
        <v>16</v>
      </c>
      <c r="P16" s="861">
        <v>16</v>
      </c>
      <c r="Q16" s="862">
        <v>16</v>
      </c>
      <c r="R16" s="861">
        <v>16</v>
      </c>
      <c r="S16" s="862">
        <v>18</v>
      </c>
      <c r="T16" s="861">
        <v>16</v>
      </c>
      <c r="U16" s="862">
        <v>14</v>
      </c>
      <c r="V16" s="836">
        <f t="shared" si="0"/>
        <v>160</v>
      </c>
      <c r="W16" s="836">
        <f t="shared" si="1"/>
        <v>146</v>
      </c>
      <c r="X16" s="824">
        <f t="shared" si="2"/>
        <v>0.91249999999999998</v>
      </c>
    </row>
    <row r="17" spans="1:24" ht="18" customHeight="1" x14ac:dyDescent="0.25">
      <c r="A17" s="808" t="s">
        <v>673</v>
      </c>
      <c r="B17" s="822">
        <v>435</v>
      </c>
      <c r="C17" s="823">
        <v>532</v>
      </c>
      <c r="D17" s="822">
        <v>435</v>
      </c>
      <c r="E17" s="823">
        <v>334</v>
      </c>
      <c r="F17" s="822">
        <v>435</v>
      </c>
      <c r="G17" s="823">
        <v>488</v>
      </c>
      <c r="H17" s="822">
        <v>435</v>
      </c>
      <c r="I17" s="823">
        <v>580</v>
      </c>
      <c r="J17" s="822">
        <v>435</v>
      </c>
      <c r="K17" s="823">
        <v>598</v>
      </c>
      <c r="L17" s="822">
        <v>435</v>
      </c>
      <c r="M17" s="823">
        <v>401</v>
      </c>
      <c r="N17" s="822">
        <v>435</v>
      </c>
      <c r="O17" s="823">
        <v>601</v>
      </c>
      <c r="P17" s="822">
        <v>435</v>
      </c>
      <c r="Q17" s="823">
        <v>523</v>
      </c>
      <c r="R17" s="822">
        <v>435</v>
      </c>
      <c r="S17" s="823">
        <v>583</v>
      </c>
      <c r="T17" s="822">
        <v>435</v>
      </c>
      <c r="U17" s="823">
        <v>591</v>
      </c>
      <c r="V17" s="836">
        <f t="shared" si="0"/>
        <v>4350</v>
      </c>
      <c r="W17" s="836">
        <f t="shared" si="1"/>
        <v>5231</v>
      </c>
      <c r="X17" s="824">
        <f t="shared" si="2"/>
        <v>1.2025287356321839</v>
      </c>
    </row>
    <row r="18" spans="1:24" ht="18" customHeight="1" x14ac:dyDescent="0.25">
      <c r="A18" s="808" t="s">
        <v>585</v>
      </c>
      <c r="B18" s="822">
        <v>65</v>
      </c>
      <c r="C18" s="823">
        <v>106</v>
      </c>
      <c r="D18" s="822">
        <v>65</v>
      </c>
      <c r="E18" s="823">
        <v>60</v>
      </c>
      <c r="F18" s="822">
        <v>65</v>
      </c>
      <c r="G18" s="823">
        <v>79</v>
      </c>
      <c r="H18" s="822">
        <v>65</v>
      </c>
      <c r="I18" s="823">
        <v>81</v>
      </c>
      <c r="J18" s="822">
        <v>65</v>
      </c>
      <c r="K18" s="823">
        <v>68</v>
      </c>
      <c r="L18" s="822">
        <v>65</v>
      </c>
      <c r="M18" s="823">
        <v>46</v>
      </c>
      <c r="N18" s="822">
        <v>65</v>
      </c>
      <c r="O18" s="823">
        <v>75</v>
      </c>
      <c r="P18" s="822">
        <v>65</v>
      </c>
      <c r="Q18" s="823">
        <v>70</v>
      </c>
      <c r="R18" s="822">
        <v>65</v>
      </c>
      <c r="S18" s="823">
        <v>74</v>
      </c>
      <c r="T18" s="822">
        <v>65</v>
      </c>
      <c r="U18" s="823">
        <v>85</v>
      </c>
      <c r="V18" s="836">
        <f t="shared" si="0"/>
        <v>650</v>
      </c>
      <c r="W18" s="836">
        <f t="shared" si="1"/>
        <v>744</v>
      </c>
      <c r="X18" s="824">
        <f t="shared" si="2"/>
        <v>1.1446153846153846</v>
      </c>
    </row>
    <row r="19" spans="1:24" ht="18" customHeight="1" x14ac:dyDescent="0.25">
      <c r="A19" s="808" t="s">
        <v>503</v>
      </c>
      <c r="B19" s="858">
        <v>20</v>
      </c>
      <c r="C19" s="852">
        <v>17</v>
      </c>
      <c r="D19" s="858">
        <v>20</v>
      </c>
      <c r="E19" s="852">
        <v>10</v>
      </c>
      <c r="F19" s="858">
        <v>20</v>
      </c>
      <c r="G19" s="852">
        <v>18</v>
      </c>
      <c r="H19" s="858">
        <v>20</v>
      </c>
      <c r="I19" s="852">
        <v>19</v>
      </c>
      <c r="J19" s="858">
        <v>20</v>
      </c>
      <c r="K19" s="852">
        <v>20</v>
      </c>
      <c r="L19" s="858">
        <v>20</v>
      </c>
      <c r="M19" s="852">
        <v>14</v>
      </c>
      <c r="N19" s="858">
        <v>20</v>
      </c>
      <c r="O19" s="852">
        <v>17</v>
      </c>
      <c r="P19" s="858">
        <v>20</v>
      </c>
      <c r="Q19" s="852">
        <v>20</v>
      </c>
      <c r="R19" s="858">
        <v>20</v>
      </c>
      <c r="S19" s="852">
        <v>21</v>
      </c>
      <c r="T19" s="858">
        <v>20</v>
      </c>
      <c r="U19" s="852">
        <v>19</v>
      </c>
      <c r="V19" s="836">
        <f t="shared" si="0"/>
        <v>200</v>
      </c>
      <c r="W19" s="836">
        <f t="shared" si="1"/>
        <v>175</v>
      </c>
      <c r="X19" s="824">
        <f t="shared" si="2"/>
        <v>0.875</v>
      </c>
    </row>
    <row r="20" spans="1:24" ht="18" customHeight="1" x14ac:dyDescent="0.25">
      <c r="A20" s="808" t="s">
        <v>568</v>
      </c>
      <c r="B20" s="829">
        <v>792</v>
      </c>
      <c r="C20" s="823">
        <v>763</v>
      </c>
      <c r="D20" s="829">
        <v>792</v>
      </c>
      <c r="E20" s="823">
        <v>656</v>
      </c>
      <c r="F20" s="829">
        <v>792</v>
      </c>
      <c r="G20" s="823">
        <v>640</v>
      </c>
      <c r="H20" s="829">
        <v>792</v>
      </c>
      <c r="I20" s="823">
        <v>689</v>
      </c>
      <c r="J20" s="829">
        <v>792</v>
      </c>
      <c r="K20" s="823">
        <v>766</v>
      </c>
      <c r="L20" s="829">
        <v>792</v>
      </c>
      <c r="M20" s="823">
        <v>634</v>
      </c>
      <c r="N20" s="829">
        <v>792</v>
      </c>
      <c r="O20" s="823">
        <v>802</v>
      </c>
      <c r="P20" s="829">
        <v>792</v>
      </c>
      <c r="Q20" s="823">
        <v>756</v>
      </c>
      <c r="R20" s="829">
        <v>792</v>
      </c>
      <c r="S20" s="823">
        <v>791</v>
      </c>
      <c r="T20" s="829">
        <v>792</v>
      </c>
      <c r="U20" s="823">
        <v>895</v>
      </c>
      <c r="V20" s="836">
        <f t="shared" si="0"/>
        <v>7920</v>
      </c>
      <c r="W20" s="836">
        <f t="shared" si="1"/>
        <v>7392</v>
      </c>
      <c r="X20" s="824">
        <f t="shared" si="2"/>
        <v>0.93333333333333335</v>
      </c>
    </row>
    <row r="21" spans="1:24" ht="18" customHeight="1" x14ac:dyDescent="0.25">
      <c r="A21" s="808" t="s">
        <v>477</v>
      </c>
      <c r="B21" s="829">
        <v>528</v>
      </c>
      <c r="C21" s="823">
        <v>356</v>
      </c>
      <c r="D21" s="829">
        <v>528</v>
      </c>
      <c r="E21" s="823">
        <v>342</v>
      </c>
      <c r="F21" s="829">
        <v>528</v>
      </c>
      <c r="G21" s="823">
        <v>192</v>
      </c>
      <c r="H21" s="829">
        <v>528</v>
      </c>
      <c r="I21" s="823">
        <v>296</v>
      </c>
      <c r="J21" s="829">
        <v>528</v>
      </c>
      <c r="K21" s="823">
        <v>376</v>
      </c>
      <c r="L21" s="829">
        <v>528</v>
      </c>
      <c r="M21" s="823">
        <v>347</v>
      </c>
      <c r="N21" s="829">
        <v>528</v>
      </c>
      <c r="O21" s="823">
        <v>405</v>
      </c>
      <c r="P21" s="829">
        <v>528</v>
      </c>
      <c r="Q21" s="823">
        <v>317</v>
      </c>
      <c r="R21" s="829">
        <v>528</v>
      </c>
      <c r="S21" s="823">
        <v>446</v>
      </c>
      <c r="T21" s="829">
        <v>528</v>
      </c>
      <c r="U21" s="823">
        <v>283</v>
      </c>
      <c r="V21" s="836">
        <f t="shared" si="0"/>
        <v>5280</v>
      </c>
      <c r="W21" s="836">
        <f t="shared" si="1"/>
        <v>3360</v>
      </c>
      <c r="X21" s="824">
        <f t="shared" si="2"/>
        <v>0.63636363636363635</v>
      </c>
    </row>
    <row r="22" spans="1:24" ht="18" customHeight="1" x14ac:dyDescent="0.25">
      <c r="A22" s="808" t="s">
        <v>478</v>
      </c>
      <c r="B22" s="829">
        <v>160</v>
      </c>
      <c r="C22" s="823">
        <v>178</v>
      </c>
      <c r="D22" s="829">
        <v>160</v>
      </c>
      <c r="E22" s="823">
        <v>174</v>
      </c>
      <c r="F22" s="829">
        <v>160</v>
      </c>
      <c r="G22" s="823">
        <v>190</v>
      </c>
      <c r="H22" s="829">
        <v>160</v>
      </c>
      <c r="I22" s="823">
        <v>157</v>
      </c>
      <c r="J22" s="829">
        <v>160</v>
      </c>
      <c r="K22" s="823">
        <v>90</v>
      </c>
      <c r="L22" s="829">
        <v>160</v>
      </c>
      <c r="M22" s="823">
        <v>0</v>
      </c>
      <c r="N22" s="829">
        <v>160</v>
      </c>
      <c r="O22" s="823">
        <v>0</v>
      </c>
      <c r="P22" s="829">
        <v>160</v>
      </c>
      <c r="Q22" s="823">
        <v>0</v>
      </c>
      <c r="R22" s="829">
        <v>160</v>
      </c>
      <c r="S22" s="823">
        <v>0</v>
      </c>
      <c r="T22" s="829">
        <v>160</v>
      </c>
      <c r="U22" s="823">
        <v>0</v>
      </c>
      <c r="V22" s="836">
        <f t="shared" si="0"/>
        <v>1600</v>
      </c>
      <c r="W22" s="836">
        <f t="shared" si="1"/>
        <v>789</v>
      </c>
      <c r="X22" s="824">
        <f t="shared" si="2"/>
        <v>0.49312499999999998</v>
      </c>
    </row>
    <row r="23" spans="1:24" s="645" customFormat="1" ht="18" customHeight="1" x14ac:dyDescent="0.2">
      <c r="A23" s="808" t="s">
        <v>591</v>
      </c>
      <c r="B23" s="858">
        <v>110</v>
      </c>
      <c r="C23" s="852">
        <v>131</v>
      </c>
      <c r="D23" s="858">
        <v>110</v>
      </c>
      <c r="E23" s="852">
        <v>126</v>
      </c>
      <c r="F23" s="858">
        <v>110</v>
      </c>
      <c r="G23" s="852">
        <v>110</v>
      </c>
      <c r="H23" s="858">
        <v>110</v>
      </c>
      <c r="I23" s="852">
        <v>134</v>
      </c>
      <c r="J23" s="858">
        <v>110</v>
      </c>
      <c r="K23" s="852">
        <v>37</v>
      </c>
      <c r="L23" s="858">
        <v>110</v>
      </c>
      <c r="M23" s="852">
        <v>0</v>
      </c>
      <c r="N23" s="858">
        <v>110</v>
      </c>
      <c r="O23" s="852">
        <v>0</v>
      </c>
      <c r="P23" s="858">
        <v>110</v>
      </c>
      <c r="Q23" s="852">
        <v>0</v>
      </c>
      <c r="R23" s="858">
        <v>110</v>
      </c>
      <c r="S23" s="852">
        <v>0</v>
      </c>
      <c r="T23" s="858">
        <v>110</v>
      </c>
      <c r="U23" s="852">
        <v>0</v>
      </c>
      <c r="V23" s="836">
        <f t="shared" si="0"/>
        <v>1100</v>
      </c>
      <c r="W23" s="836">
        <f t="shared" si="1"/>
        <v>538</v>
      </c>
      <c r="X23" s="824">
        <f t="shared" si="2"/>
        <v>0.48909090909090908</v>
      </c>
    </row>
    <row r="24" spans="1:24" s="645" customFormat="1" ht="18" customHeight="1" x14ac:dyDescent="0.2">
      <c r="A24" s="808" t="s">
        <v>595</v>
      </c>
      <c r="B24" s="858">
        <v>4</v>
      </c>
      <c r="C24" s="852">
        <v>8</v>
      </c>
      <c r="D24" s="858">
        <v>4</v>
      </c>
      <c r="E24" s="852">
        <v>6</v>
      </c>
      <c r="F24" s="858">
        <v>4</v>
      </c>
      <c r="G24" s="852">
        <v>9</v>
      </c>
      <c r="H24" s="858">
        <v>4</v>
      </c>
      <c r="I24" s="852">
        <v>6</v>
      </c>
      <c r="J24" s="858">
        <v>4</v>
      </c>
      <c r="K24" s="852">
        <v>3</v>
      </c>
      <c r="L24" s="858">
        <v>4</v>
      </c>
      <c r="M24" s="852">
        <v>0</v>
      </c>
      <c r="N24" s="858">
        <v>4</v>
      </c>
      <c r="O24" s="852">
        <v>0</v>
      </c>
      <c r="P24" s="858">
        <v>4</v>
      </c>
      <c r="Q24" s="852">
        <v>0</v>
      </c>
      <c r="R24" s="858">
        <v>4</v>
      </c>
      <c r="S24" s="852">
        <v>0</v>
      </c>
      <c r="T24" s="858">
        <v>4</v>
      </c>
      <c r="U24" s="852">
        <v>0</v>
      </c>
      <c r="V24" s="836">
        <f t="shared" si="0"/>
        <v>40</v>
      </c>
      <c r="W24" s="836">
        <f t="shared" si="1"/>
        <v>32</v>
      </c>
      <c r="X24" s="824">
        <f t="shared" si="2"/>
        <v>0.8</v>
      </c>
    </row>
    <row r="25" spans="1:24" ht="18" customHeight="1" x14ac:dyDescent="0.25">
      <c r="A25" s="808" t="s">
        <v>479</v>
      </c>
      <c r="B25" s="829">
        <v>792</v>
      </c>
      <c r="C25" s="823">
        <v>390</v>
      </c>
      <c r="D25" s="829">
        <v>792</v>
      </c>
      <c r="E25" s="823">
        <v>202</v>
      </c>
      <c r="F25" s="829">
        <v>792</v>
      </c>
      <c r="G25" s="823">
        <v>240</v>
      </c>
      <c r="H25" s="829">
        <v>792</v>
      </c>
      <c r="I25" s="823">
        <v>412</v>
      </c>
      <c r="J25" s="829">
        <v>792</v>
      </c>
      <c r="K25" s="823">
        <v>385</v>
      </c>
      <c r="L25" s="829">
        <v>792</v>
      </c>
      <c r="M25" s="823">
        <v>309</v>
      </c>
      <c r="N25" s="829">
        <v>792</v>
      </c>
      <c r="O25" s="823">
        <v>480</v>
      </c>
      <c r="P25" s="829">
        <v>792</v>
      </c>
      <c r="Q25" s="823">
        <v>403</v>
      </c>
      <c r="R25" s="829">
        <v>792</v>
      </c>
      <c r="S25" s="823">
        <v>333</v>
      </c>
      <c r="T25" s="829">
        <v>792</v>
      </c>
      <c r="U25" s="823">
        <v>406</v>
      </c>
      <c r="V25" s="836">
        <f t="shared" si="0"/>
        <v>7920</v>
      </c>
      <c r="W25" s="836">
        <f t="shared" si="1"/>
        <v>3560</v>
      </c>
      <c r="X25" s="824">
        <f t="shared" si="2"/>
        <v>0.4494949494949495</v>
      </c>
    </row>
    <row r="26" spans="1:24" s="645" customFormat="1" ht="18" customHeight="1" x14ac:dyDescent="0.2">
      <c r="A26" s="857" t="s">
        <v>505</v>
      </c>
      <c r="B26" s="858">
        <v>432</v>
      </c>
      <c r="C26" s="852">
        <v>316</v>
      </c>
      <c r="D26" s="858">
        <v>432</v>
      </c>
      <c r="E26" s="852">
        <v>286</v>
      </c>
      <c r="F26" s="858">
        <v>432</v>
      </c>
      <c r="G26" s="852">
        <v>247</v>
      </c>
      <c r="H26" s="858">
        <v>432</v>
      </c>
      <c r="I26" s="852">
        <v>253</v>
      </c>
      <c r="J26" s="858">
        <v>432</v>
      </c>
      <c r="K26" s="852">
        <v>308</v>
      </c>
      <c r="L26" s="858">
        <v>432</v>
      </c>
      <c r="M26" s="852">
        <v>356</v>
      </c>
      <c r="N26" s="858">
        <v>432</v>
      </c>
      <c r="O26" s="852">
        <v>406</v>
      </c>
      <c r="P26" s="858">
        <v>432</v>
      </c>
      <c r="Q26" s="852">
        <v>495</v>
      </c>
      <c r="R26" s="858">
        <v>432</v>
      </c>
      <c r="S26" s="852">
        <v>579</v>
      </c>
      <c r="T26" s="858">
        <v>432</v>
      </c>
      <c r="U26" s="852">
        <v>628</v>
      </c>
      <c r="V26" s="836">
        <f t="shared" si="0"/>
        <v>4320</v>
      </c>
      <c r="W26" s="836">
        <f t="shared" si="1"/>
        <v>3874</v>
      </c>
      <c r="X26" s="824">
        <f t="shared" si="2"/>
        <v>0.89675925925925926</v>
      </c>
    </row>
    <row r="27" spans="1:24" s="645" customFormat="1" ht="18" customHeight="1" x14ac:dyDescent="0.2">
      <c r="A27" s="857" t="s">
        <v>506</v>
      </c>
      <c r="B27" s="858">
        <v>24</v>
      </c>
      <c r="C27" s="852">
        <v>53</v>
      </c>
      <c r="D27" s="858">
        <v>24</v>
      </c>
      <c r="E27" s="852">
        <v>25</v>
      </c>
      <c r="F27" s="858">
        <v>24</v>
      </c>
      <c r="G27" s="852">
        <v>30</v>
      </c>
      <c r="H27" s="858">
        <v>24</v>
      </c>
      <c r="I27" s="852">
        <v>39</v>
      </c>
      <c r="J27" s="858">
        <v>24</v>
      </c>
      <c r="K27" s="852">
        <v>26</v>
      </c>
      <c r="L27" s="858">
        <v>24</v>
      </c>
      <c r="M27" s="852">
        <v>33</v>
      </c>
      <c r="N27" s="858">
        <v>24</v>
      </c>
      <c r="O27" s="852">
        <v>45</v>
      </c>
      <c r="P27" s="858">
        <v>24</v>
      </c>
      <c r="Q27" s="852">
        <v>60</v>
      </c>
      <c r="R27" s="858">
        <v>24</v>
      </c>
      <c r="S27" s="852">
        <v>54</v>
      </c>
      <c r="T27" s="858">
        <v>24</v>
      </c>
      <c r="U27" s="852">
        <v>56</v>
      </c>
      <c r="V27" s="836">
        <f t="shared" si="0"/>
        <v>240</v>
      </c>
      <c r="W27" s="836">
        <f t="shared" si="1"/>
        <v>421</v>
      </c>
      <c r="X27" s="824">
        <f t="shared" si="2"/>
        <v>1.7541666666666667</v>
      </c>
    </row>
    <row r="28" spans="1:24" s="645" customFormat="1" ht="18" customHeight="1" x14ac:dyDescent="0.2">
      <c r="A28" s="857" t="s">
        <v>507</v>
      </c>
      <c r="B28" s="858">
        <f>122+61</f>
        <v>183</v>
      </c>
      <c r="C28" s="852">
        <v>141</v>
      </c>
      <c r="D28" s="858">
        <f>122+61</f>
        <v>183</v>
      </c>
      <c r="E28" s="852">
        <v>236</v>
      </c>
      <c r="F28" s="858">
        <f>122+61</f>
        <v>183</v>
      </c>
      <c r="G28" s="852">
        <v>242</v>
      </c>
      <c r="H28" s="858">
        <f>122+61</f>
        <v>183</v>
      </c>
      <c r="I28" s="852">
        <v>194</v>
      </c>
      <c r="J28" s="858">
        <f>122+61</f>
        <v>183</v>
      </c>
      <c r="K28" s="852">
        <v>216</v>
      </c>
      <c r="L28" s="858">
        <f>122+61</f>
        <v>183</v>
      </c>
      <c r="M28" s="852">
        <v>391</v>
      </c>
      <c r="N28" s="858">
        <f>122+61</f>
        <v>183</v>
      </c>
      <c r="O28" s="852">
        <v>200</v>
      </c>
      <c r="P28" s="858">
        <f>122+61</f>
        <v>183</v>
      </c>
      <c r="Q28" s="852">
        <v>186</v>
      </c>
      <c r="R28" s="858">
        <f>122+61</f>
        <v>183</v>
      </c>
      <c r="S28" s="852">
        <v>229</v>
      </c>
      <c r="T28" s="858">
        <f>122+61</f>
        <v>183</v>
      </c>
      <c r="U28" s="852">
        <v>198</v>
      </c>
      <c r="V28" s="836">
        <f t="shared" si="0"/>
        <v>1830</v>
      </c>
      <c r="W28" s="836">
        <f t="shared" si="1"/>
        <v>2233</v>
      </c>
      <c r="X28" s="824">
        <f t="shared" si="2"/>
        <v>1.2202185792349727</v>
      </c>
    </row>
    <row r="29" spans="1:24" s="645" customFormat="1" ht="18" customHeight="1" x14ac:dyDescent="0.2">
      <c r="A29" s="857" t="s">
        <v>508</v>
      </c>
      <c r="B29" s="858">
        <f>30+15</f>
        <v>45</v>
      </c>
      <c r="C29" s="852">
        <v>19</v>
      </c>
      <c r="D29" s="858">
        <f>30+15</f>
        <v>45</v>
      </c>
      <c r="E29" s="852">
        <v>68</v>
      </c>
      <c r="F29" s="858">
        <f>30+15</f>
        <v>45</v>
      </c>
      <c r="G29" s="852">
        <v>68</v>
      </c>
      <c r="H29" s="858">
        <f>30+15</f>
        <v>45</v>
      </c>
      <c r="I29" s="852">
        <v>66</v>
      </c>
      <c r="J29" s="858">
        <f>30+15</f>
        <v>45</v>
      </c>
      <c r="K29" s="852">
        <v>72</v>
      </c>
      <c r="L29" s="858">
        <f>30+15</f>
        <v>45</v>
      </c>
      <c r="M29" s="852">
        <v>84</v>
      </c>
      <c r="N29" s="858">
        <f>30+15</f>
        <v>45</v>
      </c>
      <c r="O29" s="852">
        <v>93</v>
      </c>
      <c r="P29" s="858">
        <f>30+15</f>
        <v>45</v>
      </c>
      <c r="Q29" s="852">
        <v>66</v>
      </c>
      <c r="R29" s="858">
        <f>30+15</f>
        <v>45</v>
      </c>
      <c r="S29" s="852">
        <v>82</v>
      </c>
      <c r="T29" s="858">
        <f>30+15</f>
        <v>45</v>
      </c>
      <c r="U29" s="852">
        <v>86</v>
      </c>
      <c r="V29" s="836">
        <f t="shared" si="0"/>
        <v>450</v>
      </c>
      <c r="W29" s="836">
        <f t="shared" si="1"/>
        <v>704</v>
      </c>
      <c r="X29" s="824">
        <f t="shared" si="2"/>
        <v>1.5644444444444445</v>
      </c>
    </row>
    <row r="30" spans="1:24" ht="18" customHeight="1" x14ac:dyDescent="0.25">
      <c r="A30" s="857" t="s">
        <v>577</v>
      </c>
      <c r="B30" s="822">
        <v>15</v>
      </c>
      <c r="C30" s="823">
        <v>32</v>
      </c>
      <c r="D30" s="822">
        <v>15</v>
      </c>
      <c r="E30" s="823">
        <v>50</v>
      </c>
      <c r="F30" s="822">
        <v>15</v>
      </c>
      <c r="G30" s="823">
        <v>39</v>
      </c>
      <c r="H30" s="822">
        <v>15</v>
      </c>
      <c r="I30" s="823">
        <v>33</v>
      </c>
      <c r="J30" s="822">
        <v>15</v>
      </c>
      <c r="K30" s="823">
        <v>44</v>
      </c>
      <c r="L30" s="822">
        <v>15</v>
      </c>
      <c r="M30" s="823">
        <v>34</v>
      </c>
      <c r="N30" s="822">
        <v>15</v>
      </c>
      <c r="O30" s="823">
        <v>33</v>
      </c>
      <c r="P30" s="822">
        <v>15</v>
      </c>
      <c r="Q30" s="823">
        <v>52</v>
      </c>
      <c r="R30" s="822">
        <v>15</v>
      </c>
      <c r="S30" s="823">
        <v>24</v>
      </c>
      <c r="T30" s="822">
        <v>15</v>
      </c>
      <c r="U30" s="823">
        <v>19</v>
      </c>
      <c r="V30" s="836">
        <f t="shared" si="0"/>
        <v>150</v>
      </c>
      <c r="W30" s="836">
        <f t="shared" si="1"/>
        <v>360</v>
      </c>
      <c r="X30" s="824">
        <f t="shared" si="2"/>
        <v>2.4</v>
      </c>
    </row>
    <row r="31" spans="1:24" ht="18" customHeight="1" x14ac:dyDescent="0.25">
      <c r="A31" s="857" t="s">
        <v>513</v>
      </c>
      <c r="B31" s="822">
        <v>61</v>
      </c>
      <c r="C31" s="823">
        <v>58</v>
      </c>
      <c r="D31" s="822">
        <v>61</v>
      </c>
      <c r="E31" s="823">
        <v>95</v>
      </c>
      <c r="F31" s="822">
        <v>61</v>
      </c>
      <c r="G31" s="823">
        <v>56</v>
      </c>
      <c r="H31" s="822">
        <v>61</v>
      </c>
      <c r="I31" s="823">
        <v>74</v>
      </c>
      <c r="J31" s="822">
        <v>61</v>
      </c>
      <c r="K31" s="823">
        <v>86</v>
      </c>
      <c r="L31" s="822">
        <v>61</v>
      </c>
      <c r="M31" s="823">
        <v>77</v>
      </c>
      <c r="N31" s="822">
        <v>61</v>
      </c>
      <c r="O31" s="823">
        <v>78</v>
      </c>
      <c r="P31" s="822">
        <v>61</v>
      </c>
      <c r="Q31" s="823">
        <v>94</v>
      </c>
      <c r="R31" s="822">
        <v>61</v>
      </c>
      <c r="S31" s="823">
        <v>63</v>
      </c>
      <c r="T31" s="822">
        <v>61</v>
      </c>
      <c r="U31" s="823">
        <v>77</v>
      </c>
      <c r="V31" s="836">
        <f t="shared" si="0"/>
        <v>610</v>
      </c>
      <c r="W31" s="836">
        <f t="shared" si="1"/>
        <v>758</v>
      </c>
      <c r="X31" s="824">
        <f t="shared" si="2"/>
        <v>1.2426229508196722</v>
      </c>
    </row>
    <row r="32" spans="1:24" s="645" customFormat="1" ht="18" customHeight="1" x14ac:dyDescent="0.2">
      <c r="A32" s="857" t="s">
        <v>587</v>
      </c>
      <c r="B32" s="858">
        <f>92+92</f>
        <v>184</v>
      </c>
      <c r="C32" s="852">
        <v>218</v>
      </c>
      <c r="D32" s="858">
        <f>92+92</f>
        <v>184</v>
      </c>
      <c r="E32" s="852">
        <v>200</v>
      </c>
      <c r="F32" s="858">
        <f>92+92</f>
        <v>184</v>
      </c>
      <c r="G32" s="852">
        <v>199</v>
      </c>
      <c r="H32" s="858">
        <f>92+92</f>
        <v>184</v>
      </c>
      <c r="I32" s="852">
        <v>186</v>
      </c>
      <c r="J32" s="858">
        <f>92+92</f>
        <v>184</v>
      </c>
      <c r="K32" s="852">
        <v>233</v>
      </c>
      <c r="L32" s="858">
        <f>92+92</f>
        <v>184</v>
      </c>
      <c r="M32" s="852">
        <v>182</v>
      </c>
      <c r="N32" s="858">
        <f>92+92</f>
        <v>184</v>
      </c>
      <c r="O32" s="852">
        <v>180</v>
      </c>
      <c r="P32" s="858">
        <f>92+92</f>
        <v>184</v>
      </c>
      <c r="Q32" s="852">
        <v>149</v>
      </c>
      <c r="R32" s="858">
        <f>92+92</f>
        <v>184</v>
      </c>
      <c r="S32" s="852">
        <v>243</v>
      </c>
      <c r="T32" s="858">
        <f>92+92</f>
        <v>184</v>
      </c>
      <c r="U32" s="852">
        <v>195</v>
      </c>
      <c r="V32" s="836">
        <f t="shared" si="0"/>
        <v>1840</v>
      </c>
      <c r="W32" s="836">
        <f t="shared" si="1"/>
        <v>1985</v>
      </c>
      <c r="X32" s="824">
        <f t="shared" si="2"/>
        <v>1.0788043478260869</v>
      </c>
    </row>
    <row r="33" spans="1:24" s="645" customFormat="1" ht="18" customHeight="1" x14ac:dyDescent="0.2">
      <c r="A33" s="857" t="s">
        <v>588</v>
      </c>
      <c r="B33" s="858">
        <v>120</v>
      </c>
      <c r="C33" s="852">
        <v>159</v>
      </c>
      <c r="D33" s="858">
        <v>120</v>
      </c>
      <c r="E33" s="852">
        <v>173</v>
      </c>
      <c r="F33" s="858">
        <v>120</v>
      </c>
      <c r="G33" s="852">
        <v>168</v>
      </c>
      <c r="H33" s="858">
        <v>120</v>
      </c>
      <c r="I33" s="852">
        <v>173</v>
      </c>
      <c r="J33" s="858">
        <v>120</v>
      </c>
      <c r="K33" s="852">
        <v>188</v>
      </c>
      <c r="L33" s="858">
        <v>120</v>
      </c>
      <c r="M33" s="852">
        <v>163</v>
      </c>
      <c r="N33" s="858">
        <v>120</v>
      </c>
      <c r="O33" s="852">
        <v>166</v>
      </c>
      <c r="P33" s="858">
        <v>120</v>
      </c>
      <c r="Q33" s="852">
        <v>112</v>
      </c>
      <c r="R33" s="858">
        <v>120</v>
      </c>
      <c r="S33" s="852">
        <v>176</v>
      </c>
      <c r="T33" s="858">
        <v>120</v>
      </c>
      <c r="U33" s="852">
        <v>164</v>
      </c>
      <c r="V33" s="836">
        <f t="shared" si="0"/>
        <v>1200</v>
      </c>
      <c r="W33" s="836">
        <f t="shared" si="1"/>
        <v>1642</v>
      </c>
      <c r="X33" s="824">
        <f t="shared" si="2"/>
        <v>1.3683333333333334</v>
      </c>
    </row>
    <row r="34" spans="1:24" s="645" customFormat="1" ht="18" customHeight="1" x14ac:dyDescent="0.2">
      <c r="A34" s="857" t="s">
        <v>517</v>
      </c>
      <c r="B34" s="858">
        <v>106</v>
      </c>
      <c r="C34" s="852">
        <v>107</v>
      </c>
      <c r="D34" s="858">
        <v>106</v>
      </c>
      <c r="E34" s="852">
        <v>105</v>
      </c>
      <c r="F34" s="858">
        <v>106</v>
      </c>
      <c r="G34" s="852">
        <v>100</v>
      </c>
      <c r="H34" s="858">
        <v>106</v>
      </c>
      <c r="I34" s="852">
        <v>106</v>
      </c>
      <c r="J34" s="858">
        <v>106</v>
      </c>
      <c r="K34" s="852">
        <v>97</v>
      </c>
      <c r="L34" s="858">
        <v>106</v>
      </c>
      <c r="M34" s="852">
        <v>42</v>
      </c>
      <c r="N34" s="858">
        <v>106</v>
      </c>
      <c r="O34" s="852">
        <v>55</v>
      </c>
      <c r="P34" s="858">
        <v>106</v>
      </c>
      <c r="Q34" s="852">
        <v>52</v>
      </c>
      <c r="R34" s="858">
        <v>106</v>
      </c>
      <c r="S34" s="852">
        <v>60</v>
      </c>
      <c r="T34" s="858">
        <v>106</v>
      </c>
      <c r="U34" s="852">
        <v>55</v>
      </c>
      <c r="V34" s="836">
        <f t="shared" si="0"/>
        <v>1060</v>
      </c>
      <c r="W34" s="836">
        <f t="shared" si="1"/>
        <v>779</v>
      </c>
      <c r="X34" s="824">
        <f t="shared" si="2"/>
        <v>0.73490566037735849</v>
      </c>
    </row>
    <row r="35" spans="1:24" s="645" customFormat="1" ht="18" customHeight="1" x14ac:dyDescent="0.2">
      <c r="A35" s="857" t="s">
        <v>509</v>
      </c>
      <c r="B35" s="858">
        <v>18</v>
      </c>
      <c r="C35" s="852">
        <v>20</v>
      </c>
      <c r="D35" s="858">
        <v>18</v>
      </c>
      <c r="E35" s="852">
        <v>20</v>
      </c>
      <c r="F35" s="858">
        <v>18</v>
      </c>
      <c r="G35" s="852">
        <v>9</v>
      </c>
      <c r="H35" s="858">
        <v>18</v>
      </c>
      <c r="I35" s="852">
        <v>18</v>
      </c>
      <c r="J35" s="858">
        <v>18</v>
      </c>
      <c r="K35" s="852">
        <v>16</v>
      </c>
      <c r="L35" s="858">
        <v>18</v>
      </c>
      <c r="M35" s="852">
        <v>9</v>
      </c>
      <c r="N35" s="858">
        <v>18</v>
      </c>
      <c r="O35" s="852">
        <v>10</v>
      </c>
      <c r="P35" s="858">
        <v>18</v>
      </c>
      <c r="Q35" s="852">
        <v>8</v>
      </c>
      <c r="R35" s="858">
        <v>18</v>
      </c>
      <c r="S35" s="852">
        <v>9</v>
      </c>
      <c r="T35" s="858">
        <v>18</v>
      </c>
      <c r="U35" s="852">
        <v>9</v>
      </c>
      <c r="V35" s="836">
        <f t="shared" si="0"/>
        <v>180</v>
      </c>
      <c r="W35" s="836">
        <f t="shared" si="1"/>
        <v>128</v>
      </c>
      <c r="X35" s="824">
        <f t="shared" si="2"/>
        <v>0.71111111111111114</v>
      </c>
    </row>
    <row r="36" spans="1:24" s="645" customFormat="1" ht="18" customHeight="1" x14ac:dyDescent="0.2">
      <c r="A36" s="857" t="s">
        <v>535</v>
      </c>
      <c r="B36" s="822">
        <v>46</v>
      </c>
      <c r="C36" s="852">
        <v>95</v>
      </c>
      <c r="D36" s="822">
        <v>46</v>
      </c>
      <c r="E36" s="852">
        <v>142</v>
      </c>
      <c r="F36" s="822">
        <v>46</v>
      </c>
      <c r="G36" s="852">
        <v>112</v>
      </c>
      <c r="H36" s="822">
        <v>46</v>
      </c>
      <c r="I36" s="852">
        <v>20</v>
      </c>
      <c r="J36" s="822">
        <v>46</v>
      </c>
      <c r="K36" s="852">
        <v>94</v>
      </c>
      <c r="L36" s="822">
        <v>46</v>
      </c>
      <c r="M36" s="852">
        <v>60</v>
      </c>
      <c r="N36" s="822">
        <v>46</v>
      </c>
      <c r="O36" s="852">
        <v>0</v>
      </c>
      <c r="P36" s="822">
        <v>46</v>
      </c>
      <c r="Q36" s="852">
        <v>24</v>
      </c>
      <c r="R36" s="822">
        <v>46</v>
      </c>
      <c r="S36" s="852">
        <v>59</v>
      </c>
      <c r="T36" s="822">
        <v>46</v>
      </c>
      <c r="U36" s="852">
        <v>16</v>
      </c>
      <c r="V36" s="836">
        <f t="shared" si="0"/>
        <v>460</v>
      </c>
      <c r="W36" s="836">
        <f t="shared" si="1"/>
        <v>622</v>
      </c>
      <c r="X36" s="824">
        <f t="shared" si="2"/>
        <v>1.3521739130434782</v>
      </c>
    </row>
    <row r="37" spans="1:24" s="645" customFormat="1" ht="18" customHeight="1" x14ac:dyDescent="0.2">
      <c r="A37" s="857" t="s">
        <v>574</v>
      </c>
      <c r="B37" s="822">
        <v>30</v>
      </c>
      <c r="C37" s="852">
        <v>45</v>
      </c>
      <c r="D37" s="822">
        <v>30</v>
      </c>
      <c r="E37" s="852">
        <v>51</v>
      </c>
      <c r="F37" s="822">
        <v>30</v>
      </c>
      <c r="G37" s="852">
        <v>49</v>
      </c>
      <c r="H37" s="822">
        <v>30</v>
      </c>
      <c r="I37" s="852">
        <v>17</v>
      </c>
      <c r="J37" s="822">
        <v>30</v>
      </c>
      <c r="K37" s="852">
        <v>52</v>
      </c>
      <c r="L37" s="822">
        <v>30</v>
      </c>
      <c r="M37" s="852">
        <v>38</v>
      </c>
      <c r="N37" s="822">
        <v>30</v>
      </c>
      <c r="O37" s="852">
        <v>4</v>
      </c>
      <c r="P37" s="822">
        <v>30</v>
      </c>
      <c r="Q37" s="852">
        <v>19</v>
      </c>
      <c r="R37" s="822">
        <v>30</v>
      </c>
      <c r="S37" s="852">
        <v>45</v>
      </c>
      <c r="T37" s="822">
        <v>30</v>
      </c>
      <c r="U37" s="852">
        <v>22</v>
      </c>
      <c r="V37" s="836">
        <f t="shared" si="0"/>
        <v>300</v>
      </c>
      <c r="W37" s="836">
        <f t="shared" si="1"/>
        <v>342</v>
      </c>
      <c r="X37" s="824">
        <f t="shared" si="2"/>
        <v>1.1399999999999999</v>
      </c>
    </row>
    <row r="38" spans="1:24" s="645" customFormat="1" ht="18" customHeight="1" x14ac:dyDescent="0.2">
      <c r="A38" s="857" t="s">
        <v>511</v>
      </c>
      <c r="B38" s="858">
        <v>32</v>
      </c>
      <c r="C38" s="852">
        <v>59</v>
      </c>
      <c r="D38" s="858">
        <v>32</v>
      </c>
      <c r="E38" s="852">
        <v>0</v>
      </c>
      <c r="F38" s="858">
        <v>32</v>
      </c>
      <c r="G38" s="852">
        <v>0</v>
      </c>
      <c r="H38" s="858">
        <v>32</v>
      </c>
      <c r="I38" s="852">
        <v>0</v>
      </c>
      <c r="J38" s="858">
        <v>32</v>
      </c>
      <c r="K38" s="852">
        <v>181</v>
      </c>
      <c r="L38" s="858">
        <v>32</v>
      </c>
      <c r="M38" s="852">
        <v>70</v>
      </c>
      <c r="N38" s="858">
        <v>32</v>
      </c>
      <c r="O38" s="852">
        <v>43</v>
      </c>
      <c r="P38" s="858">
        <v>32</v>
      </c>
      <c r="Q38" s="852">
        <v>35</v>
      </c>
      <c r="R38" s="858">
        <v>32</v>
      </c>
      <c r="S38" s="852">
        <v>9</v>
      </c>
      <c r="T38" s="858">
        <v>32</v>
      </c>
      <c r="U38" s="852">
        <v>6</v>
      </c>
      <c r="V38" s="836">
        <f t="shared" si="0"/>
        <v>320</v>
      </c>
      <c r="W38" s="836">
        <f t="shared" si="1"/>
        <v>403</v>
      </c>
      <c r="X38" s="824">
        <f t="shared" si="2"/>
        <v>1.2593749999999999</v>
      </c>
    </row>
    <row r="39" spans="1:24" s="645" customFormat="1" ht="18" customHeight="1" x14ac:dyDescent="0.2">
      <c r="A39" s="857" t="s">
        <v>512</v>
      </c>
      <c r="B39" s="858">
        <v>20</v>
      </c>
      <c r="C39" s="852">
        <v>30</v>
      </c>
      <c r="D39" s="858">
        <v>20</v>
      </c>
      <c r="E39" s="852">
        <v>0</v>
      </c>
      <c r="F39" s="858">
        <v>20</v>
      </c>
      <c r="G39" s="852">
        <v>0</v>
      </c>
      <c r="H39" s="858">
        <v>20</v>
      </c>
      <c r="I39" s="852">
        <v>0</v>
      </c>
      <c r="J39" s="858">
        <v>20</v>
      </c>
      <c r="K39" s="852">
        <v>11</v>
      </c>
      <c r="L39" s="858">
        <v>20</v>
      </c>
      <c r="M39" s="852">
        <v>32</v>
      </c>
      <c r="N39" s="858">
        <v>20</v>
      </c>
      <c r="O39" s="852">
        <v>44</v>
      </c>
      <c r="P39" s="858">
        <v>20</v>
      </c>
      <c r="Q39" s="852">
        <v>57</v>
      </c>
      <c r="R39" s="858">
        <v>20</v>
      </c>
      <c r="S39" s="852">
        <v>12</v>
      </c>
      <c r="T39" s="858">
        <v>20</v>
      </c>
      <c r="U39" s="852">
        <v>10</v>
      </c>
      <c r="V39" s="836">
        <f t="shared" si="0"/>
        <v>200</v>
      </c>
      <c r="W39" s="836">
        <f t="shared" si="1"/>
        <v>196</v>
      </c>
      <c r="X39" s="824">
        <f t="shared" si="2"/>
        <v>0.98</v>
      </c>
    </row>
    <row r="40" spans="1:24" ht="18" customHeight="1" x14ac:dyDescent="0.25">
      <c r="A40" s="808" t="s">
        <v>573</v>
      </c>
      <c r="B40" s="822">
        <v>60</v>
      </c>
      <c r="C40" s="823">
        <v>58</v>
      </c>
      <c r="D40" s="822">
        <v>60</v>
      </c>
      <c r="E40" s="823">
        <v>72</v>
      </c>
      <c r="F40" s="822">
        <v>60</v>
      </c>
      <c r="G40" s="823">
        <v>29</v>
      </c>
      <c r="H40" s="822">
        <v>60</v>
      </c>
      <c r="I40" s="823">
        <v>62</v>
      </c>
      <c r="J40" s="822">
        <v>60</v>
      </c>
      <c r="K40" s="823">
        <v>57</v>
      </c>
      <c r="L40" s="822">
        <v>60</v>
      </c>
      <c r="M40" s="823">
        <v>74</v>
      </c>
      <c r="N40" s="822">
        <v>60</v>
      </c>
      <c r="O40" s="823">
        <v>79</v>
      </c>
      <c r="P40" s="822">
        <v>60</v>
      </c>
      <c r="Q40" s="823">
        <v>72</v>
      </c>
      <c r="R40" s="822">
        <v>60</v>
      </c>
      <c r="S40" s="823">
        <v>34</v>
      </c>
      <c r="T40" s="822">
        <v>60</v>
      </c>
      <c r="U40" s="823">
        <v>71</v>
      </c>
      <c r="V40" s="836">
        <f t="shared" si="0"/>
        <v>600</v>
      </c>
      <c r="W40" s="836">
        <f t="shared" si="1"/>
        <v>608</v>
      </c>
      <c r="X40" s="824">
        <f t="shared" si="2"/>
        <v>1.0133333333333334</v>
      </c>
    </row>
    <row r="41" spans="1:24" ht="18" customHeight="1" x14ac:dyDescent="0.25">
      <c r="A41" s="808" t="s">
        <v>514</v>
      </c>
      <c r="B41" s="822">
        <v>40</v>
      </c>
      <c r="C41" s="823">
        <v>49</v>
      </c>
      <c r="D41" s="822">
        <v>40</v>
      </c>
      <c r="E41" s="823">
        <v>64</v>
      </c>
      <c r="F41" s="822">
        <v>40</v>
      </c>
      <c r="G41" s="823">
        <v>18</v>
      </c>
      <c r="H41" s="822">
        <v>40</v>
      </c>
      <c r="I41" s="823">
        <v>41</v>
      </c>
      <c r="J41" s="822">
        <v>40</v>
      </c>
      <c r="K41" s="823">
        <v>45</v>
      </c>
      <c r="L41" s="822">
        <v>40</v>
      </c>
      <c r="M41" s="823">
        <v>44</v>
      </c>
      <c r="N41" s="822">
        <v>40</v>
      </c>
      <c r="O41" s="823">
        <v>40</v>
      </c>
      <c r="P41" s="822">
        <v>40</v>
      </c>
      <c r="Q41" s="823">
        <v>43</v>
      </c>
      <c r="R41" s="822">
        <v>40</v>
      </c>
      <c r="S41" s="823">
        <v>26</v>
      </c>
      <c r="T41" s="822">
        <v>40</v>
      </c>
      <c r="U41" s="823">
        <v>49</v>
      </c>
      <c r="V41" s="836">
        <f t="shared" si="0"/>
        <v>400</v>
      </c>
      <c r="W41" s="836">
        <f t="shared" si="1"/>
        <v>419</v>
      </c>
      <c r="X41" s="824">
        <f t="shared" si="2"/>
        <v>1.0475000000000001</v>
      </c>
    </row>
    <row r="42" spans="1:24" s="645" customFormat="1" ht="18" customHeight="1" x14ac:dyDescent="0.2">
      <c r="A42" s="857" t="s">
        <v>590</v>
      </c>
      <c r="B42" s="858">
        <v>60</v>
      </c>
      <c r="C42" s="852">
        <v>31</v>
      </c>
      <c r="D42" s="858">
        <v>60</v>
      </c>
      <c r="E42" s="852">
        <v>35</v>
      </c>
      <c r="F42" s="858">
        <v>60</v>
      </c>
      <c r="G42" s="852">
        <v>16</v>
      </c>
      <c r="H42" s="858">
        <v>60</v>
      </c>
      <c r="I42" s="852">
        <v>54</v>
      </c>
      <c r="J42" s="858">
        <v>60</v>
      </c>
      <c r="K42" s="852">
        <v>62</v>
      </c>
      <c r="L42" s="858">
        <v>60</v>
      </c>
      <c r="M42" s="852">
        <v>27</v>
      </c>
      <c r="N42" s="858">
        <v>60</v>
      </c>
      <c r="O42" s="852">
        <v>67</v>
      </c>
      <c r="P42" s="858">
        <v>60</v>
      </c>
      <c r="Q42" s="852">
        <v>52</v>
      </c>
      <c r="R42" s="858">
        <v>60</v>
      </c>
      <c r="S42" s="852">
        <v>33</v>
      </c>
      <c r="T42" s="858">
        <v>60</v>
      </c>
      <c r="U42" s="852">
        <v>55</v>
      </c>
      <c r="V42" s="836">
        <f t="shared" si="0"/>
        <v>600</v>
      </c>
      <c r="W42" s="836">
        <f t="shared" si="1"/>
        <v>432</v>
      </c>
      <c r="X42" s="824">
        <f t="shared" si="2"/>
        <v>0.72</v>
      </c>
    </row>
    <row r="43" spans="1:24" s="645" customFormat="1" ht="18" customHeight="1" x14ac:dyDescent="0.2">
      <c r="A43" s="857" t="s">
        <v>581</v>
      </c>
      <c r="B43" s="858">
        <v>384</v>
      </c>
      <c r="C43" s="852">
        <v>462</v>
      </c>
      <c r="D43" s="858">
        <v>384</v>
      </c>
      <c r="E43" s="852">
        <v>429</v>
      </c>
      <c r="F43" s="858">
        <v>384</v>
      </c>
      <c r="G43" s="852">
        <v>371</v>
      </c>
      <c r="H43" s="858">
        <v>384</v>
      </c>
      <c r="I43" s="852">
        <v>424</v>
      </c>
      <c r="J43" s="858">
        <v>384</v>
      </c>
      <c r="K43" s="852">
        <v>418</v>
      </c>
      <c r="L43" s="858">
        <v>384</v>
      </c>
      <c r="M43" s="852">
        <v>394</v>
      </c>
      <c r="N43" s="858">
        <v>384</v>
      </c>
      <c r="O43" s="852">
        <v>416</v>
      </c>
      <c r="P43" s="858">
        <v>384</v>
      </c>
      <c r="Q43" s="852">
        <v>422</v>
      </c>
      <c r="R43" s="858">
        <v>384</v>
      </c>
      <c r="S43" s="852">
        <v>351</v>
      </c>
      <c r="T43" s="858">
        <v>384</v>
      </c>
      <c r="U43" s="852">
        <v>385</v>
      </c>
      <c r="V43" s="836">
        <f t="shared" si="0"/>
        <v>3840</v>
      </c>
      <c r="W43" s="836">
        <f t="shared" si="1"/>
        <v>4072</v>
      </c>
      <c r="X43" s="824">
        <f t="shared" si="2"/>
        <v>1.0604166666666666</v>
      </c>
    </row>
    <row r="44" spans="1:24" s="645" customFormat="1" ht="18" customHeight="1" x14ac:dyDescent="0.2">
      <c r="A44" s="857" t="s">
        <v>584</v>
      </c>
      <c r="B44" s="858">
        <v>40</v>
      </c>
      <c r="C44" s="852">
        <v>71</v>
      </c>
      <c r="D44" s="858">
        <v>40</v>
      </c>
      <c r="E44" s="852">
        <v>107</v>
      </c>
      <c r="F44" s="858">
        <v>40</v>
      </c>
      <c r="G44" s="852">
        <v>63</v>
      </c>
      <c r="H44" s="858">
        <v>40</v>
      </c>
      <c r="I44" s="852">
        <v>30</v>
      </c>
      <c r="J44" s="858">
        <v>40</v>
      </c>
      <c r="K44" s="852">
        <v>124</v>
      </c>
      <c r="L44" s="858">
        <v>40</v>
      </c>
      <c r="M44" s="852">
        <v>102</v>
      </c>
      <c r="N44" s="858">
        <v>40</v>
      </c>
      <c r="O44" s="852">
        <v>91</v>
      </c>
      <c r="P44" s="858">
        <v>40</v>
      </c>
      <c r="Q44" s="852">
        <v>116</v>
      </c>
      <c r="R44" s="858">
        <v>40</v>
      </c>
      <c r="S44" s="852">
        <v>111</v>
      </c>
      <c r="T44" s="858">
        <v>40</v>
      </c>
      <c r="U44" s="852">
        <v>120</v>
      </c>
      <c r="V44" s="836">
        <f t="shared" si="0"/>
        <v>400</v>
      </c>
      <c r="W44" s="836">
        <f t="shared" si="1"/>
        <v>935</v>
      </c>
      <c r="X44" s="860">
        <f t="shared" si="2"/>
        <v>2.3374999999999999</v>
      </c>
    </row>
    <row r="45" spans="1:24" s="645" customFormat="1" ht="18" customHeight="1" thickBot="1" x14ac:dyDescent="0.25">
      <c r="A45" s="866" t="s">
        <v>510</v>
      </c>
      <c r="B45" s="867">
        <v>60</v>
      </c>
      <c r="C45" s="868">
        <v>51</v>
      </c>
      <c r="D45" s="867">
        <v>60</v>
      </c>
      <c r="E45" s="868">
        <v>83</v>
      </c>
      <c r="F45" s="867">
        <v>60</v>
      </c>
      <c r="G45" s="868">
        <v>68</v>
      </c>
      <c r="H45" s="867">
        <v>60</v>
      </c>
      <c r="I45" s="868">
        <v>62</v>
      </c>
      <c r="J45" s="867">
        <v>60</v>
      </c>
      <c r="K45" s="868">
        <v>68</v>
      </c>
      <c r="L45" s="867">
        <v>60</v>
      </c>
      <c r="M45" s="868">
        <v>40</v>
      </c>
      <c r="N45" s="867">
        <v>60</v>
      </c>
      <c r="O45" s="868">
        <v>60</v>
      </c>
      <c r="P45" s="867">
        <v>60</v>
      </c>
      <c r="Q45" s="868">
        <v>81</v>
      </c>
      <c r="R45" s="867">
        <v>60</v>
      </c>
      <c r="S45" s="868">
        <v>39</v>
      </c>
      <c r="T45" s="867">
        <v>60</v>
      </c>
      <c r="U45" s="868">
        <v>46</v>
      </c>
      <c r="V45" s="869">
        <f t="shared" si="0"/>
        <v>600</v>
      </c>
      <c r="W45" s="869">
        <f t="shared" si="1"/>
        <v>598</v>
      </c>
      <c r="X45" s="870">
        <f t="shared" si="2"/>
        <v>0.9966666666666667</v>
      </c>
    </row>
    <row r="46" spans="1:24" s="831" customFormat="1" ht="17.25" customHeight="1" x14ac:dyDescent="0.25">
      <c r="A46" s="863" t="s">
        <v>6</v>
      </c>
      <c r="B46" s="864">
        <f t="shared" ref="B46:E46" si="3">SUM(B9:B45)</f>
        <v>16292</v>
      </c>
      <c r="C46" s="864">
        <f t="shared" si="3"/>
        <v>16513</v>
      </c>
      <c r="D46" s="864">
        <f t="shared" si="3"/>
        <v>16292</v>
      </c>
      <c r="E46" s="864">
        <f t="shared" si="3"/>
        <v>16017</v>
      </c>
      <c r="F46" s="864">
        <f t="shared" ref="F46:W46" si="4">SUM(F9:F45)</f>
        <v>16292</v>
      </c>
      <c r="G46" s="864">
        <f t="shared" si="4"/>
        <v>14926</v>
      </c>
      <c r="H46" s="864">
        <f t="shared" si="4"/>
        <v>16292</v>
      </c>
      <c r="I46" s="864">
        <f t="shared" si="4"/>
        <v>15701</v>
      </c>
      <c r="J46" s="864">
        <f t="shared" ref="J46:K46" si="5">SUM(J9:J45)</f>
        <v>16292</v>
      </c>
      <c r="K46" s="864">
        <f t="shared" si="5"/>
        <v>16142</v>
      </c>
      <c r="L46" s="864">
        <f t="shared" ref="L46:M46" si="6">SUM(L9:L45)</f>
        <v>16292</v>
      </c>
      <c r="M46" s="864">
        <f t="shared" si="6"/>
        <v>15299</v>
      </c>
      <c r="N46" s="864">
        <f t="shared" ref="N46:O46" si="7">SUM(N9:N45)</f>
        <v>16292</v>
      </c>
      <c r="O46" s="864">
        <f t="shared" si="7"/>
        <v>16606</v>
      </c>
      <c r="P46" s="864">
        <f t="shared" ref="P46:Q46" si="8">SUM(P9:P45)</f>
        <v>16292</v>
      </c>
      <c r="Q46" s="864">
        <f t="shared" si="8"/>
        <v>15608</v>
      </c>
      <c r="R46" s="864">
        <f t="shared" ref="R46:S46" si="9">SUM(R9:R45)</f>
        <v>16292</v>
      </c>
      <c r="S46" s="864">
        <f t="shared" si="9"/>
        <v>15237</v>
      </c>
      <c r="T46" s="864">
        <f t="shared" ref="T46:U46" si="10">SUM(T9:T45)</f>
        <v>16292</v>
      </c>
      <c r="U46" s="864">
        <f t="shared" si="10"/>
        <v>15137</v>
      </c>
      <c r="V46" s="864">
        <f t="shared" si="4"/>
        <v>162920</v>
      </c>
      <c r="W46" s="864">
        <f t="shared" si="4"/>
        <v>157186</v>
      </c>
      <c r="X46" s="865">
        <f>IF(V46=0,"-",W46/V46)</f>
        <v>0.96480481217775593</v>
      </c>
    </row>
    <row r="47" spans="1:24" s="831" customFormat="1" ht="17.25" customHeight="1" x14ac:dyDescent="0.25">
      <c r="A47" s="942" t="str">
        <f>'Pque N Mundo I'!$A$37</f>
        <v>Nota: as metas apresentadas serão ajustadas na avaliação do CTA com os descontos de déficits de vagas e ausênsias legais.</v>
      </c>
      <c r="B47" s="875"/>
      <c r="C47" s="875"/>
      <c r="D47" s="875"/>
      <c r="E47" s="875"/>
      <c r="F47" s="875"/>
      <c r="G47" s="875"/>
      <c r="H47" s="875"/>
      <c r="I47" s="875"/>
      <c r="J47" s="875"/>
      <c r="K47" s="875"/>
      <c r="L47" s="875"/>
      <c r="M47" s="875"/>
      <c r="N47" s="875"/>
      <c r="O47" s="875"/>
      <c r="P47" s="875"/>
      <c r="Q47" s="875"/>
      <c r="R47" s="875"/>
      <c r="S47" s="875"/>
      <c r="T47" s="875"/>
      <c r="U47" s="875"/>
      <c r="V47" s="875"/>
      <c r="W47" s="875"/>
      <c r="X47" s="876"/>
    </row>
    <row r="48" spans="1:24" x14ac:dyDescent="0.25">
      <c r="A48" s="826" t="s">
        <v>678</v>
      </c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  <row r="251" spans="22:23" x14ac:dyDescent="0.25">
      <c r="V251" s="833"/>
      <c r="W251" s="833"/>
    </row>
    <row r="252" spans="22:23" x14ac:dyDescent="0.25">
      <c r="V252" s="833"/>
      <c r="W252" s="833"/>
    </row>
    <row r="253" spans="22:23" x14ac:dyDescent="0.25">
      <c r="V253" s="833"/>
      <c r="W253" s="833"/>
    </row>
    <row r="254" spans="22:23" x14ac:dyDescent="0.25">
      <c r="V254" s="833"/>
      <c r="W254" s="833"/>
    </row>
    <row r="255" spans="22:23" x14ac:dyDescent="0.25">
      <c r="V255" s="833"/>
      <c r="W255" s="833"/>
    </row>
    <row r="256" spans="22:23" x14ac:dyDescent="0.25">
      <c r="V256" s="833"/>
      <c r="W256" s="833"/>
    </row>
    <row r="257" spans="22:23" x14ac:dyDescent="0.25">
      <c r="V257" s="833"/>
      <c r="W257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3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X247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7.85546875" customWidth="1"/>
    <col min="2" max="21" width="10" customWidth="1"/>
    <col min="22" max="22" width="9" bestFit="1" customWidth="1"/>
    <col min="23" max="23" width="8" customWidth="1"/>
    <col min="24" max="24" width="8.2851562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628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8" customHeight="1" x14ac:dyDescent="0.25">
      <c r="A9" s="808" t="s">
        <v>673</v>
      </c>
      <c r="B9" s="864">
        <v>522</v>
      </c>
      <c r="C9" s="830">
        <v>522</v>
      </c>
      <c r="D9" s="864">
        <v>522</v>
      </c>
      <c r="E9" s="830">
        <v>420</v>
      </c>
      <c r="F9" s="864">
        <v>522</v>
      </c>
      <c r="G9" s="830">
        <v>387</v>
      </c>
      <c r="H9" s="864">
        <v>522</v>
      </c>
      <c r="I9" s="830">
        <v>468</v>
      </c>
      <c r="J9" s="864">
        <v>522</v>
      </c>
      <c r="K9" s="830">
        <v>416</v>
      </c>
      <c r="L9" s="864">
        <v>522</v>
      </c>
      <c r="M9" s="830">
        <v>410</v>
      </c>
      <c r="N9" s="864">
        <v>522</v>
      </c>
      <c r="O9" s="830">
        <v>576</v>
      </c>
      <c r="P9" s="864">
        <v>522</v>
      </c>
      <c r="Q9" s="830">
        <v>565</v>
      </c>
      <c r="R9" s="864">
        <v>522</v>
      </c>
      <c r="S9" s="830">
        <v>558</v>
      </c>
      <c r="T9" s="864">
        <v>522</v>
      </c>
      <c r="U9" s="830">
        <v>511</v>
      </c>
      <c r="V9" s="836">
        <f>B9+D9+F9+H9+J9+L9+N9+P9+R9+T9</f>
        <v>5220</v>
      </c>
      <c r="W9" s="836">
        <f>C9+E9+G9+I9+K9+M9+O9+Q9+S9+U9</f>
        <v>4833</v>
      </c>
      <c r="X9" s="824">
        <f>IF(V9=0,"-",W9/V9)</f>
        <v>0.92586206896551726</v>
      </c>
    </row>
    <row r="10" spans="1:24" ht="18" customHeight="1" x14ac:dyDescent="0.25">
      <c r="A10" s="808" t="s">
        <v>585</v>
      </c>
      <c r="B10" s="822">
        <v>78</v>
      </c>
      <c r="C10" s="823">
        <v>89</v>
      </c>
      <c r="D10" s="822">
        <v>78</v>
      </c>
      <c r="E10" s="823">
        <v>79</v>
      </c>
      <c r="F10" s="822">
        <v>78</v>
      </c>
      <c r="G10" s="823">
        <v>65</v>
      </c>
      <c r="H10" s="822">
        <v>78</v>
      </c>
      <c r="I10" s="823">
        <v>62</v>
      </c>
      <c r="J10" s="822">
        <v>78</v>
      </c>
      <c r="K10" s="823">
        <v>68</v>
      </c>
      <c r="L10" s="822">
        <v>78</v>
      </c>
      <c r="M10" s="823">
        <v>68</v>
      </c>
      <c r="N10" s="822">
        <v>78</v>
      </c>
      <c r="O10" s="823">
        <v>84</v>
      </c>
      <c r="P10" s="822">
        <v>78</v>
      </c>
      <c r="Q10" s="823">
        <v>115</v>
      </c>
      <c r="R10" s="822">
        <v>78</v>
      </c>
      <c r="S10" s="823">
        <v>80</v>
      </c>
      <c r="T10" s="822">
        <v>78</v>
      </c>
      <c r="U10" s="823">
        <v>90</v>
      </c>
      <c r="V10" s="836">
        <f t="shared" ref="V10:V15" si="0">B10+D10+F10+H10+J10+L10+N10+P10+R10+T10</f>
        <v>780</v>
      </c>
      <c r="W10" s="836">
        <f t="shared" ref="W10:W30" si="1">C10+E10+G10+I10+K10+M10+O10+Q10+S10+U10</f>
        <v>800</v>
      </c>
      <c r="X10" s="824">
        <f t="shared" ref="X10:X31" si="2">IF(V10=0,"-",W10/V10)</f>
        <v>1.0256410256410255</v>
      </c>
    </row>
    <row r="11" spans="1:24" ht="18" customHeight="1" x14ac:dyDescent="0.25">
      <c r="A11" s="808" t="s">
        <v>503</v>
      </c>
      <c r="B11" s="858">
        <v>24</v>
      </c>
      <c r="C11" s="852">
        <v>22</v>
      </c>
      <c r="D11" s="858">
        <v>24</v>
      </c>
      <c r="E11" s="852">
        <v>13</v>
      </c>
      <c r="F11" s="858">
        <v>24</v>
      </c>
      <c r="G11" s="852">
        <v>25</v>
      </c>
      <c r="H11" s="858">
        <v>24</v>
      </c>
      <c r="I11" s="852">
        <v>16</v>
      </c>
      <c r="J11" s="858">
        <v>24</v>
      </c>
      <c r="K11" s="852">
        <v>14</v>
      </c>
      <c r="L11" s="858">
        <v>24</v>
      </c>
      <c r="M11" s="852">
        <v>5</v>
      </c>
      <c r="N11" s="858">
        <v>24</v>
      </c>
      <c r="O11" s="852">
        <v>15</v>
      </c>
      <c r="P11" s="858">
        <v>24</v>
      </c>
      <c r="Q11" s="852">
        <v>17</v>
      </c>
      <c r="R11" s="858">
        <v>24</v>
      </c>
      <c r="S11" s="852">
        <v>15</v>
      </c>
      <c r="T11" s="858">
        <v>24</v>
      </c>
      <c r="U11" s="852">
        <v>17</v>
      </c>
      <c r="V11" s="836">
        <f t="shared" si="0"/>
        <v>240</v>
      </c>
      <c r="W11" s="836">
        <f t="shared" si="1"/>
        <v>159</v>
      </c>
      <c r="X11" s="824">
        <f t="shared" si="2"/>
        <v>0.66249999999999998</v>
      </c>
    </row>
    <row r="12" spans="1:24" ht="18" customHeight="1" x14ac:dyDescent="0.25">
      <c r="A12" s="821" t="s">
        <v>568</v>
      </c>
      <c r="B12" s="829">
        <v>1320</v>
      </c>
      <c r="C12" s="823">
        <v>910</v>
      </c>
      <c r="D12" s="829">
        <v>1320</v>
      </c>
      <c r="E12" s="823">
        <v>892</v>
      </c>
      <c r="F12" s="829">
        <v>1320</v>
      </c>
      <c r="G12" s="823">
        <v>874</v>
      </c>
      <c r="H12" s="829">
        <v>1320</v>
      </c>
      <c r="I12" s="823">
        <v>930</v>
      </c>
      <c r="J12" s="829">
        <v>1320</v>
      </c>
      <c r="K12" s="823">
        <v>800</v>
      </c>
      <c r="L12" s="829">
        <v>1320</v>
      </c>
      <c r="M12" s="823">
        <v>900</v>
      </c>
      <c r="N12" s="829">
        <v>1320</v>
      </c>
      <c r="O12" s="823">
        <v>869</v>
      </c>
      <c r="P12" s="829">
        <v>1320</v>
      </c>
      <c r="Q12" s="823">
        <v>1126</v>
      </c>
      <c r="R12" s="829">
        <v>1320</v>
      </c>
      <c r="S12" s="823">
        <v>955</v>
      </c>
      <c r="T12" s="829">
        <v>1320</v>
      </c>
      <c r="U12" s="823">
        <v>965</v>
      </c>
      <c r="V12" s="836">
        <f t="shared" si="0"/>
        <v>13200</v>
      </c>
      <c r="W12" s="836">
        <f t="shared" si="1"/>
        <v>9221</v>
      </c>
      <c r="X12" s="824">
        <f t="shared" si="2"/>
        <v>0.6985606060606061</v>
      </c>
    </row>
    <row r="13" spans="1:24" ht="18" customHeight="1" x14ac:dyDescent="0.25">
      <c r="A13" s="821" t="s">
        <v>477</v>
      </c>
      <c r="B13" s="829">
        <v>528</v>
      </c>
      <c r="C13" s="823">
        <v>0</v>
      </c>
      <c r="D13" s="829">
        <v>528</v>
      </c>
      <c r="E13" s="823">
        <v>237</v>
      </c>
      <c r="F13" s="829">
        <v>528</v>
      </c>
      <c r="G13" s="823">
        <v>176</v>
      </c>
      <c r="H13" s="829">
        <v>528</v>
      </c>
      <c r="I13" s="823">
        <v>254</v>
      </c>
      <c r="J13" s="829">
        <v>528</v>
      </c>
      <c r="K13" s="823">
        <v>286</v>
      </c>
      <c r="L13" s="829">
        <v>528</v>
      </c>
      <c r="M13" s="823">
        <v>244</v>
      </c>
      <c r="N13" s="829">
        <v>528</v>
      </c>
      <c r="O13" s="823">
        <v>365</v>
      </c>
      <c r="P13" s="829">
        <v>528</v>
      </c>
      <c r="Q13" s="823">
        <v>353</v>
      </c>
      <c r="R13" s="829">
        <v>528</v>
      </c>
      <c r="S13" s="823">
        <v>381</v>
      </c>
      <c r="T13" s="829">
        <v>528</v>
      </c>
      <c r="U13" s="823">
        <v>308</v>
      </c>
      <c r="V13" s="836">
        <f t="shared" si="0"/>
        <v>5280</v>
      </c>
      <c r="W13" s="836">
        <f t="shared" si="1"/>
        <v>2604</v>
      </c>
      <c r="X13" s="824">
        <f t="shared" si="2"/>
        <v>0.49318181818181817</v>
      </c>
    </row>
    <row r="14" spans="1:24" ht="18" customHeight="1" x14ac:dyDescent="0.25">
      <c r="A14" s="821" t="s">
        <v>478</v>
      </c>
      <c r="B14" s="829">
        <v>320</v>
      </c>
      <c r="C14" s="823">
        <v>268</v>
      </c>
      <c r="D14" s="829">
        <v>320</v>
      </c>
      <c r="E14" s="823">
        <v>229</v>
      </c>
      <c r="F14" s="829">
        <v>320</v>
      </c>
      <c r="G14" s="823">
        <v>169</v>
      </c>
      <c r="H14" s="829">
        <v>320</v>
      </c>
      <c r="I14" s="823">
        <v>200</v>
      </c>
      <c r="J14" s="829">
        <v>320</v>
      </c>
      <c r="K14" s="823">
        <v>197</v>
      </c>
      <c r="L14" s="829">
        <v>320</v>
      </c>
      <c r="M14" s="823">
        <v>184</v>
      </c>
      <c r="N14" s="829">
        <v>320</v>
      </c>
      <c r="O14" s="823">
        <v>242</v>
      </c>
      <c r="P14" s="829">
        <v>320</v>
      </c>
      <c r="Q14" s="823">
        <v>305</v>
      </c>
      <c r="R14" s="829">
        <v>320</v>
      </c>
      <c r="S14" s="823">
        <v>290</v>
      </c>
      <c r="T14" s="829">
        <v>320</v>
      </c>
      <c r="U14" s="823">
        <v>264</v>
      </c>
      <c r="V14" s="836">
        <f>B14+D14+F14+H14+J14+L14+N14+P14+R14+T14</f>
        <v>3200</v>
      </c>
      <c r="W14" s="836">
        <f>C14+E14+G14+I14+K14+M14+O14+Q14+S14+U14</f>
        <v>2348</v>
      </c>
      <c r="X14" s="824">
        <f t="shared" si="2"/>
        <v>0.73375000000000001</v>
      </c>
    </row>
    <row r="15" spans="1:24" ht="18" customHeight="1" x14ac:dyDescent="0.25">
      <c r="A15" s="808" t="s">
        <v>674</v>
      </c>
      <c r="B15" s="851">
        <v>64</v>
      </c>
      <c r="C15" s="852">
        <v>50</v>
      </c>
      <c r="D15" s="851">
        <v>64</v>
      </c>
      <c r="E15" s="852">
        <v>38</v>
      </c>
      <c r="F15" s="851">
        <v>64</v>
      </c>
      <c r="G15" s="852">
        <v>50</v>
      </c>
      <c r="H15" s="851">
        <v>64</v>
      </c>
      <c r="I15" s="852">
        <v>45</v>
      </c>
      <c r="J15" s="851">
        <v>64</v>
      </c>
      <c r="K15" s="852">
        <v>33</v>
      </c>
      <c r="L15" s="851">
        <v>64</v>
      </c>
      <c r="M15" s="852">
        <v>47</v>
      </c>
      <c r="N15" s="851">
        <v>64</v>
      </c>
      <c r="O15" s="852">
        <v>47</v>
      </c>
      <c r="P15" s="851">
        <v>64</v>
      </c>
      <c r="Q15" s="852">
        <v>37</v>
      </c>
      <c r="R15" s="851">
        <v>64</v>
      </c>
      <c r="S15" s="852">
        <v>40</v>
      </c>
      <c r="T15" s="851">
        <v>64</v>
      </c>
      <c r="U15" s="852">
        <v>40</v>
      </c>
      <c r="V15" s="836">
        <f t="shared" si="0"/>
        <v>640</v>
      </c>
      <c r="W15" s="836">
        <f t="shared" si="1"/>
        <v>427</v>
      </c>
      <c r="X15" s="824">
        <f t="shared" si="2"/>
        <v>0.66718750000000004</v>
      </c>
    </row>
    <row r="16" spans="1:24" ht="18" customHeight="1" x14ac:dyDescent="0.25">
      <c r="A16" s="821" t="s">
        <v>618</v>
      </c>
      <c r="B16" s="822">
        <v>132</v>
      </c>
      <c r="C16" s="823">
        <v>36</v>
      </c>
      <c r="D16" s="822">
        <v>132</v>
      </c>
      <c r="E16" s="823">
        <v>141</v>
      </c>
      <c r="F16" s="822">
        <v>132</v>
      </c>
      <c r="G16" s="823">
        <v>92</v>
      </c>
      <c r="H16" s="822">
        <v>132</v>
      </c>
      <c r="I16" s="823">
        <v>127</v>
      </c>
      <c r="J16" s="822">
        <v>132</v>
      </c>
      <c r="K16" s="823">
        <v>147</v>
      </c>
      <c r="L16" s="822">
        <v>132</v>
      </c>
      <c r="M16" s="823">
        <v>101</v>
      </c>
      <c r="N16" s="822">
        <v>132</v>
      </c>
      <c r="O16" s="823">
        <v>165</v>
      </c>
      <c r="P16" s="822">
        <v>132</v>
      </c>
      <c r="Q16" s="823">
        <v>170</v>
      </c>
      <c r="R16" s="822">
        <v>132</v>
      </c>
      <c r="S16" s="823">
        <v>0</v>
      </c>
      <c r="T16" s="822">
        <v>132</v>
      </c>
      <c r="U16" s="823">
        <v>135</v>
      </c>
      <c r="V16" s="836">
        <f>B16+D16+F16+H16+J16+L16+N16+P16+R16+T16</f>
        <v>1320</v>
      </c>
      <c r="W16" s="836">
        <f>C16+E16+G16+I16+K16+M16+O16+Q16+S16+U16</f>
        <v>1114</v>
      </c>
      <c r="X16" s="824">
        <f>IF(V16=0,"-",W16/V16)</f>
        <v>0.84393939393939399</v>
      </c>
    </row>
    <row r="17" spans="1:24" ht="18" customHeight="1" x14ac:dyDescent="0.25">
      <c r="A17" s="821" t="s">
        <v>494</v>
      </c>
      <c r="B17" s="822" t="s">
        <v>457</v>
      </c>
      <c r="C17" s="823">
        <v>101</v>
      </c>
      <c r="D17" s="822" t="s">
        <v>457</v>
      </c>
      <c r="E17" s="823">
        <v>118</v>
      </c>
      <c r="F17" s="822" t="s">
        <v>457</v>
      </c>
      <c r="G17" s="823">
        <v>121</v>
      </c>
      <c r="H17" s="822" t="s">
        <v>457</v>
      </c>
      <c r="I17" s="823">
        <v>136</v>
      </c>
      <c r="J17" s="822" t="s">
        <v>457</v>
      </c>
      <c r="K17" s="823">
        <v>129</v>
      </c>
      <c r="L17" s="822" t="s">
        <v>457</v>
      </c>
      <c r="M17" s="823">
        <v>62</v>
      </c>
      <c r="N17" s="822" t="s">
        <v>457</v>
      </c>
      <c r="O17" s="823">
        <v>137</v>
      </c>
      <c r="P17" s="822" t="s">
        <v>457</v>
      </c>
      <c r="Q17" s="823">
        <v>126</v>
      </c>
      <c r="R17" s="822" t="s">
        <v>457</v>
      </c>
      <c r="S17" s="823">
        <v>127</v>
      </c>
      <c r="T17" s="822" t="s">
        <v>457</v>
      </c>
      <c r="U17" s="823">
        <v>100</v>
      </c>
      <c r="V17" s="822" t="s">
        <v>457</v>
      </c>
      <c r="W17" s="836">
        <f t="shared" si="1"/>
        <v>1157</v>
      </c>
      <c r="X17" s="824" t="s">
        <v>186</v>
      </c>
    </row>
    <row r="18" spans="1:24" ht="18" customHeight="1" x14ac:dyDescent="0.25">
      <c r="A18" s="821" t="s">
        <v>479</v>
      </c>
      <c r="B18" s="829">
        <v>792</v>
      </c>
      <c r="C18" s="823">
        <v>419</v>
      </c>
      <c r="D18" s="829">
        <v>792</v>
      </c>
      <c r="E18" s="823">
        <v>425</v>
      </c>
      <c r="F18" s="829">
        <v>792</v>
      </c>
      <c r="G18" s="823">
        <v>365</v>
      </c>
      <c r="H18" s="829">
        <v>792</v>
      </c>
      <c r="I18" s="823">
        <v>480</v>
      </c>
      <c r="J18" s="829">
        <v>792</v>
      </c>
      <c r="K18" s="823">
        <v>498</v>
      </c>
      <c r="L18" s="829">
        <v>792</v>
      </c>
      <c r="M18" s="823">
        <v>299</v>
      </c>
      <c r="N18" s="829">
        <v>792</v>
      </c>
      <c r="O18" s="823">
        <v>607</v>
      </c>
      <c r="P18" s="829">
        <v>792</v>
      </c>
      <c r="Q18" s="823">
        <v>555</v>
      </c>
      <c r="R18" s="829">
        <v>792</v>
      </c>
      <c r="S18" s="823">
        <v>544</v>
      </c>
      <c r="T18" s="829">
        <v>792</v>
      </c>
      <c r="U18" s="823">
        <v>550</v>
      </c>
      <c r="V18" s="836">
        <f>B18+D18+F18+H18+J18+L18+N18+P18+R18+T18</f>
        <v>7920</v>
      </c>
      <c r="W18" s="836">
        <f t="shared" si="1"/>
        <v>4742</v>
      </c>
      <c r="X18" s="824">
        <f t="shared" si="2"/>
        <v>0.59873737373737379</v>
      </c>
    </row>
    <row r="19" spans="1:24" s="645" customFormat="1" ht="18" customHeight="1" x14ac:dyDescent="0.2">
      <c r="A19" s="857" t="s">
        <v>505</v>
      </c>
      <c r="B19" s="858">
        <v>216</v>
      </c>
      <c r="C19" s="852">
        <v>202</v>
      </c>
      <c r="D19" s="858">
        <v>216</v>
      </c>
      <c r="E19" s="852">
        <v>256</v>
      </c>
      <c r="F19" s="858">
        <v>216</v>
      </c>
      <c r="G19" s="852">
        <v>152</v>
      </c>
      <c r="H19" s="858">
        <v>216</v>
      </c>
      <c r="I19" s="852">
        <v>118</v>
      </c>
      <c r="J19" s="858">
        <v>216</v>
      </c>
      <c r="K19" s="852">
        <v>166</v>
      </c>
      <c r="L19" s="858">
        <v>216</v>
      </c>
      <c r="M19" s="852">
        <v>195</v>
      </c>
      <c r="N19" s="858">
        <v>216</v>
      </c>
      <c r="O19" s="852">
        <v>145</v>
      </c>
      <c r="P19" s="858">
        <v>216</v>
      </c>
      <c r="Q19" s="852">
        <v>259</v>
      </c>
      <c r="R19" s="858">
        <v>216</v>
      </c>
      <c r="S19" s="852">
        <v>287</v>
      </c>
      <c r="T19" s="858">
        <v>216</v>
      </c>
      <c r="U19" s="852">
        <v>280</v>
      </c>
      <c r="V19" s="836">
        <f t="shared" ref="V19:V30" si="3">B19+D19+F19+H19+J19+L19+N19+P19+R19+T19</f>
        <v>2160</v>
      </c>
      <c r="W19" s="836">
        <f t="shared" si="1"/>
        <v>2060</v>
      </c>
      <c r="X19" s="824">
        <f t="shared" si="2"/>
        <v>0.95370370370370372</v>
      </c>
    </row>
    <row r="20" spans="1:24" s="645" customFormat="1" ht="18" customHeight="1" x14ac:dyDescent="0.2">
      <c r="A20" s="857" t="s">
        <v>506</v>
      </c>
      <c r="B20" s="858">
        <v>12</v>
      </c>
      <c r="C20" s="852">
        <v>19</v>
      </c>
      <c r="D20" s="858">
        <v>12</v>
      </c>
      <c r="E20" s="852">
        <v>26</v>
      </c>
      <c r="F20" s="858">
        <v>12</v>
      </c>
      <c r="G20" s="852">
        <v>19</v>
      </c>
      <c r="H20" s="858">
        <v>12</v>
      </c>
      <c r="I20" s="852">
        <v>28</v>
      </c>
      <c r="J20" s="858">
        <v>12</v>
      </c>
      <c r="K20" s="852">
        <v>10</v>
      </c>
      <c r="L20" s="858">
        <v>12</v>
      </c>
      <c r="M20" s="852">
        <v>0</v>
      </c>
      <c r="N20" s="858">
        <v>12</v>
      </c>
      <c r="O20" s="852">
        <v>21</v>
      </c>
      <c r="P20" s="858">
        <v>12</v>
      </c>
      <c r="Q20" s="852">
        <v>5</v>
      </c>
      <c r="R20" s="858">
        <v>12</v>
      </c>
      <c r="S20" s="852">
        <v>18</v>
      </c>
      <c r="T20" s="858">
        <v>12</v>
      </c>
      <c r="U20" s="852">
        <v>25</v>
      </c>
      <c r="V20" s="836">
        <f t="shared" si="3"/>
        <v>120</v>
      </c>
      <c r="W20" s="836">
        <f t="shared" si="1"/>
        <v>171</v>
      </c>
      <c r="X20" s="824">
        <f t="shared" si="2"/>
        <v>1.425</v>
      </c>
    </row>
    <row r="21" spans="1:24" s="645" customFormat="1" ht="18" customHeight="1" x14ac:dyDescent="0.2">
      <c r="A21" s="857" t="s">
        <v>507</v>
      </c>
      <c r="B21" s="858">
        <v>122</v>
      </c>
      <c r="C21" s="852">
        <v>38</v>
      </c>
      <c r="D21" s="858">
        <v>122</v>
      </c>
      <c r="E21" s="852">
        <v>83</v>
      </c>
      <c r="F21" s="858">
        <v>122</v>
      </c>
      <c r="G21" s="852">
        <v>77</v>
      </c>
      <c r="H21" s="858">
        <v>122</v>
      </c>
      <c r="I21" s="852">
        <v>77</v>
      </c>
      <c r="J21" s="858">
        <v>122</v>
      </c>
      <c r="K21" s="852">
        <v>131</v>
      </c>
      <c r="L21" s="858">
        <v>122</v>
      </c>
      <c r="M21" s="852">
        <v>163</v>
      </c>
      <c r="N21" s="858">
        <v>122</v>
      </c>
      <c r="O21" s="852">
        <v>189</v>
      </c>
      <c r="P21" s="858">
        <v>122</v>
      </c>
      <c r="Q21" s="852">
        <v>146</v>
      </c>
      <c r="R21" s="858">
        <v>122</v>
      </c>
      <c r="S21" s="852">
        <v>156</v>
      </c>
      <c r="T21" s="858">
        <v>122</v>
      </c>
      <c r="U21" s="852">
        <v>210</v>
      </c>
      <c r="V21" s="836">
        <f t="shared" si="3"/>
        <v>1220</v>
      </c>
      <c r="W21" s="836">
        <f t="shared" si="1"/>
        <v>1270</v>
      </c>
      <c r="X21" s="824">
        <f t="shared" si="2"/>
        <v>1.040983606557377</v>
      </c>
    </row>
    <row r="22" spans="1:24" s="645" customFormat="1" ht="18" customHeight="1" x14ac:dyDescent="0.2">
      <c r="A22" s="857" t="s">
        <v>508</v>
      </c>
      <c r="B22" s="858">
        <v>30</v>
      </c>
      <c r="C22" s="852">
        <v>20</v>
      </c>
      <c r="D22" s="858">
        <v>30</v>
      </c>
      <c r="E22" s="852">
        <v>27</v>
      </c>
      <c r="F22" s="858">
        <v>30</v>
      </c>
      <c r="G22" s="852">
        <v>20</v>
      </c>
      <c r="H22" s="858">
        <v>30</v>
      </c>
      <c r="I22" s="852">
        <v>14</v>
      </c>
      <c r="J22" s="858">
        <v>30</v>
      </c>
      <c r="K22" s="852">
        <v>15</v>
      </c>
      <c r="L22" s="858">
        <v>30</v>
      </c>
      <c r="M22" s="852">
        <v>25</v>
      </c>
      <c r="N22" s="858">
        <v>30</v>
      </c>
      <c r="O22" s="852">
        <v>45</v>
      </c>
      <c r="P22" s="858">
        <v>30</v>
      </c>
      <c r="Q22" s="852">
        <v>30</v>
      </c>
      <c r="R22" s="858">
        <v>30</v>
      </c>
      <c r="S22" s="852">
        <v>39</v>
      </c>
      <c r="T22" s="858">
        <v>30</v>
      </c>
      <c r="U22" s="852">
        <v>38</v>
      </c>
      <c r="V22" s="836">
        <f t="shared" si="3"/>
        <v>300</v>
      </c>
      <c r="W22" s="836">
        <f t="shared" si="1"/>
        <v>273</v>
      </c>
      <c r="X22" s="824">
        <f t="shared" si="2"/>
        <v>0.91</v>
      </c>
    </row>
    <row r="23" spans="1:24" s="645" customFormat="1" ht="18" customHeight="1" x14ac:dyDescent="0.2">
      <c r="A23" s="857" t="s">
        <v>515</v>
      </c>
      <c r="B23" s="858">
        <v>60</v>
      </c>
      <c r="C23" s="852">
        <v>50</v>
      </c>
      <c r="D23" s="858">
        <v>60</v>
      </c>
      <c r="E23" s="852">
        <v>75</v>
      </c>
      <c r="F23" s="858">
        <v>60</v>
      </c>
      <c r="G23" s="852">
        <v>75</v>
      </c>
      <c r="H23" s="858">
        <v>60</v>
      </c>
      <c r="I23" s="852">
        <v>58</v>
      </c>
      <c r="J23" s="858">
        <v>60</v>
      </c>
      <c r="K23" s="852">
        <v>40</v>
      </c>
      <c r="L23" s="858">
        <v>60</v>
      </c>
      <c r="M23" s="852">
        <v>44</v>
      </c>
      <c r="N23" s="858">
        <v>60</v>
      </c>
      <c r="O23" s="852">
        <v>71</v>
      </c>
      <c r="P23" s="858">
        <v>60</v>
      </c>
      <c r="Q23" s="852">
        <v>76</v>
      </c>
      <c r="R23" s="858">
        <v>60</v>
      </c>
      <c r="S23" s="852">
        <v>67</v>
      </c>
      <c r="T23" s="858">
        <v>60</v>
      </c>
      <c r="U23" s="852">
        <v>26</v>
      </c>
      <c r="V23" s="836">
        <f t="shared" si="3"/>
        <v>600</v>
      </c>
      <c r="W23" s="836">
        <f t="shared" si="1"/>
        <v>582</v>
      </c>
      <c r="X23" s="824">
        <f t="shared" si="2"/>
        <v>0.97</v>
      </c>
    </row>
    <row r="24" spans="1:24" s="645" customFormat="1" ht="18" customHeight="1" x14ac:dyDescent="0.2">
      <c r="A24" s="857" t="s">
        <v>514</v>
      </c>
      <c r="B24" s="858">
        <v>40</v>
      </c>
      <c r="C24" s="852">
        <v>18</v>
      </c>
      <c r="D24" s="858">
        <v>40</v>
      </c>
      <c r="E24" s="852">
        <v>34</v>
      </c>
      <c r="F24" s="858">
        <v>40</v>
      </c>
      <c r="G24" s="852">
        <v>25</v>
      </c>
      <c r="H24" s="858">
        <v>40</v>
      </c>
      <c r="I24" s="852">
        <v>26</v>
      </c>
      <c r="J24" s="858">
        <v>40</v>
      </c>
      <c r="K24" s="852">
        <v>27</v>
      </c>
      <c r="L24" s="858">
        <v>40</v>
      </c>
      <c r="M24" s="852">
        <v>24</v>
      </c>
      <c r="N24" s="858">
        <v>40</v>
      </c>
      <c r="O24" s="852">
        <v>19</v>
      </c>
      <c r="P24" s="858">
        <v>40</v>
      </c>
      <c r="Q24" s="852">
        <v>18</v>
      </c>
      <c r="R24" s="858">
        <v>40</v>
      </c>
      <c r="S24" s="852">
        <v>18</v>
      </c>
      <c r="T24" s="858">
        <v>40</v>
      </c>
      <c r="U24" s="852">
        <v>16</v>
      </c>
      <c r="V24" s="836">
        <f t="shared" si="3"/>
        <v>400</v>
      </c>
      <c r="W24" s="836">
        <f t="shared" si="1"/>
        <v>225</v>
      </c>
      <c r="X24" s="824">
        <f t="shared" si="2"/>
        <v>0.5625</v>
      </c>
    </row>
    <row r="25" spans="1:24" s="645" customFormat="1" ht="18" customHeight="1" x14ac:dyDescent="0.2">
      <c r="A25" s="857" t="s">
        <v>587</v>
      </c>
      <c r="B25" s="858">
        <v>92</v>
      </c>
      <c r="C25" s="852">
        <v>107</v>
      </c>
      <c r="D25" s="858">
        <v>92</v>
      </c>
      <c r="E25" s="852">
        <v>125</v>
      </c>
      <c r="F25" s="858">
        <v>92</v>
      </c>
      <c r="G25" s="852">
        <v>111</v>
      </c>
      <c r="H25" s="858">
        <v>92</v>
      </c>
      <c r="I25" s="852">
        <v>102</v>
      </c>
      <c r="J25" s="858">
        <v>92</v>
      </c>
      <c r="K25" s="852">
        <v>105</v>
      </c>
      <c r="L25" s="858">
        <v>92</v>
      </c>
      <c r="M25" s="852">
        <v>77</v>
      </c>
      <c r="N25" s="858">
        <v>92</v>
      </c>
      <c r="O25" s="852">
        <v>118</v>
      </c>
      <c r="P25" s="858">
        <v>92</v>
      </c>
      <c r="Q25" s="852">
        <v>70</v>
      </c>
      <c r="R25" s="858">
        <v>92</v>
      </c>
      <c r="S25" s="852">
        <v>94</v>
      </c>
      <c r="T25" s="858">
        <v>92</v>
      </c>
      <c r="U25" s="852">
        <v>92</v>
      </c>
      <c r="V25" s="836">
        <f t="shared" si="3"/>
        <v>920</v>
      </c>
      <c r="W25" s="836">
        <f t="shared" si="1"/>
        <v>1001</v>
      </c>
      <c r="X25" s="824">
        <f t="shared" si="2"/>
        <v>1.0880434782608697</v>
      </c>
    </row>
    <row r="26" spans="1:24" s="645" customFormat="1" ht="18" customHeight="1" x14ac:dyDescent="0.2">
      <c r="A26" s="857" t="s">
        <v>588</v>
      </c>
      <c r="B26" s="858">
        <v>60</v>
      </c>
      <c r="C26" s="852">
        <v>67</v>
      </c>
      <c r="D26" s="858">
        <v>60</v>
      </c>
      <c r="E26" s="852">
        <v>54</v>
      </c>
      <c r="F26" s="858">
        <v>60</v>
      </c>
      <c r="G26" s="852">
        <v>46</v>
      </c>
      <c r="H26" s="858">
        <v>60</v>
      </c>
      <c r="I26" s="852">
        <v>53</v>
      </c>
      <c r="J26" s="858">
        <v>60</v>
      </c>
      <c r="K26" s="852">
        <v>41</v>
      </c>
      <c r="L26" s="858">
        <v>60</v>
      </c>
      <c r="M26" s="852">
        <v>36</v>
      </c>
      <c r="N26" s="858">
        <v>60</v>
      </c>
      <c r="O26" s="852">
        <v>44</v>
      </c>
      <c r="P26" s="858">
        <v>60</v>
      </c>
      <c r="Q26" s="852">
        <v>30</v>
      </c>
      <c r="R26" s="858">
        <v>60</v>
      </c>
      <c r="S26" s="852">
        <v>56</v>
      </c>
      <c r="T26" s="858">
        <v>60</v>
      </c>
      <c r="U26" s="852">
        <v>35</v>
      </c>
      <c r="V26" s="836">
        <f t="shared" si="3"/>
        <v>600</v>
      </c>
      <c r="W26" s="836">
        <f t="shared" si="1"/>
        <v>462</v>
      </c>
      <c r="X26" s="824">
        <f t="shared" si="2"/>
        <v>0.77</v>
      </c>
    </row>
    <row r="27" spans="1:24" s="645" customFormat="1" ht="18" customHeight="1" x14ac:dyDescent="0.2">
      <c r="A27" s="857" t="s">
        <v>517</v>
      </c>
      <c r="B27" s="858">
        <v>106</v>
      </c>
      <c r="C27" s="852">
        <v>24</v>
      </c>
      <c r="D27" s="858">
        <v>106</v>
      </c>
      <c r="E27" s="852">
        <v>62</v>
      </c>
      <c r="F27" s="858">
        <v>106</v>
      </c>
      <c r="G27" s="852">
        <v>59</v>
      </c>
      <c r="H27" s="858">
        <v>106</v>
      </c>
      <c r="I27" s="852">
        <v>85</v>
      </c>
      <c r="J27" s="858">
        <v>106</v>
      </c>
      <c r="K27" s="852">
        <v>69</v>
      </c>
      <c r="L27" s="858">
        <v>106</v>
      </c>
      <c r="M27" s="852">
        <v>122</v>
      </c>
      <c r="N27" s="858">
        <v>106</v>
      </c>
      <c r="O27" s="852">
        <v>131</v>
      </c>
      <c r="P27" s="858">
        <v>106</v>
      </c>
      <c r="Q27" s="852">
        <v>45</v>
      </c>
      <c r="R27" s="858">
        <v>106</v>
      </c>
      <c r="S27" s="852">
        <v>53</v>
      </c>
      <c r="T27" s="858">
        <v>106</v>
      </c>
      <c r="U27" s="852">
        <v>79</v>
      </c>
      <c r="V27" s="836">
        <f t="shared" si="3"/>
        <v>1060</v>
      </c>
      <c r="W27" s="836">
        <f t="shared" si="1"/>
        <v>729</v>
      </c>
      <c r="X27" s="824">
        <f t="shared" si="2"/>
        <v>0.68773584905660379</v>
      </c>
    </row>
    <row r="28" spans="1:24" s="645" customFormat="1" ht="18" customHeight="1" x14ac:dyDescent="0.2">
      <c r="A28" s="857" t="s">
        <v>509</v>
      </c>
      <c r="B28" s="858">
        <v>18</v>
      </c>
      <c r="C28" s="852">
        <v>0</v>
      </c>
      <c r="D28" s="858">
        <v>18</v>
      </c>
      <c r="E28" s="852">
        <v>6</v>
      </c>
      <c r="F28" s="858">
        <v>18</v>
      </c>
      <c r="G28" s="852">
        <v>5</v>
      </c>
      <c r="H28" s="858">
        <v>18</v>
      </c>
      <c r="I28" s="852">
        <v>5</v>
      </c>
      <c r="J28" s="858">
        <v>18</v>
      </c>
      <c r="K28" s="852">
        <v>8</v>
      </c>
      <c r="L28" s="858">
        <v>18</v>
      </c>
      <c r="M28" s="852">
        <v>16</v>
      </c>
      <c r="N28" s="858">
        <v>18</v>
      </c>
      <c r="O28" s="852">
        <v>17</v>
      </c>
      <c r="P28" s="858">
        <v>18</v>
      </c>
      <c r="Q28" s="852">
        <v>14</v>
      </c>
      <c r="R28" s="858">
        <v>18</v>
      </c>
      <c r="S28" s="852">
        <v>10</v>
      </c>
      <c r="T28" s="858">
        <v>18</v>
      </c>
      <c r="U28" s="852">
        <v>15</v>
      </c>
      <c r="V28" s="836">
        <f t="shared" si="3"/>
        <v>180</v>
      </c>
      <c r="W28" s="836">
        <f t="shared" si="1"/>
        <v>96</v>
      </c>
      <c r="X28" s="824">
        <f t="shared" si="2"/>
        <v>0.53333333333333333</v>
      </c>
    </row>
    <row r="29" spans="1:24" s="645" customFormat="1" ht="18" customHeight="1" x14ac:dyDescent="0.2">
      <c r="A29" s="857" t="s">
        <v>582</v>
      </c>
      <c r="B29" s="858">
        <v>50</v>
      </c>
      <c r="C29" s="852">
        <v>51</v>
      </c>
      <c r="D29" s="858">
        <v>50</v>
      </c>
      <c r="E29" s="852">
        <v>73</v>
      </c>
      <c r="F29" s="858">
        <v>50</v>
      </c>
      <c r="G29" s="852">
        <v>28</v>
      </c>
      <c r="H29" s="858">
        <v>50</v>
      </c>
      <c r="I29" s="852">
        <v>19</v>
      </c>
      <c r="J29" s="858">
        <v>50</v>
      </c>
      <c r="K29" s="852">
        <v>59</v>
      </c>
      <c r="L29" s="858">
        <v>50</v>
      </c>
      <c r="M29" s="852">
        <v>76</v>
      </c>
      <c r="N29" s="858">
        <v>50</v>
      </c>
      <c r="O29" s="852">
        <v>81</v>
      </c>
      <c r="P29" s="858">
        <v>50</v>
      </c>
      <c r="Q29" s="852">
        <v>66</v>
      </c>
      <c r="R29" s="858">
        <v>50</v>
      </c>
      <c r="S29" s="852">
        <v>61</v>
      </c>
      <c r="T29" s="858">
        <v>50</v>
      </c>
      <c r="U29" s="852">
        <v>76</v>
      </c>
      <c r="V29" s="836">
        <f t="shared" si="3"/>
        <v>500</v>
      </c>
      <c r="W29" s="836">
        <f t="shared" si="1"/>
        <v>590</v>
      </c>
      <c r="X29" s="824">
        <f t="shared" si="2"/>
        <v>1.18</v>
      </c>
    </row>
    <row r="30" spans="1:24" s="645" customFormat="1" ht="18" customHeight="1" x14ac:dyDescent="0.2">
      <c r="A30" s="857" t="s">
        <v>584</v>
      </c>
      <c r="B30" s="858">
        <v>7</v>
      </c>
      <c r="C30" s="852">
        <v>20</v>
      </c>
      <c r="D30" s="858">
        <v>7</v>
      </c>
      <c r="E30" s="852">
        <v>21</v>
      </c>
      <c r="F30" s="858">
        <v>7</v>
      </c>
      <c r="G30" s="852">
        <v>18</v>
      </c>
      <c r="H30" s="858">
        <v>7</v>
      </c>
      <c r="I30" s="852">
        <v>11</v>
      </c>
      <c r="J30" s="858">
        <v>7</v>
      </c>
      <c r="K30" s="852">
        <v>20</v>
      </c>
      <c r="L30" s="858">
        <v>7</v>
      </c>
      <c r="M30" s="852">
        <v>16</v>
      </c>
      <c r="N30" s="858">
        <v>7</v>
      </c>
      <c r="O30" s="852">
        <v>10</v>
      </c>
      <c r="P30" s="858">
        <v>7</v>
      </c>
      <c r="Q30" s="852">
        <v>21</v>
      </c>
      <c r="R30" s="858">
        <v>7</v>
      </c>
      <c r="S30" s="852">
        <v>36</v>
      </c>
      <c r="T30" s="858">
        <v>7</v>
      </c>
      <c r="U30" s="852">
        <v>15</v>
      </c>
      <c r="V30" s="836">
        <f t="shared" si="3"/>
        <v>70</v>
      </c>
      <c r="W30" s="836">
        <f t="shared" si="1"/>
        <v>188</v>
      </c>
      <c r="X30" s="824">
        <f t="shared" si="2"/>
        <v>2.6857142857142855</v>
      </c>
    </row>
    <row r="31" spans="1:24" s="645" customFormat="1" ht="18" customHeight="1" thickBot="1" x14ac:dyDescent="0.25">
      <c r="A31" s="866" t="s">
        <v>510</v>
      </c>
      <c r="B31" s="867">
        <v>10</v>
      </c>
      <c r="C31" s="868">
        <v>12</v>
      </c>
      <c r="D31" s="867">
        <v>10</v>
      </c>
      <c r="E31" s="868">
        <v>13</v>
      </c>
      <c r="F31" s="867">
        <v>10</v>
      </c>
      <c r="G31" s="868">
        <v>10</v>
      </c>
      <c r="H31" s="867">
        <v>10</v>
      </c>
      <c r="I31" s="868">
        <v>3</v>
      </c>
      <c r="J31" s="867">
        <v>10</v>
      </c>
      <c r="K31" s="868">
        <v>0</v>
      </c>
      <c r="L31" s="867">
        <v>10</v>
      </c>
      <c r="M31" s="868">
        <v>2</v>
      </c>
      <c r="N31" s="867">
        <v>10</v>
      </c>
      <c r="O31" s="868">
        <v>23</v>
      </c>
      <c r="P31" s="867">
        <v>10</v>
      </c>
      <c r="Q31" s="868">
        <v>38</v>
      </c>
      <c r="R31" s="867">
        <v>10</v>
      </c>
      <c r="S31" s="868">
        <v>53</v>
      </c>
      <c r="T31" s="867">
        <v>10</v>
      </c>
      <c r="U31" s="868">
        <v>36</v>
      </c>
      <c r="V31" s="869">
        <f>B31+D31+F31+H31+J31+L31+N31+P31+R31+T31</f>
        <v>100</v>
      </c>
      <c r="W31" s="869">
        <f>C31+E31+G31+I31+K31+M31+O31+Q31+S31+U31</f>
        <v>190</v>
      </c>
      <c r="X31" s="870">
        <f t="shared" si="2"/>
        <v>1.9</v>
      </c>
    </row>
    <row r="32" spans="1:24" s="831" customFormat="1" ht="17.25" customHeight="1" x14ac:dyDescent="0.25">
      <c r="A32" s="863" t="s">
        <v>6</v>
      </c>
      <c r="B32" s="864">
        <f t="shared" ref="B32:D32" si="4">SUM(B9:B31)</f>
        <v>4603</v>
      </c>
      <c r="C32" s="864">
        <f>SUM(C9:C31)</f>
        <v>3045</v>
      </c>
      <c r="D32" s="864">
        <f t="shared" si="4"/>
        <v>4603</v>
      </c>
      <c r="E32" s="864">
        <f>SUM(E9:E31)</f>
        <v>3447</v>
      </c>
      <c r="F32" s="864">
        <f t="shared" ref="F32:H32" si="5">SUM(F9:F31)</f>
        <v>4603</v>
      </c>
      <c r="G32" s="864">
        <f>SUM(G9:G31)</f>
        <v>2969</v>
      </c>
      <c r="H32" s="864">
        <f t="shared" si="5"/>
        <v>4603</v>
      </c>
      <c r="I32" s="864">
        <f>SUM(I9:I31)</f>
        <v>3317</v>
      </c>
      <c r="J32" s="864">
        <f t="shared" ref="J32:L32" si="6">SUM(J9:J31)</f>
        <v>4603</v>
      </c>
      <c r="K32" s="864">
        <f>SUM(K9:K31)</f>
        <v>3279</v>
      </c>
      <c r="L32" s="864">
        <f t="shared" si="6"/>
        <v>4603</v>
      </c>
      <c r="M32" s="864">
        <f>SUM(M9:M31)</f>
        <v>3116</v>
      </c>
      <c r="N32" s="864">
        <f t="shared" ref="N32:P32" si="7">SUM(N9:N31)</f>
        <v>4603</v>
      </c>
      <c r="O32" s="864">
        <f>SUM(O9:O31)</f>
        <v>4021</v>
      </c>
      <c r="P32" s="864">
        <f t="shared" si="7"/>
        <v>4603</v>
      </c>
      <c r="Q32" s="864">
        <f>SUM(Q9:Q31)</f>
        <v>4187</v>
      </c>
      <c r="R32" s="864">
        <f t="shared" ref="R32:T32" si="8">SUM(R9:R31)</f>
        <v>4603</v>
      </c>
      <c r="S32" s="864">
        <f>SUM(S9:S31)</f>
        <v>3938</v>
      </c>
      <c r="T32" s="864">
        <f t="shared" si="8"/>
        <v>4603</v>
      </c>
      <c r="U32" s="864">
        <f>SUM(U9:U31)</f>
        <v>3923</v>
      </c>
      <c r="V32" s="864">
        <f>SUM(V9:V31)</f>
        <v>46030</v>
      </c>
      <c r="W32" s="864">
        <f>SUM(W9:W31)</f>
        <v>35242</v>
      </c>
      <c r="X32" s="865">
        <f>IF(V32=0,"-",W32/V32)</f>
        <v>0.76563111014555729</v>
      </c>
    </row>
    <row r="33" spans="1:23" x14ac:dyDescent="0.25">
      <c r="A33" s="942" t="str">
        <f>'Pque N Mundo I'!$A$37</f>
        <v>Nota: as metas apresentadas serão ajustadas na avaliação do CTA com os descontos de déficits de vagas e ausênsias legais.</v>
      </c>
      <c r="V33" s="833"/>
      <c r="W33" s="833"/>
    </row>
    <row r="34" spans="1:23" x14ac:dyDescent="0.25">
      <c r="A34" s="826" t="s">
        <v>678</v>
      </c>
      <c r="V34" s="833"/>
      <c r="W34" s="833"/>
    </row>
    <row r="35" spans="1:23" x14ac:dyDescent="0.25">
      <c r="V35" s="833"/>
      <c r="W35" s="833"/>
    </row>
    <row r="36" spans="1:23" x14ac:dyDescent="0.25">
      <c r="V36" s="833"/>
      <c r="W36" s="833"/>
    </row>
    <row r="37" spans="1:23" x14ac:dyDescent="0.25">
      <c r="V37" s="833"/>
      <c r="W37" s="833"/>
    </row>
    <row r="38" spans="1:23" x14ac:dyDescent="0.25">
      <c r="V38" s="833"/>
      <c r="W38" s="833"/>
    </row>
    <row r="39" spans="1:23" x14ac:dyDescent="0.25">
      <c r="V39" s="833"/>
      <c r="W39" s="833"/>
    </row>
    <row r="40" spans="1:23" x14ac:dyDescent="0.25">
      <c r="V40" s="833"/>
      <c r="W40" s="833"/>
    </row>
    <row r="41" spans="1:23" x14ac:dyDescent="0.25">
      <c r="V41" s="833"/>
      <c r="W41" s="833"/>
    </row>
    <row r="42" spans="1:23" x14ac:dyDescent="0.25">
      <c r="V42" s="833"/>
      <c r="W42" s="833"/>
    </row>
    <row r="43" spans="1:23" x14ac:dyDescent="0.25">
      <c r="V43" s="833"/>
      <c r="W43" s="833"/>
    </row>
    <row r="44" spans="1:23" x14ac:dyDescent="0.25">
      <c r="V44" s="833"/>
      <c r="W44" s="833"/>
    </row>
    <row r="45" spans="1:23" x14ac:dyDescent="0.25">
      <c r="V45" s="833"/>
      <c r="W45" s="833"/>
    </row>
    <row r="46" spans="1:23" x14ac:dyDescent="0.25">
      <c r="V46" s="833"/>
      <c r="W46" s="833"/>
    </row>
    <row r="47" spans="1:23" x14ac:dyDescent="0.25">
      <c r="V47" s="833"/>
      <c r="W47" s="833"/>
    </row>
    <row r="48" spans="1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1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X246"/>
  <sheetViews>
    <sheetView showGridLines="0" tabSelected="1" zoomScaleNormal="100" zoomScaleSheetLayoutView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7" customWidth="1"/>
    <col min="2" max="21" width="9.42578125" customWidth="1"/>
    <col min="22" max="22" width="8.5703125" bestFit="1" customWidth="1"/>
    <col min="23" max="23" width="8" customWidth="1"/>
    <col min="24" max="24" width="8.4257812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630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8" customHeight="1" x14ac:dyDescent="0.25">
      <c r="A9" s="808" t="s">
        <v>623</v>
      </c>
      <c r="B9" s="864">
        <v>540</v>
      </c>
      <c r="C9" s="830">
        <v>296</v>
      </c>
      <c r="D9" s="864">
        <v>540</v>
      </c>
      <c r="E9" s="830">
        <v>539</v>
      </c>
      <c r="F9" s="864">
        <v>540</v>
      </c>
      <c r="G9" s="830">
        <v>539</v>
      </c>
      <c r="H9" s="864">
        <v>540</v>
      </c>
      <c r="I9" s="830">
        <v>536</v>
      </c>
      <c r="J9" s="864">
        <v>540</v>
      </c>
      <c r="K9" s="830">
        <v>556</v>
      </c>
      <c r="L9" s="864">
        <v>540</v>
      </c>
      <c r="M9" s="830">
        <v>582</v>
      </c>
      <c r="N9" s="864">
        <v>540</v>
      </c>
      <c r="O9" s="830">
        <v>676</v>
      </c>
      <c r="P9" s="864">
        <v>540</v>
      </c>
      <c r="Q9" s="830">
        <v>692</v>
      </c>
      <c r="R9" s="864">
        <v>540</v>
      </c>
      <c r="S9" s="830">
        <v>645</v>
      </c>
      <c r="T9" s="864">
        <v>540</v>
      </c>
      <c r="U9" s="830">
        <v>740</v>
      </c>
      <c r="V9" s="836">
        <f>B9+D9+F9+H9+J9+L9+N9+P9+R9+T9</f>
        <v>5400</v>
      </c>
      <c r="W9" s="836">
        <f>C9+E9+G9+I9+K9+M9+O9+Q9+S9+U9</f>
        <v>5801</v>
      </c>
      <c r="X9" s="824">
        <f>IF(V9=0,"-",W9/V9)</f>
        <v>1.0742592592592592</v>
      </c>
    </row>
    <row r="10" spans="1:24" ht="18" customHeight="1" x14ac:dyDescent="0.25">
      <c r="A10" s="808" t="s">
        <v>585</v>
      </c>
      <c r="B10" s="822">
        <v>81</v>
      </c>
      <c r="C10" s="823">
        <v>117</v>
      </c>
      <c r="D10" s="822">
        <v>81</v>
      </c>
      <c r="E10" s="823">
        <v>216</v>
      </c>
      <c r="F10" s="822">
        <v>81</v>
      </c>
      <c r="G10" s="823">
        <v>179</v>
      </c>
      <c r="H10" s="822">
        <v>81</v>
      </c>
      <c r="I10" s="823">
        <v>120</v>
      </c>
      <c r="J10" s="822">
        <v>81</v>
      </c>
      <c r="K10" s="823">
        <v>132</v>
      </c>
      <c r="L10" s="822">
        <v>81</v>
      </c>
      <c r="M10" s="823">
        <v>125</v>
      </c>
      <c r="N10" s="822">
        <v>81</v>
      </c>
      <c r="O10" s="823">
        <v>162</v>
      </c>
      <c r="P10" s="822">
        <v>81</v>
      </c>
      <c r="Q10" s="823">
        <v>131</v>
      </c>
      <c r="R10" s="822">
        <v>81</v>
      </c>
      <c r="S10" s="823">
        <v>135</v>
      </c>
      <c r="T10" s="822">
        <v>81</v>
      </c>
      <c r="U10" s="823">
        <v>155</v>
      </c>
      <c r="V10" s="836">
        <f t="shared" ref="V10:V30" si="0">B10+D10+F10+H10+J10+L10+N10+P10+R10+T10</f>
        <v>810</v>
      </c>
      <c r="W10" s="836">
        <f t="shared" ref="W10:W30" si="1">C10+E10+G10+I10+K10+M10+O10+Q10+S10+U10</f>
        <v>1472</v>
      </c>
      <c r="X10" s="824">
        <f t="shared" ref="X10:X30" si="2">IF(V10=0,"-",W10/V10)</f>
        <v>1.817283950617284</v>
      </c>
    </row>
    <row r="11" spans="1:24" ht="18" customHeight="1" x14ac:dyDescent="0.25">
      <c r="A11" s="808" t="s">
        <v>503</v>
      </c>
      <c r="B11" s="858">
        <v>24</v>
      </c>
      <c r="C11" s="823">
        <v>7</v>
      </c>
      <c r="D11" s="858">
        <v>24</v>
      </c>
      <c r="E11" s="823">
        <v>30</v>
      </c>
      <c r="F11" s="858">
        <v>24</v>
      </c>
      <c r="G11" s="823">
        <v>28</v>
      </c>
      <c r="H11" s="858">
        <v>24</v>
      </c>
      <c r="I11" s="823">
        <v>26</v>
      </c>
      <c r="J11" s="858">
        <v>24</v>
      </c>
      <c r="K11" s="823">
        <v>25</v>
      </c>
      <c r="L11" s="858">
        <v>24</v>
      </c>
      <c r="M11" s="823">
        <v>28</v>
      </c>
      <c r="N11" s="858">
        <v>24</v>
      </c>
      <c r="O11" s="823">
        <v>22</v>
      </c>
      <c r="P11" s="858">
        <v>24</v>
      </c>
      <c r="Q11" s="823">
        <v>24</v>
      </c>
      <c r="R11" s="858">
        <v>24</v>
      </c>
      <c r="S11" s="823">
        <v>24</v>
      </c>
      <c r="T11" s="858">
        <v>24</v>
      </c>
      <c r="U11" s="823">
        <v>29</v>
      </c>
      <c r="V11" s="836">
        <f t="shared" si="0"/>
        <v>240</v>
      </c>
      <c r="W11" s="836">
        <f t="shared" si="1"/>
        <v>243</v>
      </c>
      <c r="X11" s="824">
        <f t="shared" si="2"/>
        <v>1.0125</v>
      </c>
    </row>
    <row r="12" spans="1:24" ht="18" customHeight="1" x14ac:dyDescent="0.25">
      <c r="A12" s="808" t="s">
        <v>568</v>
      </c>
      <c r="B12" s="829">
        <f>528+132</f>
        <v>660</v>
      </c>
      <c r="C12" s="823">
        <v>680</v>
      </c>
      <c r="D12" s="829">
        <f>528+132</f>
        <v>660</v>
      </c>
      <c r="E12" s="823">
        <v>604</v>
      </c>
      <c r="F12" s="829">
        <f>528+132</f>
        <v>660</v>
      </c>
      <c r="G12" s="823">
        <v>522</v>
      </c>
      <c r="H12" s="829">
        <f>528+132</f>
        <v>660</v>
      </c>
      <c r="I12" s="823">
        <v>603</v>
      </c>
      <c r="J12" s="829">
        <f>528+132</f>
        <v>660</v>
      </c>
      <c r="K12" s="823">
        <v>557</v>
      </c>
      <c r="L12" s="829">
        <f>528+132</f>
        <v>660</v>
      </c>
      <c r="M12" s="823">
        <v>407</v>
      </c>
      <c r="N12" s="829">
        <f>528+132</f>
        <v>660</v>
      </c>
      <c r="O12" s="823">
        <v>580</v>
      </c>
      <c r="P12" s="829">
        <f>528+132</f>
        <v>660</v>
      </c>
      <c r="Q12" s="823">
        <v>693</v>
      </c>
      <c r="R12" s="829">
        <f>528+132</f>
        <v>660</v>
      </c>
      <c r="S12" s="823">
        <v>709</v>
      </c>
      <c r="T12" s="829">
        <f>528+132</f>
        <v>660</v>
      </c>
      <c r="U12" s="823">
        <v>768</v>
      </c>
      <c r="V12" s="836">
        <f t="shared" si="0"/>
        <v>6600</v>
      </c>
      <c r="W12" s="836">
        <f t="shared" si="1"/>
        <v>6123</v>
      </c>
      <c r="X12" s="824">
        <f t="shared" si="2"/>
        <v>0.92772727272727273</v>
      </c>
    </row>
    <row r="13" spans="1:24" ht="18" customHeight="1" x14ac:dyDescent="0.25">
      <c r="A13" s="808" t="s">
        <v>477</v>
      </c>
      <c r="B13" s="829">
        <v>528</v>
      </c>
      <c r="C13" s="823">
        <v>471</v>
      </c>
      <c r="D13" s="829">
        <v>528</v>
      </c>
      <c r="E13" s="823">
        <v>439</v>
      </c>
      <c r="F13" s="829">
        <v>528</v>
      </c>
      <c r="G13" s="823">
        <v>70</v>
      </c>
      <c r="H13" s="829">
        <v>528</v>
      </c>
      <c r="I13" s="823">
        <v>370</v>
      </c>
      <c r="J13" s="829">
        <v>528</v>
      </c>
      <c r="K13" s="823">
        <v>519</v>
      </c>
      <c r="L13" s="829">
        <v>528</v>
      </c>
      <c r="M13" s="823">
        <v>423</v>
      </c>
      <c r="N13" s="829">
        <v>528</v>
      </c>
      <c r="O13" s="823">
        <v>515</v>
      </c>
      <c r="P13" s="829">
        <v>528</v>
      </c>
      <c r="Q13" s="823">
        <v>520</v>
      </c>
      <c r="R13" s="829">
        <v>528</v>
      </c>
      <c r="S13" s="823">
        <v>498</v>
      </c>
      <c r="T13" s="829">
        <v>528</v>
      </c>
      <c r="U13" s="823">
        <v>507</v>
      </c>
      <c r="V13" s="836">
        <f t="shared" si="0"/>
        <v>5280</v>
      </c>
      <c r="W13" s="836">
        <f t="shared" si="1"/>
        <v>4332</v>
      </c>
      <c r="X13" s="824">
        <f t="shared" si="2"/>
        <v>0.82045454545454544</v>
      </c>
    </row>
    <row r="14" spans="1:24" ht="18" customHeight="1" x14ac:dyDescent="0.25">
      <c r="A14" s="808" t="s">
        <v>478</v>
      </c>
      <c r="B14" s="829">
        <v>160</v>
      </c>
      <c r="C14" s="823">
        <v>0</v>
      </c>
      <c r="D14" s="829">
        <v>160</v>
      </c>
      <c r="E14" s="823">
        <v>0</v>
      </c>
      <c r="F14" s="829">
        <v>160</v>
      </c>
      <c r="G14" s="823">
        <v>0</v>
      </c>
      <c r="H14" s="829">
        <v>160</v>
      </c>
      <c r="I14" s="823">
        <v>0</v>
      </c>
      <c r="J14" s="829">
        <v>160</v>
      </c>
      <c r="K14" s="823">
        <v>96</v>
      </c>
      <c r="L14" s="829">
        <v>160</v>
      </c>
      <c r="M14" s="823">
        <v>81</v>
      </c>
      <c r="N14" s="829">
        <v>160</v>
      </c>
      <c r="O14" s="823">
        <v>100</v>
      </c>
      <c r="P14" s="829">
        <v>160</v>
      </c>
      <c r="Q14" s="823">
        <v>86</v>
      </c>
      <c r="R14" s="829">
        <v>160</v>
      </c>
      <c r="S14" s="823">
        <v>105</v>
      </c>
      <c r="T14" s="829">
        <v>160</v>
      </c>
      <c r="U14" s="823">
        <v>102</v>
      </c>
      <c r="V14" s="836">
        <f t="shared" si="0"/>
        <v>1600</v>
      </c>
      <c r="W14" s="836">
        <f t="shared" si="1"/>
        <v>570</v>
      </c>
      <c r="X14" s="824">
        <f t="shared" si="2"/>
        <v>0.35625000000000001</v>
      </c>
    </row>
    <row r="15" spans="1:24" ht="18" customHeight="1" x14ac:dyDescent="0.25">
      <c r="A15" s="808" t="s">
        <v>479</v>
      </c>
      <c r="B15" s="829">
        <f>264+132+158</f>
        <v>554</v>
      </c>
      <c r="C15" s="823">
        <v>239</v>
      </c>
      <c r="D15" s="829">
        <f>264+132+158</f>
        <v>554</v>
      </c>
      <c r="E15" s="823">
        <v>458</v>
      </c>
      <c r="F15" s="829">
        <f>264+132+158</f>
        <v>554</v>
      </c>
      <c r="G15" s="823">
        <v>473</v>
      </c>
      <c r="H15" s="829">
        <f>264+132+158</f>
        <v>554</v>
      </c>
      <c r="I15" s="823">
        <v>525</v>
      </c>
      <c r="J15" s="829">
        <f>264+132+158</f>
        <v>554</v>
      </c>
      <c r="K15" s="823">
        <v>501</v>
      </c>
      <c r="L15" s="829">
        <f>264+132+158</f>
        <v>554</v>
      </c>
      <c r="M15" s="823">
        <v>471</v>
      </c>
      <c r="N15" s="829">
        <f>264+132+158</f>
        <v>554</v>
      </c>
      <c r="O15" s="823">
        <v>545</v>
      </c>
      <c r="P15" s="829">
        <f>264+132+158</f>
        <v>554</v>
      </c>
      <c r="Q15" s="823">
        <v>492</v>
      </c>
      <c r="R15" s="829">
        <f>264+132+158</f>
        <v>554</v>
      </c>
      <c r="S15" s="823">
        <v>269</v>
      </c>
      <c r="T15" s="829">
        <f>264+132+158</f>
        <v>554</v>
      </c>
      <c r="U15" s="823">
        <v>136</v>
      </c>
      <c r="V15" s="836">
        <f t="shared" si="0"/>
        <v>5540</v>
      </c>
      <c r="W15" s="836">
        <f t="shared" si="1"/>
        <v>4109</v>
      </c>
      <c r="X15" s="824">
        <f t="shared" si="2"/>
        <v>0.74169675090252707</v>
      </c>
    </row>
    <row r="16" spans="1:24" s="645" customFormat="1" ht="18" customHeight="1" x14ac:dyDescent="0.2">
      <c r="A16" s="857" t="s">
        <v>505</v>
      </c>
      <c r="B16" s="858">
        <v>648</v>
      </c>
      <c r="C16" s="852">
        <v>508</v>
      </c>
      <c r="D16" s="858">
        <v>648</v>
      </c>
      <c r="E16" s="852">
        <v>504</v>
      </c>
      <c r="F16" s="858">
        <v>648</v>
      </c>
      <c r="G16" s="852">
        <v>628</v>
      </c>
      <c r="H16" s="858">
        <v>648</v>
      </c>
      <c r="I16" s="852">
        <v>549</v>
      </c>
      <c r="J16" s="858">
        <v>648</v>
      </c>
      <c r="K16" s="852">
        <v>639</v>
      </c>
      <c r="L16" s="858">
        <v>648</v>
      </c>
      <c r="M16" s="852">
        <v>542</v>
      </c>
      <c r="N16" s="858">
        <v>648</v>
      </c>
      <c r="O16" s="852">
        <v>926</v>
      </c>
      <c r="P16" s="858">
        <v>648</v>
      </c>
      <c r="Q16" s="852">
        <v>975</v>
      </c>
      <c r="R16" s="858">
        <v>648</v>
      </c>
      <c r="S16" s="852">
        <v>988</v>
      </c>
      <c r="T16" s="858">
        <v>648</v>
      </c>
      <c r="U16" s="852">
        <v>942</v>
      </c>
      <c r="V16" s="836">
        <f t="shared" si="0"/>
        <v>6480</v>
      </c>
      <c r="W16" s="836">
        <f t="shared" si="1"/>
        <v>7201</v>
      </c>
      <c r="X16" s="824">
        <f t="shared" si="2"/>
        <v>1.1112654320987654</v>
      </c>
    </row>
    <row r="17" spans="1:24" s="645" customFormat="1" ht="18" customHeight="1" x14ac:dyDescent="0.2">
      <c r="A17" s="857" t="s">
        <v>506</v>
      </c>
      <c r="B17" s="858">
        <v>36</v>
      </c>
      <c r="C17" s="852">
        <v>23</v>
      </c>
      <c r="D17" s="858">
        <v>36</v>
      </c>
      <c r="E17" s="852">
        <v>26</v>
      </c>
      <c r="F17" s="858">
        <v>36</v>
      </c>
      <c r="G17" s="852">
        <v>29</v>
      </c>
      <c r="H17" s="858">
        <v>36</v>
      </c>
      <c r="I17" s="852">
        <v>38</v>
      </c>
      <c r="J17" s="858">
        <v>36</v>
      </c>
      <c r="K17" s="852">
        <v>48</v>
      </c>
      <c r="L17" s="858">
        <v>36</v>
      </c>
      <c r="M17" s="852">
        <v>29</v>
      </c>
      <c r="N17" s="858">
        <v>36</v>
      </c>
      <c r="O17" s="852">
        <v>35</v>
      </c>
      <c r="P17" s="858">
        <v>36</v>
      </c>
      <c r="Q17" s="852">
        <v>45</v>
      </c>
      <c r="R17" s="858">
        <v>36</v>
      </c>
      <c r="S17" s="852">
        <v>55</v>
      </c>
      <c r="T17" s="858">
        <v>36</v>
      </c>
      <c r="U17" s="852">
        <v>41</v>
      </c>
      <c r="V17" s="836">
        <f t="shared" si="0"/>
        <v>360</v>
      </c>
      <c r="W17" s="836">
        <f t="shared" si="1"/>
        <v>369</v>
      </c>
      <c r="X17" s="824">
        <f t="shared" si="2"/>
        <v>1.0249999999999999</v>
      </c>
    </row>
    <row r="18" spans="1:24" s="645" customFormat="1" ht="18" customHeight="1" x14ac:dyDescent="0.2">
      <c r="A18" s="857" t="s">
        <v>507</v>
      </c>
      <c r="B18" s="858">
        <v>122</v>
      </c>
      <c r="C18" s="852">
        <v>222</v>
      </c>
      <c r="D18" s="858">
        <v>122</v>
      </c>
      <c r="E18" s="852">
        <v>142</v>
      </c>
      <c r="F18" s="858">
        <v>122</v>
      </c>
      <c r="G18" s="852">
        <v>173</v>
      </c>
      <c r="H18" s="858">
        <v>122</v>
      </c>
      <c r="I18" s="852">
        <v>181</v>
      </c>
      <c r="J18" s="858">
        <v>122</v>
      </c>
      <c r="K18" s="852">
        <v>181</v>
      </c>
      <c r="L18" s="858">
        <v>122</v>
      </c>
      <c r="M18" s="852">
        <v>197</v>
      </c>
      <c r="N18" s="858">
        <v>122</v>
      </c>
      <c r="O18" s="852">
        <v>204</v>
      </c>
      <c r="P18" s="858">
        <v>122</v>
      </c>
      <c r="Q18" s="852">
        <v>143</v>
      </c>
      <c r="R18" s="858">
        <v>122</v>
      </c>
      <c r="S18" s="852">
        <v>136</v>
      </c>
      <c r="T18" s="858">
        <v>122</v>
      </c>
      <c r="U18" s="852">
        <v>188</v>
      </c>
      <c r="V18" s="836">
        <f t="shared" si="0"/>
        <v>1220</v>
      </c>
      <c r="W18" s="836">
        <f t="shared" si="1"/>
        <v>1767</v>
      </c>
      <c r="X18" s="824">
        <f t="shared" si="2"/>
        <v>1.4483606557377049</v>
      </c>
    </row>
    <row r="19" spans="1:24" s="645" customFormat="1" ht="18" customHeight="1" x14ac:dyDescent="0.2">
      <c r="A19" s="857" t="s">
        <v>508</v>
      </c>
      <c r="B19" s="858">
        <v>30</v>
      </c>
      <c r="C19" s="852">
        <v>28</v>
      </c>
      <c r="D19" s="858">
        <v>30</v>
      </c>
      <c r="E19" s="852">
        <v>25</v>
      </c>
      <c r="F19" s="858">
        <v>30</v>
      </c>
      <c r="G19" s="852">
        <v>33</v>
      </c>
      <c r="H19" s="858">
        <v>30</v>
      </c>
      <c r="I19" s="852">
        <v>23</v>
      </c>
      <c r="J19" s="858">
        <v>30</v>
      </c>
      <c r="K19" s="852">
        <v>35</v>
      </c>
      <c r="L19" s="858">
        <v>30</v>
      </c>
      <c r="M19" s="852">
        <v>32</v>
      </c>
      <c r="N19" s="858">
        <v>30</v>
      </c>
      <c r="O19" s="852">
        <v>35</v>
      </c>
      <c r="P19" s="858">
        <v>30</v>
      </c>
      <c r="Q19" s="852">
        <v>34</v>
      </c>
      <c r="R19" s="858">
        <v>30</v>
      </c>
      <c r="S19" s="852">
        <v>22</v>
      </c>
      <c r="T19" s="858">
        <v>30</v>
      </c>
      <c r="U19" s="852">
        <v>30</v>
      </c>
      <c r="V19" s="836">
        <f t="shared" si="0"/>
        <v>300</v>
      </c>
      <c r="W19" s="836">
        <f t="shared" si="1"/>
        <v>297</v>
      </c>
      <c r="X19" s="824">
        <f t="shared" si="2"/>
        <v>0.99</v>
      </c>
    </row>
    <row r="20" spans="1:24" s="645" customFormat="1" ht="18" customHeight="1" x14ac:dyDescent="0.2">
      <c r="A20" s="857" t="s">
        <v>516</v>
      </c>
      <c r="B20" s="858">
        <v>96</v>
      </c>
      <c r="C20" s="852">
        <v>81</v>
      </c>
      <c r="D20" s="858">
        <v>96</v>
      </c>
      <c r="E20" s="852">
        <v>91</v>
      </c>
      <c r="F20" s="858">
        <v>96</v>
      </c>
      <c r="G20" s="852">
        <v>118</v>
      </c>
      <c r="H20" s="858">
        <v>96</v>
      </c>
      <c r="I20" s="852">
        <v>116</v>
      </c>
      <c r="J20" s="858">
        <v>96</v>
      </c>
      <c r="K20" s="852">
        <v>137</v>
      </c>
      <c r="L20" s="858">
        <v>96</v>
      </c>
      <c r="M20" s="852">
        <v>107</v>
      </c>
      <c r="N20" s="858">
        <v>96</v>
      </c>
      <c r="O20" s="852">
        <v>121</v>
      </c>
      <c r="P20" s="858">
        <v>96</v>
      </c>
      <c r="Q20" s="852">
        <v>49</v>
      </c>
      <c r="R20" s="858">
        <v>96</v>
      </c>
      <c r="S20" s="852">
        <v>94</v>
      </c>
      <c r="T20" s="858">
        <v>96</v>
      </c>
      <c r="U20" s="852">
        <v>64</v>
      </c>
      <c r="V20" s="836">
        <f t="shared" si="0"/>
        <v>960</v>
      </c>
      <c r="W20" s="836">
        <f t="shared" si="1"/>
        <v>978</v>
      </c>
      <c r="X20" s="824">
        <f t="shared" si="2"/>
        <v>1.01875</v>
      </c>
    </row>
    <row r="21" spans="1:24" s="645" customFormat="1" ht="19.5" customHeight="1" x14ac:dyDescent="0.2">
      <c r="A21" s="857" t="s">
        <v>509</v>
      </c>
      <c r="B21" s="858">
        <v>16</v>
      </c>
      <c r="C21" s="852">
        <v>11</v>
      </c>
      <c r="D21" s="858">
        <v>16</v>
      </c>
      <c r="E21" s="852">
        <v>18</v>
      </c>
      <c r="F21" s="858">
        <v>16</v>
      </c>
      <c r="G21" s="852">
        <v>18</v>
      </c>
      <c r="H21" s="858">
        <v>16</v>
      </c>
      <c r="I21" s="852">
        <v>21</v>
      </c>
      <c r="J21" s="858">
        <v>16</v>
      </c>
      <c r="K21" s="852">
        <v>28</v>
      </c>
      <c r="L21" s="858">
        <v>16</v>
      </c>
      <c r="M21" s="852">
        <v>18</v>
      </c>
      <c r="N21" s="858">
        <v>16</v>
      </c>
      <c r="O21" s="852">
        <v>22</v>
      </c>
      <c r="P21" s="858">
        <v>16</v>
      </c>
      <c r="Q21" s="852">
        <v>13</v>
      </c>
      <c r="R21" s="858">
        <v>16</v>
      </c>
      <c r="S21" s="852">
        <v>21</v>
      </c>
      <c r="T21" s="858">
        <v>16</v>
      </c>
      <c r="U21" s="852">
        <v>11</v>
      </c>
      <c r="V21" s="836">
        <f t="shared" si="0"/>
        <v>160</v>
      </c>
      <c r="W21" s="836">
        <f t="shared" si="1"/>
        <v>181</v>
      </c>
      <c r="X21" s="824">
        <f t="shared" si="2"/>
        <v>1.1312500000000001</v>
      </c>
    </row>
    <row r="22" spans="1:24" s="645" customFormat="1" ht="18" customHeight="1" x14ac:dyDescent="0.2">
      <c r="A22" s="857" t="s">
        <v>515</v>
      </c>
      <c r="B22" s="858">
        <v>60</v>
      </c>
      <c r="C22" s="852">
        <v>0</v>
      </c>
      <c r="D22" s="858">
        <v>60</v>
      </c>
      <c r="E22" s="852">
        <v>1</v>
      </c>
      <c r="F22" s="858">
        <v>60</v>
      </c>
      <c r="G22" s="852">
        <v>0</v>
      </c>
      <c r="H22" s="858">
        <v>60</v>
      </c>
      <c r="I22" s="852">
        <v>63</v>
      </c>
      <c r="J22" s="858">
        <v>60</v>
      </c>
      <c r="K22" s="852">
        <v>90</v>
      </c>
      <c r="L22" s="858">
        <v>60</v>
      </c>
      <c r="M22" s="852">
        <v>91</v>
      </c>
      <c r="N22" s="858">
        <v>60</v>
      </c>
      <c r="O22" s="852">
        <v>101</v>
      </c>
      <c r="P22" s="858">
        <v>60</v>
      </c>
      <c r="Q22" s="852">
        <v>112</v>
      </c>
      <c r="R22" s="858">
        <v>60</v>
      </c>
      <c r="S22" s="852">
        <v>88</v>
      </c>
      <c r="T22" s="858">
        <v>60</v>
      </c>
      <c r="U22" s="852">
        <v>87</v>
      </c>
      <c r="V22" s="836">
        <f t="shared" si="0"/>
        <v>600</v>
      </c>
      <c r="W22" s="836">
        <f t="shared" si="1"/>
        <v>633</v>
      </c>
      <c r="X22" s="824">
        <f t="shared" si="2"/>
        <v>1.0549999999999999</v>
      </c>
    </row>
    <row r="23" spans="1:24" s="645" customFormat="1" ht="18" customHeight="1" x14ac:dyDescent="0.2">
      <c r="A23" s="857" t="s">
        <v>514</v>
      </c>
      <c r="B23" s="858">
        <v>40</v>
      </c>
      <c r="C23" s="852">
        <v>0</v>
      </c>
      <c r="D23" s="858">
        <v>40</v>
      </c>
      <c r="E23" s="852">
        <v>0</v>
      </c>
      <c r="F23" s="858">
        <v>40</v>
      </c>
      <c r="G23" s="852">
        <v>0</v>
      </c>
      <c r="H23" s="858">
        <v>40</v>
      </c>
      <c r="I23" s="852">
        <v>24</v>
      </c>
      <c r="J23" s="858">
        <v>40</v>
      </c>
      <c r="K23" s="852">
        <v>46</v>
      </c>
      <c r="L23" s="858">
        <v>40</v>
      </c>
      <c r="M23" s="852">
        <v>41</v>
      </c>
      <c r="N23" s="858">
        <v>40</v>
      </c>
      <c r="O23" s="852">
        <v>44</v>
      </c>
      <c r="P23" s="858">
        <v>40</v>
      </c>
      <c r="Q23" s="852">
        <v>40</v>
      </c>
      <c r="R23" s="858">
        <v>40</v>
      </c>
      <c r="S23" s="852">
        <v>43</v>
      </c>
      <c r="T23" s="858">
        <v>40</v>
      </c>
      <c r="U23" s="852">
        <v>41</v>
      </c>
      <c r="V23" s="836">
        <f>B23+D23+F23+H23+J23+L23+N23+P23+R23+T23</f>
        <v>400</v>
      </c>
      <c r="W23" s="836">
        <f>C23+E23+G23+I23+K23+M23+O23+Q23+S23+U23</f>
        <v>279</v>
      </c>
      <c r="X23" s="824">
        <f t="shared" si="2"/>
        <v>0.69750000000000001</v>
      </c>
    </row>
    <row r="24" spans="1:24" s="645" customFormat="1" ht="18" customHeight="1" x14ac:dyDescent="0.2">
      <c r="A24" s="857" t="s">
        <v>567</v>
      </c>
      <c r="B24" s="858">
        <v>12</v>
      </c>
      <c r="C24" s="852">
        <v>3</v>
      </c>
      <c r="D24" s="858">
        <v>12</v>
      </c>
      <c r="E24" s="852">
        <v>14</v>
      </c>
      <c r="F24" s="858">
        <v>12</v>
      </c>
      <c r="G24" s="852">
        <v>14</v>
      </c>
      <c r="H24" s="858">
        <v>12</v>
      </c>
      <c r="I24" s="852">
        <v>10</v>
      </c>
      <c r="J24" s="858">
        <v>12</v>
      </c>
      <c r="K24" s="852">
        <v>14</v>
      </c>
      <c r="L24" s="858">
        <v>12</v>
      </c>
      <c r="M24" s="852">
        <v>10</v>
      </c>
      <c r="N24" s="858">
        <v>12</v>
      </c>
      <c r="O24" s="852">
        <v>30</v>
      </c>
      <c r="P24" s="858">
        <v>12</v>
      </c>
      <c r="Q24" s="852">
        <v>29</v>
      </c>
      <c r="R24" s="858">
        <v>12</v>
      </c>
      <c r="S24" s="852">
        <v>36</v>
      </c>
      <c r="T24" s="858">
        <v>12</v>
      </c>
      <c r="U24" s="852">
        <v>0</v>
      </c>
      <c r="V24" s="836">
        <f t="shared" si="0"/>
        <v>120</v>
      </c>
      <c r="W24" s="836">
        <f t="shared" si="1"/>
        <v>160</v>
      </c>
      <c r="X24" s="824">
        <f t="shared" si="2"/>
        <v>1.3333333333333333</v>
      </c>
    </row>
    <row r="25" spans="1:24" s="645" customFormat="1" ht="18" customHeight="1" x14ac:dyDescent="0.2">
      <c r="A25" s="857" t="s">
        <v>512</v>
      </c>
      <c r="B25" s="858">
        <v>8</v>
      </c>
      <c r="C25" s="852">
        <v>0</v>
      </c>
      <c r="D25" s="858">
        <v>8</v>
      </c>
      <c r="E25" s="852">
        <v>13</v>
      </c>
      <c r="F25" s="858">
        <v>8</v>
      </c>
      <c r="G25" s="852">
        <v>9</v>
      </c>
      <c r="H25" s="858">
        <v>8</v>
      </c>
      <c r="I25" s="852">
        <v>6</v>
      </c>
      <c r="J25" s="858">
        <v>8</v>
      </c>
      <c r="K25" s="852">
        <v>7</v>
      </c>
      <c r="L25" s="858">
        <v>8</v>
      </c>
      <c r="M25" s="852">
        <v>7</v>
      </c>
      <c r="N25" s="858">
        <v>8</v>
      </c>
      <c r="O25" s="852">
        <v>23</v>
      </c>
      <c r="P25" s="858">
        <v>8</v>
      </c>
      <c r="Q25" s="852">
        <v>21</v>
      </c>
      <c r="R25" s="858">
        <v>8</v>
      </c>
      <c r="S25" s="852">
        <v>20</v>
      </c>
      <c r="T25" s="858">
        <v>8</v>
      </c>
      <c r="U25" s="852">
        <v>0</v>
      </c>
      <c r="V25" s="836">
        <f t="shared" si="0"/>
        <v>80</v>
      </c>
      <c r="W25" s="836">
        <f t="shared" si="1"/>
        <v>106</v>
      </c>
      <c r="X25" s="824">
        <f t="shared" si="2"/>
        <v>1.325</v>
      </c>
    </row>
    <row r="26" spans="1:24" s="645" customFormat="1" ht="18" customHeight="1" x14ac:dyDescent="0.2">
      <c r="A26" s="857" t="s">
        <v>587</v>
      </c>
      <c r="B26" s="858">
        <v>92</v>
      </c>
      <c r="C26" s="852">
        <v>77</v>
      </c>
      <c r="D26" s="858">
        <v>92</v>
      </c>
      <c r="E26" s="852">
        <v>126</v>
      </c>
      <c r="F26" s="858">
        <v>92</v>
      </c>
      <c r="G26" s="852">
        <v>131</v>
      </c>
      <c r="H26" s="858">
        <v>92</v>
      </c>
      <c r="I26" s="852">
        <v>74</v>
      </c>
      <c r="J26" s="858">
        <v>92</v>
      </c>
      <c r="K26" s="852">
        <v>95</v>
      </c>
      <c r="L26" s="858">
        <v>92</v>
      </c>
      <c r="M26" s="852">
        <v>118</v>
      </c>
      <c r="N26" s="858">
        <v>92</v>
      </c>
      <c r="O26" s="852">
        <v>155</v>
      </c>
      <c r="P26" s="858">
        <v>92</v>
      </c>
      <c r="Q26" s="852">
        <v>145</v>
      </c>
      <c r="R26" s="858">
        <v>92</v>
      </c>
      <c r="S26" s="852">
        <v>164</v>
      </c>
      <c r="T26" s="858">
        <v>92</v>
      </c>
      <c r="U26" s="852">
        <v>121</v>
      </c>
      <c r="V26" s="836">
        <f t="shared" si="0"/>
        <v>920</v>
      </c>
      <c r="W26" s="836">
        <f t="shared" si="1"/>
        <v>1206</v>
      </c>
      <c r="X26" s="824">
        <f t="shared" si="2"/>
        <v>1.3108695652173914</v>
      </c>
    </row>
    <row r="27" spans="1:24" s="645" customFormat="1" ht="18" customHeight="1" x14ac:dyDescent="0.2">
      <c r="A27" s="857" t="s">
        <v>588</v>
      </c>
      <c r="B27" s="858">
        <v>60</v>
      </c>
      <c r="C27" s="852">
        <v>35</v>
      </c>
      <c r="D27" s="858">
        <v>60</v>
      </c>
      <c r="E27" s="852">
        <v>71</v>
      </c>
      <c r="F27" s="858">
        <v>60</v>
      </c>
      <c r="G27" s="852">
        <v>74</v>
      </c>
      <c r="H27" s="858">
        <v>60</v>
      </c>
      <c r="I27" s="852">
        <v>32</v>
      </c>
      <c r="J27" s="858">
        <v>60</v>
      </c>
      <c r="K27" s="852">
        <v>42</v>
      </c>
      <c r="L27" s="858">
        <v>60</v>
      </c>
      <c r="M27" s="852">
        <v>57</v>
      </c>
      <c r="N27" s="858">
        <v>60</v>
      </c>
      <c r="O27" s="852">
        <v>72</v>
      </c>
      <c r="P27" s="858">
        <v>60</v>
      </c>
      <c r="Q27" s="852">
        <v>68</v>
      </c>
      <c r="R27" s="858">
        <v>60</v>
      </c>
      <c r="S27" s="852">
        <v>63</v>
      </c>
      <c r="T27" s="858">
        <v>60</v>
      </c>
      <c r="U27" s="852">
        <v>71</v>
      </c>
      <c r="V27" s="836">
        <f t="shared" si="0"/>
        <v>600</v>
      </c>
      <c r="W27" s="836">
        <f t="shared" si="1"/>
        <v>585</v>
      </c>
      <c r="X27" s="824">
        <f t="shared" si="2"/>
        <v>0.97499999999999998</v>
      </c>
    </row>
    <row r="28" spans="1:24" s="645" customFormat="1" ht="18" customHeight="1" x14ac:dyDescent="0.2">
      <c r="A28" s="857" t="s">
        <v>580</v>
      </c>
      <c r="B28" s="858">
        <v>120</v>
      </c>
      <c r="C28" s="852">
        <v>93</v>
      </c>
      <c r="D28" s="858">
        <v>120</v>
      </c>
      <c r="E28" s="852">
        <v>110</v>
      </c>
      <c r="F28" s="858">
        <v>120</v>
      </c>
      <c r="G28" s="852">
        <v>103</v>
      </c>
      <c r="H28" s="858">
        <v>120</v>
      </c>
      <c r="I28" s="852">
        <v>84</v>
      </c>
      <c r="J28" s="858">
        <v>120</v>
      </c>
      <c r="K28" s="852">
        <v>94</v>
      </c>
      <c r="L28" s="858">
        <v>120</v>
      </c>
      <c r="M28" s="852">
        <v>102</v>
      </c>
      <c r="N28" s="858">
        <v>120</v>
      </c>
      <c r="O28" s="852">
        <v>153</v>
      </c>
      <c r="P28" s="858">
        <v>120</v>
      </c>
      <c r="Q28" s="852">
        <v>124</v>
      </c>
      <c r="R28" s="858">
        <v>120</v>
      </c>
      <c r="S28" s="852">
        <v>99</v>
      </c>
      <c r="T28" s="858">
        <v>120</v>
      </c>
      <c r="U28" s="852">
        <v>99</v>
      </c>
      <c r="V28" s="836">
        <f t="shared" si="0"/>
        <v>1200</v>
      </c>
      <c r="W28" s="836">
        <f t="shared" si="1"/>
        <v>1061</v>
      </c>
      <c r="X28" s="824">
        <f t="shared" si="2"/>
        <v>0.88416666666666666</v>
      </c>
    </row>
    <row r="29" spans="1:24" s="645" customFormat="1" ht="18" customHeight="1" x14ac:dyDescent="0.2">
      <c r="A29" s="857" t="s">
        <v>584</v>
      </c>
      <c r="B29" s="858">
        <v>7</v>
      </c>
      <c r="C29" s="852">
        <v>21</v>
      </c>
      <c r="D29" s="858">
        <v>7</v>
      </c>
      <c r="E29" s="852">
        <v>36</v>
      </c>
      <c r="F29" s="858">
        <v>7</v>
      </c>
      <c r="G29" s="852">
        <v>11</v>
      </c>
      <c r="H29" s="858">
        <v>7</v>
      </c>
      <c r="I29" s="852">
        <v>33</v>
      </c>
      <c r="J29" s="858">
        <v>7</v>
      </c>
      <c r="K29" s="852">
        <v>8</v>
      </c>
      <c r="L29" s="858">
        <v>7</v>
      </c>
      <c r="M29" s="852">
        <v>24</v>
      </c>
      <c r="N29" s="858">
        <v>7</v>
      </c>
      <c r="O29" s="852">
        <v>32</v>
      </c>
      <c r="P29" s="858">
        <v>7</v>
      </c>
      <c r="Q29" s="852">
        <v>26</v>
      </c>
      <c r="R29" s="858">
        <v>7</v>
      </c>
      <c r="S29" s="852">
        <v>23</v>
      </c>
      <c r="T29" s="858">
        <v>7</v>
      </c>
      <c r="U29" s="852">
        <v>17</v>
      </c>
      <c r="V29" s="836">
        <f t="shared" si="0"/>
        <v>70</v>
      </c>
      <c r="W29" s="836">
        <f t="shared" si="1"/>
        <v>231</v>
      </c>
      <c r="X29" s="824">
        <f t="shared" si="2"/>
        <v>3.3</v>
      </c>
    </row>
    <row r="30" spans="1:24" s="645" customFormat="1" ht="18" customHeight="1" thickBot="1" x14ac:dyDescent="0.25">
      <c r="A30" s="866" t="s">
        <v>510</v>
      </c>
      <c r="B30" s="867">
        <v>10</v>
      </c>
      <c r="C30" s="868">
        <v>3</v>
      </c>
      <c r="D30" s="867">
        <v>10</v>
      </c>
      <c r="E30" s="868">
        <v>33</v>
      </c>
      <c r="F30" s="867">
        <v>10</v>
      </c>
      <c r="G30" s="868">
        <v>42</v>
      </c>
      <c r="H30" s="867">
        <v>10</v>
      </c>
      <c r="I30" s="868">
        <v>52</v>
      </c>
      <c r="J30" s="867">
        <v>10</v>
      </c>
      <c r="K30" s="868">
        <v>35</v>
      </c>
      <c r="L30" s="867">
        <v>10</v>
      </c>
      <c r="M30" s="868">
        <v>29</v>
      </c>
      <c r="N30" s="867">
        <v>10</v>
      </c>
      <c r="O30" s="868">
        <v>28</v>
      </c>
      <c r="P30" s="867">
        <v>10</v>
      </c>
      <c r="Q30" s="868">
        <v>16</v>
      </c>
      <c r="R30" s="867">
        <v>10</v>
      </c>
      <c r="S30" s="868">
        <v>57</v>
      </c>
      <c r="T30" s="867">
        <v>10</v>
      </c>
      <c r="U30" s="868">
        <v>20</v>
      </c>
      <c r="V30" s="869">
        <f t="shared" si="0"/>
        <v>100</v>
      </c>
      <c r="W30" s="869">
        <f t="shared" si="1"/>
        <v>315</v>
      </c>
      <c r="X30" s="870">
        <f t="shared" si="2"/>
        <v>3.15</v>
      </c>
    </row>
    <row r="31" spans="1:24" s="831" customFormat="1" ht="17.25" customHeight="1" x14ac:dyDescent="0.25">
      <c r="A31" s="863" t="s">
        <v>6</v>
      </c>
      <c r="B31" s="822">
        <f t="shared" ref="B31:E31" si="3">SUM(B9:B30)</f>
        <v>3904</v>
      </c>
      <c r="C31" s="822">
        <f t="shared" si="3"/>
        <v>2915</v>
      </c>
      <c r="D31" s="822">
        <f t="shared" si="3"/>
        <v>3904</v>
      </c>
      <c r="E31" s="822">
        <f t="shared" si="3"/>
        <v>3496</v>
      </c>
      <c r="F31" s="822">
        <f t="shared" ref="F31:G31" si="4">SUM(F9:F30)</f>
        <v>3904</v>
      </c>
      <c r="G31" s="822">
        <f t="shared" si="4"/>
        <v>3194</v>
      </c>
      <c r="H31" s="822">
        <f t="shared" ref="H31:I31" si="5">SUM(H9:H30)</f>
        <v>3904</v>
      </c>
      <c r="I31" s="822">
        <f t="shared" si="5"/>
        <v>3486</v>
      </c>
      <c r="J31" s="822">
        <f t="shared" ref="J31:K31" si="6">SUM(J9:J30)</f>
        <v>3904</v>
      </c>
      <c r="K31" s="822">
        <f t="shared" si="6"/>
        <v>3885</v>
      </c>
      <c r="L31" s="822">
        <f t="shared" ref="L31:M31" si="7">SUM(L9:L30)</f>
        <v>3904</v>
      </c>
      <c r="M31" s="822">
        <f t="shared" si="7"/>
        <v>3521</v>
      </c>
      <c r="N31" s="822">
        <f t="shared" ref="N31:O31" si="8">SUM(N9:N30)</f>
        <v>3904</v>
      </c>
      <c r="O31" s="822">
        <f t="shared" si="8"/>
        <v>4581</v>
      </c>
      <c r="P31" s="822">
        <f t="shared" ref="P31:Q31" si="9">SUM(P9:P30)</f>
        <v>3904</v>
      </c>
      <c r="Q31" s="822">
        <f t="shared" si="9"/>
        <v>4478</v>
      </c>
      <c r="R31" s="822">
        <f t="shared" ref="R31:S31" si="10">SUM(R9:R30)</f>
        <v>3904</v>
      </c>
      <c r="S31" s="822">
        <f t="shared" si="10"/>
        <v>4294</v>
      </c>
      <c r="T31" s="822">
        <f t="shared" ref="T31:U31" si="11">SUM(T9:T30)</f>
        <v>3904</v>
      </c>
      <c r="U31" s="822">
        <f t="shared" si="11"/>
        <v>4169</v>
      </c>
      <c r="V31" s="864">
        <f>SUM(V9:V30)</f>
        <v>39040</v>
      </c>
      <c r="W31" s="864">
        <f>SUM(W9:W30)</f>
        <v>38019</v>
      </c>
      <c r="X31" s="865">
        <f>IF(V31=0,"-",W31/V31)</f>
        <v>0.97384733606557372</v>
      </c>
    </row>
    <row r="32" spans="1:24" x14ac:dyDescent="0.25">
      <c r="A32" s="942" t="str">
        <f>'Pque N Mundo I'!$A$37</f>
        <v>Nota: as metas apresentadas serão ajustadas na avaliação do CTA com os descontos de déficits de vagas e ausênsias legais.</v>
      </c>
      <c r="V32" s="833"/>
      <c r="W32" s="833"/>
    </row>
    <row r="33" spans="1:23" x14ac:dyDescent="0.25">
      <c r="A33" s="826" t="s">
        <v>678</v>
      </c>
      <c r="V33" s="833"/>
      <c r="W33" s="833"/>
    </row>
    <row r="34" spans="1:23" x14ac:dyDescent="0.25">
      <c r="V34" s="833"/>
      <c r="W34" s="833"/>
    </row>
    <row r="35" spans="1:23" x14ac:dyDescent="0.25">
      <c r="V35" s="833"/>
      <c r="W35" s="833"/>
    </row>
    <row r="36" spans="1:23" x14ac:dyDescent="0.25">
      <c r="V36" s="833"/>
      <c r="W36" s="833"/>
    </row>
    <row r="37" spans="1:23" x14ac:dyDescent="0.25">
      <c r="V37" s="833"/>
      <c r="W37" s="833"/>
    </row>
    <row r="38" spans="1:23" x14ac:dyDescent="0.25">
      <c r="V38" s="833"/>
      <c r="W38" s="833"/>
    </row>
    <row r="39" spans="1:23" x14ac:dyDescent="0.25">
      <c r="V39" s="833"/>
      <c r="W39" s="833"/>
    </row>
    <row r="40" spans="1:23" x14ac:dyDescent="0.25">
      <c r="V40" s="833"/>
      <c r="W40" s="833"/>
    </row>
    <row r="41" spans="1:23" x14ac:dyDescent="0.25">
      <c r="V41" s="833"/>
      <c r="W41" s="833"/>
    </row>
    <row r="42" spans="1:23" x14ac:dyDescent="0.25">
      <c r="V42" s="833"/>
      <c r="W42" s="833"/>
    </row>
    <row r="43" spans="1:23" x14ac:dyDescent="0.25">
      <c r="V43" s="833"/>
      <c r="W43" s="833"/>
    </row>
    <row r="44" spans="1:23" x14ac:dyDescent="0.25">
      <c r="V44" s="833"/>
      <c r="W44" s="833"/>
    </row>
    <row r="45" spans="1:23" x14ac:dyDescent="0.25">
      <c r="V45" s="833"/>
      <c r="W45" s="833"/>
    </row>
    <row r="46" spans="1:23" x14ac:dyDescent="0.25">
      <c r="V46" s="833"/>
      <c r="W46" s="833"/>
    </row>
    <row r="47" spans="1:23" x14ac:dyDescent="0.25">
      <c r="V47" s="833"/>
      <c r="W47" s="833"/>
    </row>
    <row r="48" spans="1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4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X273"/>
  <sheetViews>
    <sheetView showGridLines="0" tabSelected="1" zoomScaleNormal="100" zoomScaleSheetLayoutView="9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6.5703125" customWidth="1"/>
    <col min="2" max="2" width="10" customWidth="1"/>
    <col min="3" max="3" width="10" style="798" customWidth="1"/>
    <col min="4" max="4" width="10" customWidth="1"/>
    <col min="5" max="5" width="10" style="798" customWidth="1"/>
    <col min="6" max="6" width="10" customWidth="1"/>
    <col min="7" max="7" width="10" style="798" customWidth="1"/>
    <col min="8" max="8" width="10" customWidth="1"/>
    <col min="9" max="9" width="10" style="798" customWidth="1"/>
    <col min="10" max="10" width="10" customWidth="1"/>
    <col min="11" max="11" width="10" style="798" customWidth="1"/>
    <col min="12" max="12" width="10" customWidth="1"/>
    <col min="13" max="13" width="10" style="798" customWidth="1"/>
    <col min="14" max="14" width="10" customWidth="1"/>
    <col min="15" max="15" width="10" style="798" customWidth="1"/>
    <col min="16" max="16" width="10" customWidth="1"/>
    <col min="17" max="17" width="10" style="798" customWidth="1"/>
    <col min="18" max="18" width="10" customWidth="1"/>
    <col min="19" max="19" width="10" style="798" customWidth="1"/>
    <col min="20" max="20" width="10" customWidth="1"/>
    <col min="21" max="21" width="10" style="798" customWidth="1"/>
    <col min="22" max="22" width="8.5703125" bestFit="1" customWidth="1"/>
    <col min="23" max="23" width="8" customWidth="1"/>
    <col min="24" max="24" width="8.5703125" customWidth="1"/>
  </cols>
  <sheetData>
    <row r="1" spans="1:24" ht="42" customHeight="1" x14ac:dyDescent="0.25">
      <c r="C1"/>
      <c r="E1"/>
      <c r="G1"/>
      <c r="I1"/>
      <c r="K1"/>
      <c r="M1"/>
      <c r="O1"/>
      <c r="Q1"/>
      <c r="S1"/>
      <c r="U1"/>
    </row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4" spans="1:24" x14ac:dyDescent="0.25">
      <c r="C4"/>
      <c r="E4"/>
      <c r="G4"/>
      <c r="I4"/>
      <c r="K4"/>
      <c r="M4"/>
      <c r="O4"/>
      <c r="Q4"/>
      <c r="S4"/>
      <c r="U4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629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8" customHeight="1" x14ac:dyDescent="0.25">
      <c r="A9" s="808" t="s">
        <v>502</v>
      </c>
      <c r="B9" s="864">
        <v>783</v>
      </c>
      <c r="C9" s="830">
        <v>867</v>
      </c>
      <c r="D9" s="864">
        <v>783</v>
      </c>
      <c r="E9" s="830">
        <v>755</v>
      </c>
      <c r="F9" s="864">
        <v>783</v>
      </c>
      <c r="G9" s="830">
        <v>625</v>
      </c>
      <c r="H9" s="864">
        <v>783</v>
      </c>
      <c r="I9" s="830">
        <v>689</v>
      </c>
      <c r="J9" s="864">
        <v>783</v>
      </c>
      <c r="K9" s="830">
        <v>617</v>
      </c>
      <c r="L9" s="864">
        <v>783</v>
      </c>
      <c r="M9" s="830">
        <v>609</v>
      </c>
      <c r="N9" s="864">
        <v>783</v>
      </c>
      <c r="O9" s="830">
        <v>883</v>
      </c>
      <c r="P9" s="864">
        <v>783</v>
      </c>
      <c r="Q9" s="830">
        <v>697</v>
      </c>
      <c r="R9" s="864">
        <v>783</v>
      </c>
      <c r="S9" s="830">
        <v>833</v>
      </c>
      <c r="T9" s="864">
        <v>783</v>
      </c>
      <c r="U9" s="830">
        <v>882</v>
      </c>
      <c r="V9" s="836">
        <f>B9+D9+F9+H9+J9+L9+N9+P9+R9+T9</f>
        <v>7830</v>
      </c>
      <c r="W9" s="836">
        <f>C9+E9+G9+I9+K9+M9+O9+Q9+S9+U9</f>
        <v>7457</v>
      </c>
      <c r="X9" s="824">
        <f>IF(V9=0,"-",W9/V9)</f>
        <v>0.95236270753512131</v>
      </c>
    </row>
    <row r="10" spans="1:24" ht="18" customHeight="1" x14ac:dyDescent="0.25">
      <c r="A10" s="808" t="s">
        <v>585</v>
      </c>
      <c r="B10" s="822">
        <v>117</v>
      </c>
      <c r="C10" s="823">
        <v>179</v>
      </c>
      <c r="D10" s="822">
        <v>117</v>
      </c>
      <c r="E10" s="823">
        <v>122</v>
      </c>
      <c r="F10" s="822">
        <v>117</v>
      </c>
      <c r="G10" s="823">
        <v>99</v>
      </c>
      <c r="H10" s="822">
        <v>117</v>
      </c>
      <c r="I10" s="823">
        <v>112</v>
      </c>
      <c r="J10" s="822">
        <v>117</v>
      </c>
      <c r="K10" s="823">
        <v>109</v>
      </c>
      <c r="L10" s="822">
        <v>117</v>
      </c>
      <c r="M10" s="823">
        <v>117</v>
      </c>
      <c r="N10" s="822">
        <v>117</v>
      </c>
      <c r="O10" s="823">
        <v>174</v>
      </c>
      <c r="P10" s="822">
        <v>117</v>
      </c>
      <c r="Q10" s="823">
        <v>150</v>
      </c>
      <c r="R10" s="822">
        <v>117</v>
      </c>
      <c r="S10" s="823">
        <v>151</v>
      </c>
      <c r="T10" s="822">
        <v>117</v>
      </c>
      <c r="U10" s="823">
        <v>204</v>
      </c>
      <c r="V10" s="836">
        <f t="shared" ref="V10:V34" si="0">B10+D10+F10+H10+J10+L10+N10+P10+R10+T10</f>
        <v>1170</v>
      </c>
      <c r="W10" s="836">
        <f t="shared" ref="W10:W34" si="1">C10+E10+G10+I10+K10+M10+O10+Q10+S10+U10</f>
        <v>1417</v>
      </c>
      <c r="X10" s="824">
        <f t="shared" ref="X10:X34" si="2">IF(V10=0,"-",W10/V10)</f>
        <v>1.211111111111111</v>
      </c>
    </row>
    <row r="11" spans="1:24" ht="18" customHeight="1" x14ac:dyDescent="0.25">
      <c r="A11" s="808" t="s">
        <v>503</v>
      </c>
      <c r="B11" s="858">
        <v>36</v>
      </c>
      <c r="C11" s="852">
        <v>30</v>
      </c>
      <c r="D11" s="858">
        <v>36</v>
      </c>
      <c r="E11" s="852">
        <v>37</v>
      </c>
      <c r="F11" s="858">
        <v>36</v>
      </c>
      <c r="G11" s="852">
        <v>34</v>
      </c>
      <c r="H11" s="858">
        <v>36</v>
      </c>
      <c r="I11" s="852">
        <v>42</v>
      </c>
      <c r="J11" s="858">
        <v>36</v>
      </c>
      <c r="K11" s="852">
        <v>27</v>
      </c>
      <c r="L11" s="858">
        <v>36</v>
      </c>
      <c r="M11" s="852">
        <v>33</v>
      </c>
      <c r="N11" s="858">
        <v>36</v>
      </c>
      <c r="O11" s="852">
        <v>32</v>
      </c>
      <c r="P11" s="858">
        <v>36</v>
      </c>
      <c r="Q11" s="852">
        <v>26</v>
      </c>
      <c r="R11" s="858">
        <v>36</v>
      </c>
      <c r="S11" s="852">
        <v>32</v>
      </c>
      <c r="T11" s="858">
        <v>36</v>
      </c>
      <c r="U11" s="852">
        <v>31</v>
      </c>
      <c r="V11" s="836">
        <f>B11+D11+F11+H11+J11+L11+N11+P11+R11+T11</f>
        <v>360</v>
      </c>
      <c r="W11" s="836">
        <f>C11+E11+G11+I11+K11+M11+O11+Q11+S11+U11</f>
        <v>324</v>
      </c>
      <c r="X11" s="824">
        <f t="shared" si="2"/>
        <v>0.9</v>
      </c>
    </row>
    <row r="12" spans="1:24" ht="18" customHeight="1" x14ac:dyDescent="0.25">
      <c r="A12" s="808" t="s">
        <v>568</v>
      </c>
      <c r="B12" s="822">
        <v>1056</v>
      </c>
      <c r="C12" s="823">
        <v>697</v>
      </c>
      <c r="D12" s="822">
        <v>1056</v>
      </c>
      <c r="E12" s="823">
        <v>1102</v>
      </c>
      <c r="F12" s="822">
        <v>1056</v>
      </c>
      <c r="G12" s="823">
        <v>777</v>
      </c>
      <c r="H12" s="822">
        <v>1056</v>
      </c>
      <c r="I12" s="823">
        <v>770</v>
      </c>
      <c r="J12" s="822">
        <v>1056</v>
      </c>
      <c r="K12" s="823">
        <v>924</v>
      </c>
      <c r="L12" s="822">
        <v>1056</v>
      </c>
      <c r="M12" s="823">
        <v>403</v>
      </c>
      <c r="N12" s="822">
        <v>1056</v>
      </c>
      <c r="O12" s="823">
        <v>256</v>
      </c>
      <c r="P12" s="822">
        <v>1056</v>
      </c>
      <c r="Q12" s="823">
        <v>368</v>
      </c>
      <c r="R12" s="822">
        <v>1056</v>
      </c>
      <c r="S12" s="823">
        <v>735</v>
      </c>
      <c r="T12" s="822">
        <v>1056</v>
      </c>
      <c r="U12" s="823">
        <v>1175</v>
      </c>
      <c r="V12" s="836">
        <f t="shared" si="0"/>
        <v>10560</v>
      </c>
      <c r="W12" s="836">
        <f t="shared" si="1"/>
        <v>7207</v>
      </c>
      <c r="X12" s="824">
        <f t="shared" si="2"/>
        <v>0.68248106060606062</v>
      </c>
    </row>
    <row r="13" spans="1:24" ht="18" customHeight="1" x14ac:dyDescent="0.25">
      <c r="A13" s="808" t="s">
        <v>477</v>
      </c>
      <c r="B13" s="822">
        <v>528</v>
      </c>
      <c r="C13" s="823">
        <v>388</v>
      </c>
      <c r="D13" s="822">
        <v>528</v>
      </c>
      <c r="E13" s="823">
        <v>457</v>
      </c>
      <c r="F13" s="822">
        <v>528</v>
      </c>
      <c r="G13" s="823">
        <v>397</v>
      </c>
      <c r="H13" s="822">
        <v>528</v>
      </c>
      <c r="I13" s="823">
        <v>409</v>
      </c>
      <c r="J13" s="822">
        <v>528</v>
      </c>
      <c r="K13" s="823">
        <v>390</v>
      </c>
      <c r="L13" s="822">
        <v>528</v>
      </c>
      <c r="M13" s="823">
        <v>338</v>
      </c>
      <c r="N13" s="822">
        <v>528</v>
      </c>
      <c r="O13" s="823">
        <v>405</v>
      </c>
      <c r="P13" s="822">
        <v>528</v>
      </c>
      <c r="Q13" s="823">
        <v>334</v>
      </c>
      <c r="R13" s="822">
        <v>528</v>
      </c>
      <c r="S13" s="823">
        <v>448</v>
      </c>
      <c r="T13" s="822">
        <v>528</v>
      </c>
      <c r="U13" s="823">
        <v>518</v>
      </c>
      <c r="V13" s="836">
        <f t="shared" si="0"/>
        <v>5280</v>
      </c>
      <c r="W13" s="836">
        <f t="shared" si="1"/>
        <v>4084</v>
      </c>
      <c r="X13" s="824">
        <f t="shared" si="2"/>
        <v>0.77348484848484844</v>
      </c>
    </row>
    <row r="14" spans="1:24" ht="18" customHeight="1" x14ac:dyDescent="0.25">
      <c r="A14" s="808" t="s">
        <v>480</v>
      </c>
      <c r="B14" s="822">
        <v>125</v>
      </c>
      <c r="C14" s="823">
        <v>106</v>
      </c>
      <c r="D14" s="822">
        <v>125</v>
      </c>
      <c r="E14" s="823">
        <v>69</v>
      </c>
      <c r="F14" s="822">
        <v>125</v>
      </c>
      <c r="G14" s="823">
        <v>118</v>
      </c>
      <c r="H14" s="822">
        <v>125</v>
      </c>
      <c r="I14" s="823">
        <v>116</v>
      </c>
      <c r="J14" s="822">
        <v>125</v>
      </c>
      <c r="K14" s="823">
        <v>108</v>
      </c>
      <c r="L14" s="822">
        <v>125</v>
      </c>
      <c r="M14" s="823">
        <v>112</v>
      </c>
      <c r="N14" s="822">
        <v>125</v>
      </c>
      <c r="O14" s="823">
        <v>121</v>
      </c>
      <c r="P14" s="822">
        <v>125</v>
      </c>
      <c r="Q14" s="823">
        <v>83</v>
      </c>
      <c r="R14" s="822">
        <v>125</v>
      </c>
      <c r="S14" s="823">
        <v>145</v>
      </c>
      <c r="T14" s="822">
        <v>125</v>
      </c>
      <c r="U14" s="823">
        <v>137</v>
      </c>
      <c r="V14" s="836">
        <f t="shared" si="0"/>
        <v>1250</v>
      </c>
      <c r="W14" s="836">
        <f t="shared" si="1"/>
        <v>1115</v>
      </c>
      <c r="X14" s="824">
        <f t="shared" si="2"/>
        <v>0.89200000000000002</v>
      </c>
    </row>
    <row r="15" spans="1:24" ht="18" customHeight="1" x14ac:dyDescent="0.25">
      <c r="A15" s="808" t="s">
        <v>479</v>
      </c>
      <c r="B15" s="822">
        <v>662</v>
      </c>
      <c r="C15" s="823">
        <v>381</v>
      </c>
      <c r="D15" s="822">
        <v>662</v>
      </c>
      <c r="E15" s="823">
        <v>364</v>
      </c>
      <c r="F15" s="822">
        <v>662</v>
      </c>
      <c r="G15" s="823">
        <v>411</v>
      </c>
      <c r="H15" s="822">
        <v>662</v>
      </c>
      <c r="I15" s="823">
        <v>408</v>
      </c>
      <c r="J15" s="822">
        <v>662</v>
      </c>
      <c r="K15" s="823">
        <v>500</v>
      </c>
      <c r="L15" s="822">
        <v>662</v>
      </c>
      <c r="M15" s="823">
        <v>575</v>
      </c>
      <c r="N15" s="822">
        <v>662</v>
      </c>
      <c r="O15" s="823">
        <v>452</v>
      </c>
      <c r="P15" s="822">
        <v>662</v>
      </c>
      <c r="Q15" s="823">
        <v>636</v>
      </c>
      <c r="R15" s="822">
        <v>662</v>
      </c>
      <c r="S15" s="823">
        <v>703</v>
      </c>
      <c r="T15" s="822">
        <v>662</v>
      </c>
      <c r="U15" s="823">
        <v>786</v>
      </c>
      <c r="V15" s="836">
        <f t="shared" si="0"/>
        <v>6620</v>
      </c>
      <c r="W15" s="836">
        <f t="shared" si="1"/>
        <v>5216</v>
      </c>
      <c r="X15" s="824">
        <f t="shared" si="2"/>
        <v>0.78791540785498493</v>
      </c>
    </row>
    <row r="16" spans="1:24" ht="18" customHeight="1" x14ac:dyDescent="0.25">
      <c r="A16" s="808" t="s">
        <v>478</v>
      </c>
      <c r="B16" s="822">
        <v>160</v>
      </c>
      <c r="C16" s="823">
        <v>0</v>
      </c>
      <c r="D16" s="822">
        <v>160</v>
      </c>
      <c r="E16" s="823">
        <v>0</v>
      </c>
      <c r="F16" s="822">
        <v>160</v>
      </c>
      <c r="G16" s="823">
        <v>0</v>
      </c>
      <c r="H16" s="822">
        <v>160</v>
      </c>
      <c r="I16" s="823">
        <v>0</v>
      </c>
      <c r="J16" s="822">
        <v>160</v>
      </c>
      <c r="K16" s="823">
        <v>0</v>
      </c>
      <c r="L16" s="822">
        <v>160</v>
      </c>
      <c r="M16" s="823">
        <v>190</v>
      </c>
      <c r="N16" s="822">
        <v>160</v>
      </c>
      <c r="O16" s="823">
        <v>173</v>
      </c>
      <c r="P16" s="822">
        <v>160</v>
      </c>
      <c r="Q16" s="823">
        <v>241</v>
      </c>
      <c r="R16" s="822">
        <v>160</v>
      </c>
      <c r="S16" s="823">
        <v>248</v>
      </c>
      <c r="T16" s="822">
        <v>160</v>
      </c>
      <c r="U16" s="823">
        <v>219</v>
      </c>
      <c r="V16" s="836">
        <f t="shared" si="0"/>
        <v>1600</v>
      </c>
      <c r="W16" s="836">
        <f t="shared" si="1"/>
        <v>1071</v>
      </c>
      <c r="X16" s="824">
        <f t="shared" si="2"/>
        <v>0.66937500000000005</v>
      </c>
    </row>
    <row r="17" spans="1:24" ht="18" customHeight="1" x14ac:dyDescent="0.25">
      <c r="A17" s="808" t="s">
        <v>620</v>
      </c>
      <c r="B17" s="822">
        <v>66</v>
      </c>
      <c r="C17" s="823">
        <v>51</v>
      </c>
      <c r="D17" s="822">
        <v>66</v>
      </c>
      <c r="E17" s="823">
        <v>53</v>
      </c>
      <c r="F17" s="822">
        <v>66</v>
      </c>
      <c r="G17" s="823">
        <v>41</v>
      </c>
      <c r="H17" s="822">
        <v>66</v>
      </c>
      <c r="I17" s="823">
        <v>79</v>
      </c>
      <c r="J17" s="822">
        <v>66</v>
      </c>
      <c r="K17" s="823">
        <v>0</v>
      </c>
      <c r="L17" s="822">
        <v>66</v>
      </c>
      <c r="M17" s="823">
        <v>47</v>
      </c>
      <c r="N17" s="822">
        <v>66</v>
      </c>
      <c r="O17" s="823">
        <v>71</v>
      </c>
      <c r="P17" s="822">
        <v>66</v>
      </c>
      <c r="Q17" s="823">
        <v>59</v>
      </c>
      <c r="R17" s="822">
        <v>66</v>
      </c>
      <c r="S17" s="823">
        <v>72</v>
      </c>
      <c r="T17" s="822">
        <v>66</v>
      </c>
      <c r="U17" s="823">
        <v>59</v>
      </c>
      <c r="V17" s="836">
        <f t="shared" si="0"/>
        <v>660</v>
      </c>
      <c r="W17" s="836">
        <f t="shared" si="1"/>
        <v>532</v>
      </c>
      <c r="X17" s="824">
        <f t="shared" si="2"/>
        <v>0.80606060606060603</v>
      </c>
    </row>
    <row r="18" spans="1:24" ht="18" customHeight="1" x14ac:dyDescent="0.25">
      <c r="A18" s="853" t="s">
        <v>490</v>
      </c>
      <c r="B18" s="890">
        <v>120</v>
      </c>
      <c r="C18" s="840">
        <v>85</v>
      </c>
      <c r="D18" s="890">
        <v>120</v>
      </c>
      <c r="E18" s="840">
        <v>154</v>
      </c>
      <c r="F18" s="890">
        <v>120</v>
      </c>
      <c r="G18" s="840">
        <v>141</v>
      </c>
      <c r="H18" s="890">
        <v>120</v>
      </c>
      <c r="I18" s="840">
        <v>192</v>
      </c>
      <c r="J18" s="890">
        <v>120</v>
      </c>
      <c r="K18" s="840">
        <v>125</v>
      </c>
      <c r="L18" s="890">
        <v>120</v>
      </c>
      <c r="M18" s="840">
        <v>164</v>
      </c>
      <c r="N18" s="890">
        <v>120</v>
      </c>
      <c r="O18" s="840">
        <v>41</v>
      </c>
      <c r="P18" s="890">
        <v>120</v>
      </c>
      <c r="Q18" s="840">
        <v>168</v>
      </c>
      <c r="R18" s="890">
        <v>120</v>
      </c>
      <c r="S18" s="840">
        <v>161</v>
      </c>
      <c r="T18" s="890">
        <v>120</v>
      </c>
      <c r="U18" s="840">
        <v>185</v>
      </c>
      <c r="V18" s="836">
        <f t="shared" si="0"/>
        <v>1200</v>
      </c>
      <c r="W18" s="836">
        <f t="shared" si="1"/>
        <v>1416</v>
      </c>
      <c r="X18" s="824">
        <f t="shared" si="2"/>
        <v>1.18</v>
      </c>
    </row>
    <row r="19" spans="1:24" ht="18" customHeight="1" x14ac:dyDescent="0.25">
      <c r="A19" s="808" t="s">
        <v>492</v>
      </c>
      <c r="B19" s="822">
        <v>528</v>
      </c>
      <c r="C19" s="823">
        <v>103</v>
      </c>
      <c r="D19" s="822">
        <v>528</v>
      </c>
      <c r="E19" s="823">
        <v>0</v>
      </c>
      <c r="F19" s="822">
        <v>528</v>
      </c>
      <c r="G19" s="823">
        <v>0</v>
      </c>
      <c r="H19" s="822">
        <v>528</v>
      </c>
      <c r="I19" s="823">
        <v>0</v>
      </c>
      <c r="J19" s="822">
        <v>528</v>
      </c>
      <c r="K19" s="823">
        <v>129</v>
      </c>
      <c r="L19" s="822">
        <v>528</v>
      </c>
      <c r="M19" s="823">
        <v>168</v>
      </c>
      <c r="N19" s="822">
        <v>528</v>
      </c>
      <c r="O19" s="823">
        <v>277</v>
      </c>
      <c r="P19" s="822">
        <v>528</v>
      </c>
      <c r="Q19" s="823">
        <v>342</v>
      </c>
      <c r="R19" s="822">
        <v>528</v>
      </c>
      <c r="S19" s="823">
        <v>332</v>
      </c>
      <c r="T19" s="822">
        <v>528</v>
      </c>
      <c r="U19" s="823">
        <v>365</v>
      </c>
      <c r="V19" s="836">
        <f t="shared" si="0"/>
        <v>5280</v>
      </c>
      <c r="W19" s="836">
        <f t="shared" si="1"/>
        <v>1716</v>
      </c>
      <c r="X19" s="824">
        <f t="shared" si="2"/>
        <v>0.32500000000000001</v>
      </c>
    </row>
    <row r="20" spans="1:24" s="645" customFormat="1" ht="18" customHeight="1" x14ac:dyDescent="0.2">
      <c r="A20" s="857" t="s">
        <v>505</v>
      </c>
      <c r="B20" s="858">
        <v>648</v>
      </c>
      <c r="C20" s="852">
        <v>706</v>
      </c>
      <c r="D20" s="858">
        <v>648</v>
      </c>
      <c r="E20" s="852">
        <v>808</v>
      </c>
      <c r="F20" s="858">
        <v>648</v>
      </c>
      <c r="G20" s="852">
        <v>638</v>
      </c>
      <c r="H20" s="858">
        <v>648</v>
      </c>
      <c r="I20" s="852">
        <v>549</v>
      </c>
      <c r="J20" s="858">
        <v>648</v>
      </c>
      <c r="K20" s="852">
        <v>679</v>
      </c>
      <c r="L20" s="858">
        <v>648</v>
      </c>
      <c r="M20" s="852">
        <v>535</v>
      </c>
      <c r="N20" s="858">
        <v>648</v>
      </c>
      <c r="O20" s="852">
        <v>708</v>
      </c>
      <c r="P20" s="858">
        <v>648</v>
      </c>
      <c r="Q20" s="852">
        <v>507</v>
      </c>
      <c r="R20" s="858">
        <v>648</v>
      </c>
      <c r="S20" s="852">
        <v>673</v>
      </c>
      <c r="T20" s="858">
        <v>648</v>
      </c>
      <c r="U20" s="852">
        <v>919</v>
      </c>
      <c r="V20" s="836">
        <f t="shared" si="0"/>
        <v>6480</v>
      </c>
      <c r="W20" s="836">
        <f t="shared" si="1"/>
        <v>6722</v>
      </c>
      <c r="X20" s="824">
        <f t="shared" si="2"/>
        <v>1.0373456790123456</v>
      </c>
    </row>
    <row r="21" spans="1:24" s="645" customFormat="1" ht="18" customHeight="1" x14ac:dyDescent="0.2">
      <c r="A21" s="857" t="s">
        <v>506</v>
      </c>
      <c r="B21" s="858">
        <v>36</v>
      </c>
      <c r="C21" s="852">
        <v>39</v>
      </c>
      <c r="D21" s="858">
        <v>36</v>
      </c>
      <c r="E21" s="852">
        <v>34</v>
      </c>
      <c r="F21" s="858">
        <v>36</v>
      </c>
      <c r="G21" s="852">
        <v>14</v>
      </c>
      <c r="H21" s="858">
        <v>36</v>
      </c>
      <c r="I21" s="852">
        <v>49</v>
      </c>
      <c r="J21" s="858">
        <v>36</v>
      </c>
      <c r="K21" s="852">
        <v>52</v>
      </c>
      <c r="L21" s="858">
        <v>36</v>
      </c>
      <c r="M21" s="852">
        <v>58</v>
      </c>
      <c r="N21" s="858">
        <v>36</v>
      </c>
      <c r="O21" s="852">
        <v>52</v>
      </c>
      <c r="P21" s="858">
        <v>36</v>
      </c>
      <c r="Q21" s="852">
        <v>73</v>
      </c>
      <c r="R21" s="858">
        <v>36</v>
      </c>
      <c r="S21" s="852">
        <v>74</v>
      </c>
      <c r="T21" s="858">
        <v>36</v>
      </c>
      <c r="U21" s="852">
        <v>40</v>
      </c>
      <c r="V21" s="836">
        <f t="shared" si="0"/>
        <v>360</v>
      </c>
      <c r="W21" s="836">
        <f t="shared" si="1"/>
        <v>485</v>
      </c>
      <c r="X21" s="824">
        <f t="shared" si="2"/>
        <v>1.3472222222222223</v>
      </c>
    </row>
    <row r="22" spans="1:24" s="645" customFormat="1" ht="18" customHeight="1" x14ac:dyDescent="0.2">
      <c r="A22" s="857" t="s">
        <v>507</v>
      </c>
      <c r="B22" s="858">
        <v>122</v>
      </c>
      <c r="C22" s="852">
        <v>212</v>
      </c>
      <c r="D22" s="858">
        <v>122</v>
      </c>
      <c r="E22" s="852">
        <v>151</v>
      </c>
      <c r="F22" s="858">
        <v>122</v>
      </c>
      <c r="G22" s="852">
        <v>192</v>
      </c>
      <c r="H22" s="858">
        <v>122</v>
      </c>
      <c r="I22" s="852">
        <v>194</v>
      </c>
      <c r="J22" s="858">
        <v>122</v>
      </c>
      <c r="K22" s="852">
        <v>136</v>
      </c>
      <c r="L22" s="858">
        <v>122</v>
      </c>
      <c r="M22" s="852">
        <v>94</v>
      </c>
      <c r="N22" s="858">
        <v>122</v>
      </c>
      <c r="O22" s="852">
        <v>117</v>
      </c>
      <c r="P22" s="858">
        <v>122</v>
      </c>
      <c r="Q22" s="852">
        <v>174</v>
      </c>
      <c r="R22" s="858">
        <v>122</v>
      </c>
      <c r="S22" s="852">
        <v>189</v>
      </c>
      <c r="T22" s="858">
        <v>122</v>
      </c>
      <c r="U22" s="852">
        <v>169</v>
      </c>
      <c r="V22" s="836">
        <f t="shared" si="0"/>
        <v>1220</v>
      </c>
      <c r="W22" s="836">
        <f t="shared" si="1"/>
        <v>1628</v>
      </c>
      <c r="X22" s="824">
        <f t="shared" si="2"/>
        <v>1.3344262295081968</v>
      </c>
    </row>
    <row r="23" spans="1:24" s="645" customFormat="1" ht="18" customHeight="1" x14ac:dyDescent="0.2">
      <c r="A23" s="857" t="s">
        <v>508</v>
      </c>
      <c r="B23" s="858">
        <v>30</v>
      </c>
      <c r="C23" s="852">
        <v>35</v>
      </c>
      <c r="D23" s="858">
        <v>30</v>
      </c>
      <c r="E23" s="852">
        <v>32</v>
      </c>
      <c r="F23" s="858">
        <v>30</v>
      </c>
      <c r="G23" s="852">
        <v>33</v>
      </c>
      <c r="H23" s="858">
        <v>30</v>
      </c>
      <c r="I23" s="852">
        <v>32</v>
      </c>
      <c r="J23" s="858">
        <v>30</v>
      </c>
      <c r="K23" s="852">
        <v>20</v>
      </c>
      <c r="L23" s="858">
        <v>30</v>
      </c>
      <c r="M23" s="852">
        <v>17</v>
      </c>
      <c r="N23" s="858">
        <v>30</v>
      </c>
      <c r="O23" s="852">
        <v>28</v>
      </c>
      <c r="P23" s="858">
        <v>30</v>
      </c>
      <c r="Q23" s="852">
        <v>33</v>
      </c>
      <c r="R23" s="858">
        <v>30</v>
      </c>
      <c r="S23" s="852">
        <v>37</v>
      </c>
      <c r="T23" s="858">
        <v>30</v>
      </c>
      <c r="U23" s="852">
        <v>44</v>
      </c>
      <c r="V23" s="836">
        <f t="shared" si="0"/>
        <v>300</v>
      </c>
      <c r="W23" s="836">
        <f t="shared" si="1"/>
        <v>311</v>
      </c>
      <c r="X23" s="824">
        <f t="shared" si="2"/>
        <v>1.0366666666666666</v>
      </c>
    </row>
    <row r="24" spans="1:24" s="645" customFormat="1" ht="18" customHeight="1" x14ac:dyDescent="0.2">
      <c r="A24" s="857" t="s">
        <v>570</v>
      </c>
      <c r="B24" s="858">
        <v>36</v>
      </c>
      <c r="C24" s="852">
        <v>6</v>
      </c>
      <c r="D24" s="858">
        <v>36</v>
      </c>
      <c r="E24" s="852">
        <v>46</v>
      </c>
      <c r="F24" s="858">
        <v>36</v>
      </c>
      <c r="G24" s="852">
        <v>51</v>
      </c>
      <c r="H24" s="858">
        <v>36</v>
      </c>
      <c r="I24" s="852">
        <v>45</v>
      </c>
      <c r="J24" s="858">
        <v>36</v>
      </c>
      <c r="K24" s="852">
        <v>41</v>
      </c>
      <c r="L24" s="858">
        <v>36</v>
      </c>
      <c r="M24" s="852">
        <v>45</v>
      </c>
      <c r="N24" s="858">
        <v>36</v>
      </c>
      <c r="O24" s="852">
        <v>32</v>
      </c>
      <c r="P24" s="858">
        <v>36</v>
      </c>
      <c r="Q24" s="852">
        <v>33</v>
      </c>
      <c r="R24" s="858">
        <v>36</v>
      </c>
      <c r="S24" s="852">
        <v>36</v>
      </c>
      <c r="T24" s="858">
        <v>36</v>
      </c>
      <c r="U24" s="852">
        <v>0</v>
      </c>
      <c r="V24" s="836">
        <f t="shared" si="0"/>
        <v>360</v>
      </c>
      <c r="W24" s="836">
        <f t="shared" si="1"/>
        <v>335</v>
      </c>
      <c r="X24" s="824">
        <f t="shared" si="2"/>
        <v>0.93055555555555558</v>
      </c>
    </row>
    <row r="25" spans="1:24" s="645" customFormat="1" ht="18" customHeight="1" x14ac:dyDescent="0.2">
      <c r="A25" s="857" t="s">
        <v>512</v>
      </c>
      <c r="B25" s="858">
        <v>24</v>
      </c>
      <c r="C25" s="852">
        <v>1</v>
      </c>
      <c r="D25" s="858">
        <v>24</v>
      </c>
      <c r="E25" s="852">
        <v>25</v>
      </c>
      <c r="F25" s="858">
        <v>24</v>
      </c>
      <c r="G25" s="852">
        <v>27</v>
      </c>
      <c r="H25" s="858">
        <v>24</v>
      </c>
      <c r="I25" s="852">
        <v>31</v>
      </c>
      <c r="J25" s="858">
        <v>24</v>
      </c>
      <c r="K25" s="852">
        <v>28</v>
      </c>
      <c r="L25" s="858">
        <v>24</v>
      </c>
      <c r="M25" s="852">
        <v>29</v>
      </c>
      <c r="N25" s="858">
        <v>24</v>
      </c>
      <c r="O25" s="852">
        <v>23</v>
      </c>
      <c r="P25" s="858">
        <v>24</v>
      </c>
      <c r="Q25" s="852">
        <v>20</v>
      </c>
      <c r="R25" s="858">
        <v>24</v>
      </c>
      <c r="S25" s="852">
        <v>19</v>
      </c>
      <c r="T25" s="858">
        <v>24</v>
      </c>
      <c r="U25" s="852">
        <v>0</v>
      </c>
      <c r="V25" s="836">
        <f t="shared" si="0"/>
        <v>240</v>
      </c>
      <c r="W25" s="836">
        <f t="shared" si="1"/>
        <v>203</v>
      </c>
      <c r="X25" s="824">
        <f t="shared" si="2"/>
        <v>0.84583333333333333</v>
      </c>
    </row>
    <row r="26" spans="1:24" s="645" customFormat="1" ht="18" customHeight="1" x14ac:dyDescent="0.2">
      <c r="A26" s="857" t="s">
        <v>587</v>
      </c>
      <c r="B26" s="858">
        <v>92</v>
      </c>
      <c r="C26" s="852">
        <v>138</v>
      </c>
      <c r="D26" s="858">
        <v>92</v>
      </c>
      <c r="E26" s="852">
        <v>134</v>
      </c>
      <c r="F26" s="858">
        <v>92</v>
      </c>
      <c r="G26" s="852">
        <v>160</v>
      </c>
      <c r="H26" s="858">
        <v>92</v>
      </c>
      <c r="I26" s="852">
        <v>91</v>
      </c>
      <c r="J26" s="858">
        <v>92</v>
      </c>
      <c r="K26" s="852">
        <v>52</v>
      </c>
      <c r="L26" s="858">
        <v>92</v>
      </c>
      <c r="M26" s="852">
        <v>64</v>
      </c>
      <c r="N26" s="858">
        <v>92</v>
      </c>
      <c r="O26" s="852">
        <v>118</v>
      </c>
      <c r="P26" s="858">
        <v>92</v>
      </c>
      <c r="Q26" s="852">
        <v>105</v>
      </c>
      <c r="R26" s="858">
        <v>92</v>
      </c>
      <c r="S26" s="852">
        <v>118</v>
      </c>
      <c r="T26" s="858">
        <v>92</v>
      </c>
      <c r="U26" s="852">
        <v>130</v>
      </c>
      <c r="V26" s="836">
        <f t="shared" si="0"/>
        <v>920</v>
      </c>
      <c r="W26" s="836">
        <f t="shared" si="1"/>
        <v>1110</v>
      </c>
      <c r="X26" s="824">
        <f t="shared" si="2"/>
        <v>1.2065217391304348</v>
      </c>
    </row>
    <row r="27" spans="1:24" s="645" customFormat="1" ht="18" customHeight="1" x14ac:dyDescent="0.2">
      <c r="A27" s="857" t="s">
        <v>588</v>
      </c>
      <c r="B27" s="858">
        <v>60</v>
      </c>
      <c r="C27" s="852">
        <v>58</v>
      </c>
      <c r="D27" s="858">
        <v>60</v>
      </c>
      <c r="E27" s="852">
        <v>65</v>
      </c>
      <c r="F27" s="858">
        <v>60</v>
      </c>
      <c r="G27" s="852">
        <v>67</v>
      </c>
      <c r="H27" s="858">
        <v>60</v>
      </c>
      <c r="I27" s="852">
        <v>49</v>
      </c>
      <c r="J27" s="858">
        <v>60</v>
      </c>
      <c r="K27" s="852">
        <v>32</v>
      </c>
      <c r="L27" s="858">
        <v>60</v>
      </c>
      <c r="M27" s="852">
        <v>28</v>
      </c>
      <c r="N27" s="858">
        <v>60</v>
      </c>
      <c r="O27" s="852">
        <v>41</v>
      </c>
      <c r="P27" s="858">
        <v>60</v>
      </c>
      <c r="Q27" s="852">
        <v>49</v>
      </c>
      <c r="R27" s="858">
        <v>60</v>
      </c>
      <c r="S27" s="852">
        <v>75</v>
      </c>
      <c r="T27" s="858">
        <v>60</v>
      </c>
      <c r="U27" s="852">
        <v>79</v>
      </c>
      <c r="V27" s="836">
        <f t="shared" si="0"/>
        <v>600</v>
      </c>
      <c r="W27" s="836">
        <f t="shared" si="1"/>
        <v>543</v>
      </c>
      <c r="X27" s="824">
        <f t="shared" si="2"/>
        <v>0.90500000000000003</v>
      </c>
    </row>
    <row r="28" spans="1:24" s="645" customFormat="1" ht="18" customHeight="1" x14ac:dyDescent="0.2">
      <c r="A28" s="857" t="s">
        <v>516</v>
      </c>
      <c r="B28" s="858">
        <v>96</v>
      </c>
      <c r="C28" s="852">
        <v>101</v>
      </c>
      <c r="D28" s="858">
        <v>96</v>
      </c>
      <c r="E28" s="852">
        <v>62</v>
      </c>
      <c r="F28" s="858">
        <v>96</v>
      </c>
      <c r="G28" s="852">
        <v>56</v>
      </c>
      <c r="H28" s="858">
        <v>96</v>
      </c>
      <c r="I28" s="852">
        <v>96</v>
      </c>
      <c r="J28" s="858">
        <v>96</v>
      </c>
      <c r="K28" s="852">
        <v>111</v>
      </c>
      <c r="L28" s="858">
        <v>96</v>
      </c>
      <c r="M28" s="852">
        <v>59</v>
      </c>
      <c r="N28" s="858">
        <v>96</v>
      </c>
      <c r="O28" s="852">
        <v>69</v>
      </c>
      <c r="P28" s="858">
        <v>96</v>
      </c>
      <c r="Q28" s="852">
        <v>68</v>
      </c>
      <c r="R28" s="858">
        <v>96</v>
      </c>
      <c r="S28" s="852">
        <v>97</v>
      </c>
      <c r="T28" s="858">
        <v>96</v>
      </c>
      <c r="U28" s="852">
        <v>105</v>
      </c>
      <c r="V28" s="836">
        <f t="shared" si="0"/>
        <v>960</v>
      </c>
      <c r="W28" s="836">
        <f t="shared" si="1"/>
        <v>824</v>
      </c>
      <c r="X28" s="824">
        <f t="shared" si="2"/>
        <v>0.85833333333333328</v>
      </c>
    </row>
    <row r="29" spans="1:24" s="645" customFormat="1" ht="18" customHeight="1" x14ac:dyDescent="0.2">
      <c r="A29" s="857" t="s">
        <v>509</v>
      </c>
      <c r="B29" s="858">
        <v>16</v>
      </c>
      <c r="C29" s="852">
        <v>16</v>
      </c>
      <c r="D29" s="858">
        <v>16</v>
      </c>
      <c r="E29" s="852">
        <v>9</v>
      </c>
      <c r="F29" s="858">
        <v>16</v>
      </c>
      <c r="G29" s="852">
        <v>7</v>
      </c>
      <c r="H29" s="858">
        <v>16</v>
      </c>
      <c r="I29" s="852">
        <v>15</v>
      </c>
      <c r="J29" s="858">
        <v>16</v>
      </c>
      <c r="K29" s="852">
        <v>16</v>
      </c>
      <c r="L29" s="858">
        <v>16</v>
      </c>
      <c r="M29" s="852">
        <v>6</v>
      </c>
      <c r="N29" s="858">
        <v>16</v>
      </c>
      <c r="O29" s="852">
        <v>6</v>
      </c>
      <c r="P29" s="858">
        <v>16</v>
      </c>
      <c r="Q29" s="852">
        <v>11</v>
      </c>
      <c r="R29" s="858">
        <v>16</v>
      </c>
      <c r="S29" s="852">
        <v>18</v>
      </c>
      <c r="T29" s="858">
        <v>16</v>
      </c>
      <c r="U29" s="852">
        <v>16</v>
      </c>
      <c r="V29" s="836">
        <f t="shared" si="0"/>
        <v>160</v>
      </c>
      <c r="W29" s="836">
        <f t="shared" si="1"/>
        <v>120</v>
      </c>
      <c r="X29" s="824">
        <f t="shared" si="2"/>
        <v>0.75</v>
      </c>
    </row>
    <row r="30" spans="1:24" s="645" customFormat="1" ht="18" customHeight="1" x14ac:dyDescent="0.2">
      <c r="A30" s="857" t="s">
        <v>515</v>
      </c>
      <c r="B30" s="858">
        <v>60</v>
      </c>
      <c r="C30" s="852">
        <v>86</v>
      </c>
      <c r="D30" s="858">
        <v>60</v>
      </c>
      <c r="E30" s="852">
        <v>66</v>
      </c>
      <c r="F30" s="858">
        <v>60</v>
      </c>
      <c r="G30" s="852">
        <v>0</v>
      </c>
      <c r="H30" s="858">
        <v>60</v>
      </c>
      <c r="I30" s="852">
        <v>66</v>
      </c>
      <c r="J30" s="858">
        <v>60</v>
      </c>
      <c r="K30" s="852">
        <v>83</v>
      </c>
      <c r="L30" s="858">
        <v>60</v>
      </c>
      <c r="M30" s="852">
        <v>84</v>
      </c>
      <c r="N30" s="858">
        <v>60</v>
      </c>
      <c r="O30" s="852">
        <v>83</v>
      </c>
      <c r="P30" s="858">
        <v>60</v>
      </c>
      <c r="Q30" s="852">
        <v>66</v>
      </c>
      <c r="R30" s="858">
        <v>60</v>
      </c>
      <c r="S30" s="852">
        <v>65</v>
      </c>
      <c r="T30" s="858">
        <v>60</v>
      </c>
      <c r="U30" s="852">
        <v>58</v>
      </c>
      <c r="V30" s="836">
        <f t="shared" si="0"/>
        <v>600</v>
      </c>
      <c r="W30" s="836">
        <f t="shared" si="1"/>
        <v>657</v>
      </c>
      <c r="X30" s="824">
        <f t="shared" si="2"/>
        <v>1.095</v>
      </c>
    </row>
    <row r="31" spans="1:24" s="645" customFormat="1" ht="18" customHeight="1" x14ac:dyDescent="0.2">
      <c r="A31" s="857" t="s">
        <v>514</v>
      </c>
      <c r="B31" s="858">
        <v>40</v>
      </c>
      <c r="C31" s="852">
        <v>43</v>
      </c>
      <c r="D31" s="858">
        <v>40</v>
      </c>
      <c r="E31" s="852">
        <v>46</v>
      </c>
      <c r="F31" s="858">
        <v>40</v>
      </c>
      <c r="G31" s="852">
        <v>0</v>
      </c>
      <c r="H31" s="858">
        <v>40</v>
      </c>
      <c r="I31" s="852">
        <v>33</v>
      </c>
      <c r="J31" s="858">
        <v>40</v>
      </c>
      <c r="K31" s="852">
        <v>43</v>
      </c>
      <c r="L31" s="858">
        <v>40</v>
      </c>
      <c r="M31" s="852">
        <v>37</v>
      </c>
      <c r="N31" s="858">
        <v>40</v>
      </c>
      <c r="O31" s="852">
        <v>37</v>
      </c>
      <c r="P31" s="858">
        <v>40</v>
      </c>
      <c r="Q31" s="852">
        <v>43</v>
      </c>
      <c r="R31" s="858">
        <v>40</v>
      </c>
      <c r="S31" s="852">
        <v>44</v>
      </c>
      <c r="T31" s="858">
        <v>40</v>
      </c>
      <c r="U31" s="852">
        <v>36</v>
      </c>
      <c r="V31" s="836">
        <f t="shared" si="0"/>
        <v>400</v>
      </c>
      <c r="W31" s="836">
        <f t="shared" si="1"/>
        <v>362</v>
      </c>
      <c r="X31" s="824">
        <f t="shared" si="2"/>
        <v>0.90500000000000003</v>
      </c>
    </row>
    <row r="32" spans="1:24" s="645" customFormat="1" ht="18" customHeight="1" x14ac:dyDescent="0.2">
      <c r="A32" s="857" t="s">
        <v>580</v>
      </c>
      <c r="B32" s="858">
        <v>150</v>
      </c>
      <c r="C32" s="852">
        <v>146</v>
      </c>
      <c r="D32" s="858">
        <v>150</v>
      </c>
      <c r="E32" s="852">
        <v>194</v>
      </c>
      <c r="F32" s="858">
        <v>150</v>
      </c>
      <c r="G32" s="852">
        <v>154</v>
      </c>
      <c r="H32" s="858">
        <v>150</v>
      </c>
      <c r="I32" s="852">
        <v>135</v>
      </c>
      <c r="J32" s="858">
        <v>150</v>
      </c>
      <c r="K32" s="852">
        <v>181</v>
      </c>
      <c r="L32" s="858">
        <v>150</v>
      </c>
      <c r="M32" s="852">
        <v>156</v>
      </c>
      <c r="N32" s="858">
        <v>150</v>
      </c>
      <c r="O32" s="852">
        <v>174</v>
      </c>
      <c r="P32" s="858">
        <v>150</v>
      </c>
      <c r="Q32" s="852">
        <v>165</v>
      </c>
      <c r="R32" s="858">
        <v>150</v>
      </c>
      <c r="S32" s="852">
        <v>136</v>
      </c>
      <c r="T32" s="858">
        <v>150</v>
      </c>
      <c r="U32" s="852">
        <v>144</v>
      </c>
      <c r="V32" s="836">
        <f t="shared" si="0"/>
        <v>1500</v>
      </c>
      <c r="W32" s="836">
        <f t="shared" si="1"/>
        <v>1585</v>
      </c>
      <c r="X32" s="824">
        <f t="shared" si="2"/>
        <v>1.0566666666666666</v>
      </c>
    </row>
    <row r="33" spans="1:24" s="645" customFormat="1" ht="18" customHeight="1" x14ac:dyDescent="0.2">
      <c r="A33" s="857" t="s">
        <v>584</v>
      </c>
      <c r="B33" s="858">
        <v>7</v>
      </c>
      <c r="C33" s="852">
        <v>17</v>
      </c>
      <c r="D33" s="858">
        <v>7</v>
      </c>
      <c r="E33" s="852">
        <v>18</v>
      </c>
      <c r="F33" s="858">
        <v>7</v>
      </c>
      <c r="G33" s="852">
        <v>16</v>
      </c>
      <c r="H33" s="858">
        <v>7</v>
      </c>
      <c r="I33" s="852">
        <v>15</v>
      </c>
      <c r="J33" s="858">
        <v>7</v>
      </c>
      <c r="K33" s="852">
        <v>18</v>
      </c>
      <c r="L33" s="858">
        <v>7</v>
      </c>
      <c r="M33" s="852">
        <v>14</v>
      </c>
      <c r="N33" s="858">
        <v>7</v>
      </c>
      <c r="O33" s="852">
        <v>9</v>
      </c>
      <c r="P33" s="858">
        <v>7</v>
      </c>
      <c r="Q33" s="852">
        <v>15</v>
      </c>
      <c r="R33" s="858">
        <v>7</v>
      </c>
      <c r="S33" s="852">
        <v>11</v>
      </c>
      <c r="T33" s="858">
        <v>7</v>
      </c>
      <c r="U33" s="852">
        <v>14</v>
      </c>
      <c r="V33" s="836">
        <f t="shared" si="0"/>
        <v>70</v>
      </c>
      <c r="W33" s="836">
        <f t="shared" si="1"/>
        <v>147</v>
      </c>
      <c r="X33" s="824">
        <f t="shared" si="2"/>
        <v>2.1</v>
      </c>
    </row>
    <row r="34" spans="1:24" s="645" customFormat="1" ht="18" customHeight="1" thickBot="1" x14ac:dyDescent="0.25">
      <c r="A34" s="866" t="s">
        <v>510</v>
      </c>
      <c r="B34" s="867">
        <v>10</v>
      </c>
      <c r="C34" s="868">
        <v>114</v>
      </c>
      <c r="D34" s="867">
        <v>10</v>
      </c>
      <c r="E34" s="868">
        <v>76</v>
      </c>
      <c r="F34" s="867">
        <v>10</v>
      </c>
      <c r="G34" s="868">
        <v>139</v>
      </c>
      <c r="H34" s="867">
        <v>10</v>
      </c>
      <c r="I34" s="868">
        <v>117</v>
      </c>
      <c r="J34" s="867">
        <v>10</v>
      </c>
      <c r="K34" s="868">
        <v>116</v>
      </c>
      <c r="L34" s="867">
        <v>10</v>
      </c>
      <c r="M34" s="868">
        <v>112</v>
      </c>
      <c r="N34" s="867">
        <v>10</v>
      </c>
      <c r="O34" s="868">
        <v>123</v>
      </c>
      <c r="P34" s="867">
        <v>10</v>
      </c>
      <c r="Q34" s="868">
        <v>83</v>
      </c>
      <c r="R34" s="867">
        <v>10</v>
      </c>
      <c r="S34" s="868">
        <v>156</v>
      </c>
      <c r="T34" s="867">
        <v>10</v>
      </c>
      <c r="U34" s="868">
        <v>137</v>
      </c>
      <c r="V34" s="869">
        <f t="shared" si="0"/>
        <v>100</v>
      </c>
      <c r="W34" s="869">
        <f t="shared" si="1"/>
        <v>1173</v>
      </c>
      <c r="X34" s="870">
        <f t="shared" si="2"/>
        <v>11.73</v>
      </c>
    </row>
    <row r="35" spans="1:24" s="831" customFormat="1" ht="17.25" customHeight="1" x14ac:dyDescent="0.25">
      <c r="A35" s="863" t="s">
        <v>6</v>
      </c>
      <c r="B35" s="822">
        <f t="shared" ref="B35:W35" si="3">SUM(B9:B34)</f>
        <v>5608</v>
      </c>
      <c r="C35" s="822">
        <f t="shared" si="3"/>
        <v>4605</v>
      </c>
      <c r="D35" s="822">
        <f t="shared" si="3"/>
        <v>5608</v>
      </c>
      <c r="E35" s="822">
        <f t="shared" si="3"/>
        <v>4879</v>
      </c>
      <c r="F35" s="822">
        <f t="shared" ref="F35:G35" si="4">SUM(F9:F34)</f>
        <v>5608</v>
      </c>
      <c r="G35" s="822">
        <f t="shared" si="4"/>
        <v>4197</v>
      </c>
      <c r="H35" s="822">
        <f t="shared" ref="H35:I35" si="5">SUM(H9:H34)</f>
        <v>5608</v>
      </c>
      <c r="I35" s="822">
        <f t="shared" si="5"/>
        <v>4334</v>
      </c>
      <c r="J35" s="822">
        <f t="shared" ref="J35:K35" si="6">SUM(J9:J34)</f>
        <v>5608</v>
      </c>
      <c r="K35" s="822">
        <f t="shared" si="6"/>
        <v>4537</v>
      </c>
      <c r="L35" s="822">
        <f t="shared" ref="L35:M35" si="7">SUM(L9:L34)</f>
        <v>5608</v>
      </c>
      <c r="M35" s="822">
        <f t="shared" si="7"/>
        <v>4094</v>
      </c>
      <c r="N35" s="822">
        <f t="shared" ref="N35:O35" si="8">SUM(N9:N34)</f>
        <v>5608</v>
      </c>
      <c r="O35" s="822">
        <f t="shared" si="8"/>
        <v>4505</v>
      </c>
      <c r="P35" s="822">
        <f t="shared" ref="P35:Q35" si="9">SUM(P9:P34)</f>
        <v>5608</v>
      </c>
      <c r="Q35" s="822">
        <f t="shared" si="9"/>
        <v>4549</v>
      </c>
      <c r="R35" s="822">
        <f t="shared" ref="R35:S35" si="10">SUM(R9:R34)</f>
        <v>5608</v>
      </c>
      <c r="S35" s="822">
        <f t="shared" si="10"/>
        <v>5608</v>
      </c>
      <c r="T35" s="822">
        <f t="shared" ref="T35:U35" si="11">SUM(T9:T34)</f>
        <v>5608</v>
      </c>
      <c r="U35" s="822">
        <f t="shared" si="11"/>
        <v>6452</v>
      </c>
      <c r="V35" s="864">
        <f t="shared" si="3"/>
        <v>56080</v>
      </c>
      <c r="W35" s="864">
        <f t="shared" si="3"/>
        <v>47760</v>
      </c>
      <c r="X35" s="865">
        <f t="shared" ref="X35" si="12">IF(V35=0,"-",W35/V35)</f>
        <v>0.85164051355206849</v>
      </c>
    </row>
    <row r="36" spans="1:24" s="831" customFormat="1" ht="12.75" x14ac:dyDescent="0.25">
      <c r="A36" s="942" t="str">
        <f>'Pque N Mundo I'!$A$37</f>
        <v>Nota: as metas apresentadas serão ajustadas na avaliação do CTA com os descontos de déficits de vagas e ausênsias legais.</v>
      </c>
      <c r="B36" s="875"/>
      <c r="C36" s="875"/>
      <c r="D36" s="875"/>
      <c r="E36" s="875"/>
      <c r="F36" s="875"/>
      <c r="G36" s="875"/>
      <c r="H36" s="875"/>
      <c r="I36" s="875"/>
      <c r="J36" s="875"/>
      <c r="K36" s="875"/>
      <c r="L36" s="875"/>
      <c r="M36" s="875"/>
      <c r="N36" s="875"/>
      <c r="O36" s="875"/>
      <c r="P36" s="875"/>
      <c r="Q36" s="875"/>
      <c r="R36" s="875"/>
      <c r="S36" s="875"/>
      <c r="T36" s="875"/>
      <c r="U36" s="875"/>
      <c r="V36" s="875"/>
      <c r="W36" s="875"/>
      <c r="X36" s="876"/>
    </row>
    <row r="37" spans="1:24" x14ac:dyDescent="0.25">
      <c r="A37" s="826" t="s">
        <v>678</v>
      </c>
      <c r="V37" s="833"/>
      <c r="W37" s="833"/>
    </row>
    <row r="38" spans="1:24" x14ac:dyDescent="0.25">
      <c r="A38" s="826"/>
      <c r="V38" s="833"/>
      <c r="W38" s="833"/>
    </row>
    <row r="51" spans="1:23" ht="15.75" hidden="1" x14ac:dyDescent="0.25">
      <c r="A51" s="977" t="s">
        <v>396</v>
      </c>
      <c r="B51" s="978"/>
      <c r="C51" s="978"/>
      <c r="D51" s="560"/>
      <c r="E51" s="560"/>
      <c r="F51" s="560"/>
      <c r="G51" s="560"/>
      <c r="H51" s="560"/>
      <c r="I51" s="560"/>
      <c r="J51" s="560"/>
      <c r="K51" s="560"/>
      <c r="L51" s="560"/>
      <c r="M51" s="560"/>
      <c r="N51" s="560"/>
      <c r="O51" s="560"/>
      <c r="P51" s="560"/>
      <c r="Q51" s="560"/>
      <c r="R51" s="560"/>
      <c r="S51" s="560"/>
      <c r="T51" s="560"/>
      <c r="U51" s="560"/>
      <c r="V51" s="833"/>
      <c r="W51" s="833"/>
    </row>
    <row r="52" spans="1:23" ht="23.25" hidden="1" thickBot="1" x14ac:dyDescent="0.3">
      <c r="A52" s="816" t="s">
        <v>14</v>
      </c>
      <c r="B52" s="817" t="s">
        <v>194</v>
      </c>
      <c r="C52" s="816" t="e">
        <f>'Pque N Mundo I'!#REF!</f>
        <v>#REF!</v>
      </c>
      <c r="D52" s="817" t="s">
        <v>194</v>
      </c>
      <c r="E52" s="816" t="e">
        <f>'Pque N Mundo I'!#REF!</f>
        <v>#REF!</v>
      </c>
      <c r="F52" s="817" t="s">
        <v>194</v>
      </c>
      <c r="G52" s="816" t="e">
        <f>'Pque N Mundo I'!#REF!</f>
        <v>#REF!</v>
      </c>
      <c r="H52" s="817" t="s">
        <v>194</v>
      </c>
      <c r="I52" s="816" t="e">
        <f>'Pque N Mundo I'!#REF!</f>
        <v>#REF!</v>
      </c>
      <c r="J52" s="817" t="s">
        <v>194</v>
      </c>
      <c r="K52" s="816" t="e">
        <f>'Pque N Mundo I'!#REF!</f>
        <v>#REF!</v>
      </c>
      <c r="L52" s="817" t="s">
        <v>194</v>
      </c>
      <c r="M52" s="816" t="e">
        <f>'Pque N Mundo I'!#REF!</f>
        <v>#REF!</v>
      </c>
      <c r="N52" s="817" t="s">
        <v>194</v>
      </c>
      <c r="O52" s="816" t="e">
        <f>'Pque N Mundo I'!#REF!</f>
        <v>#REF!</v>
      </c>
      <c r="P52" s="817" t="s">
        <v>194</v>
      </c>
      <c r="Q52" s="816" t="e">
        <f>'Pque N Mundo I'!#REF!</f>
        <v>#REF!</v>
      </c>
      <c r="R52" s="817" t="s">
        <v>194</v>
      </c>
      <c r="S52" s="816" t="e">
        <f>'Pque N Mundo I'!#REF!</f>
        <v>#REF!</v>
      </c>
      <c r="T52" s="817" t="s">
        <v>194</v>
      </c>
      <c r="U52" s="816" t="e">
        <f>'Pque N Mundo I'!#REF!</f>
        <v>#REF!</v>
      </c>
      <c r="V52" s="833"/>
      <c r="W52" s="833"/>
    </row>
    <row r="53" spans="1:23" hidden="1" x14ac:dyDescent="0.25">
      <c r="A53" s="2" t="s">
        <v>33</v>
      </c>
      <c r="B53" s="230">
        <v>9</v>
      </c>
      <c r="C53" s="10">
        <v>9</v>
      </c>
      <c r="D53" s="230">
        <v>9</v>
      </c>
      <c r="E53" s="10">
        <v>9</v>
      </c>
      <c r="F53" s="230">
        <v>9</v>
      </c>
      <c r="G53" s="10">
        <v>9</v>
      </c>
      <c r="H53" s="230">
        <v>9</v>
      </c>
      <c r="I53" s="10">
        <v>9</v>
      </c>
      <c r="J53" s="230">
        <v>9</v>
      </c>
      <c r="K53" s="10">
        <v>9</v>
      </c>
      <c r="L53" s="230">
        <v>9</v>
      </c>
      <c r="M53" s="10">
        <v>9</v>
      </c>
      <c r="N53" s="230">
        <v>9</v>
      </c>
      <c r="O53" s="10">
        <v>9</v>
      </c>
      <c r="P53" s="230">
        <v>9</v>
      </c>
      <c r="Q53" s="10">
        <v>9</v>
      </c>
      <c r="R53" s="230">
        <v>9</v>
      </c>
      <c r="S53" s="10">
        <v>9</v>
      </c>
      <c r="T53" s="230">
        <v>9</v>
      </c>
      <c r="U53" s="10">
        <v>9</v>
      </c>
      <c r="V53" s="833"/>
      <c r="W53" s="833"/>
    </row>
    <row r="54" spans="1:23" hidden="1" x14ac:dyDescent="0.25">
      <c r="A54" s="2" t="s">
        <v>166</v>
      </c>
      <c r="B54" s="818">
        <v>2</v>
      </c>
      <c r="C54" s="10"/>
      <c r="D54" s="818">
        <v>2</v>
      </c>
      <c r="E54" s="10"/>
      <c r="F54" s="818">
        <v>2</v>
      </c>
      <c r="G54" s="10"/>
      <c r="H54" s="818">
        <v>2</v>
      </c>
      <c r="I54" s="10"/>
      <c r="J54" s="818">
        <v>2</v>
      </c>
      <c r="K54" s="10"/>
      <c r="L54" s="818">
        <v>2</v>
      </c>
      <c r="M54" s="10"/>
      <c r="N54" s="818">
        <v>2</v>
      </c>
      <c r="O54" s="10"/>
      <c r="P54" s="818">
        <v>2</v>
      </c>
      <c r="Q54" s="10"/>
      <c r="R54" s="818">
        <v>2</v>
      </c>
      <c r="S54" s="10"/>
      <c r="T54" s="818">
        <v>2</v>
      </c>
      <c r="U54" s="10"/>
      <c r="V54" s="833"/>
      <c r="W54" s="833"/>
    </row>
    <row r="55" spans="1:23" hidden="1" x14ac:dyDescent="0.25">
      <c r="A55" s="2" t="s">
        <v>20</v>
      </c>
      <c r="B55" s="229">
        <v>3</v>
      </c>
      <c r="C55" s="685">
        <v>3</v>
      </c>
      <c r="D55" s="229">
        <v>3</v>
      </c>
      <c r="E55" s="685">
        <v>3</v>
      </c>
      <c r="F55" s="229">
        <v>3</v>
      </c>
      <c r="G55" s="685">
        <v>3</v>
      </c>
      <c r="H55" s="229">
        <v>3</v>
      </c>
      <c r="I55" s="685">
        <v>3</v>
      </c>
      <c r="J55" s="229">
        <v>3</v>
      </c>
      <c r="K55" s="685">
        <v>3</v>
      </c>
      <c r="L55" s="229">
        <v>3</v>
      </c>
      <c r="M55" s="685">
        <v>3</v>
      </c>
      <c r="N55" s="229">
        <v>3</v>
      </c>
      <c r="O55" s="685">
        <v>3</v>
      </c>
      <c r="P55" s="229">
        <v>3</v>
      </c>
      <c r="Q55" s="685">
        <v>3</v>
      </c>
      <c r="R55" s="229">
        <v>3</v>
      </c>
      <c r="S55" s="685">
        <v>3</v>
      </c>
      <c r="T55" s="229">
        <v>3</v>
      </c>
      <c r="U55" s="685">
        <v>3</v>
      </c>
      <c r="V55" s="833"/>
      <c r="W55" s="833"/>
    </row>
    <row r="56" spans="1:23" hidden="1" x14ac:dyDescent="0.25">
      <c r="A56" s="2" t="s">
        <v>43</v>
      </c>
      <c r="B56" s="229">
        <v>2</v>
      </c>
      <c r="C56" s="685">
        <v>2</v>
      </c>
      <c r="D56" s="229">
        <v>2</v>
      </c>
      <c r="E56" s="685">
        <v>2</v>
      </c>
      <c r="F56" s="229">
        <v>2</v>
      </c>
      <c r="G56" s="685">
        <v>2</v>
      </c>
      <c r="H56" s="229">
        <v>2</v>
      </c>
      <c r="I56" s="685">
        <v>2</v>
      </c>
      <c r="J56" s="229">
        <v>2</v>
      </c>
      <c r="K56" s="685">
        <v>2</v>
      </c>
      <c r="L56" s="229">
        <v>2</v>
      </c>
      <c r="M56" s="685">
        <v>2</v>
      </c>
      <c r="N56" s="229">
        <v>2</v>
      </c>
      <c r="O56" s="685">
        <v>2</v>
      </c>
      <c r="P56" s="229">
        <v>2</v>
      </c>
      <c r="Q56" s="685">
        <v>2</v>
      </c>
      <c r="R56" s="229">
        <v>2</v>
      </c>
      <c r="S56" s="685">
        <v>2</v>
      </c>
      <c r="T56" s="229">
        <v>2</v>
      </c>
      <c r="U56" s="685">
        <v>2</v>
      </c>
      <c r="V56" s="833"/>
      <c r="W56" s="833"/>
    </row>
    <row r="57" spans="1:23" hidden="1" x14ac:dyDescent="0.25">
      <c r="A57" s="2" t="s">
        <v>180</v>
      </c>
      <c r="B57" s="229">
        <v>1</v>
      </c>
      <c r="C57" s="685">
        <v>1</v>
      </c>
      <c r="D57" s="229">
        <v>1</v>
      </c>
      <c r="E57" s="685">
        <v>1</v>
      </c>
      <c r="F57" s="229">
        <v>1</v>
      </c>
      <c r="G57" s="685">
        <v>1</v>
      </c>
      <c r="H57" s="229">
        <v>1</v>
      </c>
      <c r="I57" s="685">
        <v>1</v>
      </c>
      <c r="J57" s="229">
        <v>1</v>
      </c>
      <c r="K57" s="685">
        <v>1</v>
      </c>
      <c r="L57" s="229">
        <v>1</v>
      </c>
      <c r="M57" s="685">
        <v>1</v>
      </c>
      <c r="N57" s="229">
        <v>1</v>
      </c>
      <c r="O57" s="685">
        <v>1</v>
      </c>
      <c r="P57" s="229">
        <v>1</v>
      </c>
      <c r="Q57" s="685">
        <v>1</v>
      </c>
      <c r="R57" s="229">
        <v>1</v>
      </c>
      <c r="S57" s="685">
        <v>1</v>
      </c>
      <c r="T57" s="229">
        <v>1</v>
      </c>
      <c r="U57" s="685">
        <v>1</v>
      </c>
      <c r="V57" s="833"/>
      <c r="W57" s="833"/>
    </row>
    <row r="58" spans="1:23" hidden="1" x14ac:dyDescent="0.25">
      <c r="A58" s="2" t="s">
        <v>23</v>
      </c>
      <c r="B58" s="229">
        <v>2</v>
      </c>
      <c r="C58" s="685">
        <v>2</v>
      </c>
      <c r="D58" s="229">
        <v>2</v>
      </c>
      <c r="E58" s="685">
        <v>2</v>
      </c>
      <c r="F58" s="229">
        <v>2</v>
      </c>
      <c r="G58" s="685">
        <v>2</v>
      </c>
      <c r="H58" s="229">
        <v>2</v>
      </c>
      <c r="I58" s="685">
        <v>2</v>
      </c>
      <c r="J58" s="229">
        <v>2</v>
      </c>
      <c r="K58" s="685">
        <v>2</v>
      </c>
      <c r="L58" s="229">
        <v>2</v>
      </c>
      <c r="M58" s="685">
        <v>2</v>
      </c>
      <c r="N58" s="229">
        <v>2</v>
      </c>
      <c r="O58" s="685">
        <v>2</v>
      </c>
      <c r="P58" s="229">
        <v>2</v>
      </c>
      <c r="Q58" s="685">
        <v>2</v>
      </c>
      <c r="R58" s="229">
        <v>2</v>
      </c>
      <c r="S58" s="685">
        <v>2</v>
      </c>
      <c r="T58" s="229">
        <v>2</v>
      </c>
      <c r="U58" s="685">
        <v>2</v>
      </c>
      <c r="V58" s="833"/>
      <c r="W58" s="833"/>
    </row>
    <row r="59" spans="1:23" hidden="1" x14ac:dyDescent="0.25">
      <c r="A59" s="2" t="s">
        <v>22</v>
      </c>
      <c r="B59" s="820">
        <v>2</v>
      </c>
      <c r="C59" s="10"/>
      <c r="D59" s="820">
        <v>2</v>
      </c>
      <c r="E59" s="10"/>
      <c r="F59" s="820">
        <v>2</v>
      </c>
      <c r="G59" s="10"/>
      <c r="H59" s="820">
        <v>2</v>
      </c>
      <c r="I59" s="10"/>
      <c r="J59" s="820">
        <v>2</v>
      </c>
      <c r="K59" s="10"/>
      <c r="L59" s="820">
        <v>2</v>
      </c>
      <c r="M59" s="10"/>
      <c r="N59" s="820">
        <v>2</v>
      </c>
      <c r="O59" s="10"/>
      <c r="P59" s="820">
        <v>2</v>
      </c>
      <c r="Q59" s="10"/>
      <c r="R59" s="820">
        <v>2</v>
      </c>
      <c r="S59" s="10"/>
      <c r="T59" s="820">
        <v>2</v>
      </c>
      <c r="U59" s="10"/>
      <c r="V59" s="833"/>
      <c r="W59" s="833"/>
    </row>
    <row r="60" spans="1:23" hidden="1" x14ac:dyDescent="0.25">
      <c r="A60" s="77" t="s">
        <v>170</v>
      </c>
      <c r="B60" s="820">
        <v>1</v>
      </c>
      <c r="C60" s="10"/>
      <c r="D60" s="820">
        <v>1</v>
      </c>
      <c r="E60" s="10"/>
      <c r="F60" s="820">
        <v>1</v>
      </c>
      <c r="G60" s="10"/>
      <c r="H60" s="820">
        <v>1</v>
      </c>
      <c r="I60" s="10"/>
      <c r="J60" s="820">
        <v>1</v>
      </c>
      <c r="K60" s="10"/>
      <c r="L60" s="820">
        <v>1</v>
      </c>
      <c r="M60" s="10"/>
      <c r="N60" s="820">
        <v>1</v>
      </c>
      <c r="O60" s="10"/>
      <c r="P60" s="820">
        <v>1</v>
      </c>
      <c r="Q60" s="10"/>
      <c r="R60" s="820">
        <v>1</v>
      </c>
      <c r="S60" s="10"/>
      <c r="T60" s="820">
        <v>1</v>
      </c>
      <c r="U60" s="10"/>
      <c r="V60" s="833"/>
      <c r="W60" s="833"/>
    </row>
    <row r="61" spans="1:23" hidden="1" x14ac:dyDescent="0.25">
      <c r="A61" s="77" t="s">
        <v>171</v>
      </c>
      <c r="B61" s="820">
        <v>7</v>
      </c>
      <c r="C61" s="10"/>
      <c r="D61" s="820">
        <v>7</v>
      </c>
      <c r="E61" s="10"/>
      <c r="F61" s="820">
        <v>7</v>
      </c>
      <c r="G61" s="10"/>
      <c r="H61" s="820">
        <v>7</v>
      </c>
      <c r="I61" s="10"/>
      <c r="J61" s="820">
        <v>7</v>
      </c>
      <c r="K61" s="10"/>
      <c r="L61" s="820">
        <v>7</v>
      </c>
      <c r="M61" s="10"/>
      <c r="N61" s="820">
        <v>7</v>
      </c>
      <c r="O61" s="10"/>
      <c r="P61" s="820">
        <v>7</v>
      </c>
      <c r="Q61" s="10"/>
      <c r="R61" s="820">
        <v>7</v>
      </c>
      <c r="S61" s="10"/>
      <c r="T61" s="820">
        <v>7</v>
      </c>
      <c r="U61" s="10"/>
      <c r="V61" s="833"/>
      <c r="W61" s="833"/>
    </row>
    <row r="62" spans="1:23" hidden="1" x14ac:dyDescent="0.25">
      <c r="A62" s="2" t="s">
        <v>24</v>
      </c>
      <c r="B62" s="229">
        <v>2</v>
      </c>
      <c r="C62" s="3">
        <v>2</v>
      </c>
      <c r="D62" s="229">
        <v>2</v>
      </c>
      <c r="E62" s="3">
        <v>2</v>
      </c>
      <c r="F62" s="229">
        <v>2</v>
      </c>
      <c r="G62" s="3">
        <v>2</v>
      </c>
      <c r="H62" s="229">
        <v>2</v>
      </c>
      <c r="I62" s="3">
        <v>2</v>
      </c>
      <c r="J62" s="229">
        <v>2</v>
      </c>
      <c r="K62" s="3">
        <v>2</v>
      </c>
      <c r="L62" s="229">
        <v>2</v>
      </c>
      <c r="M62" s="3">
        <v>2</v>
      </c>
      <c r="N62" s="229">
        <v>2</v>
      </c>
      <c r="O62" s="3">
        <v>2</v>
      </c>
      <c r="P62" s="229">
        <v>2</v>
      </c>
      <c r="Q62" s="3">
        <v>2</v>
      </c>
      <c r="R62" s="229">
        <v>2</v>
      </c>
      <c r="S62" s="3">
        <v>2</v>
      </c>
      <c r="T62" s="229">
        <v>2</v>
      </c>
      <c r="U62" s="3">
        <v>2</v>
      </c>
      <c r="V62" s="833"/>
      <c r="W62" s="833"/>
    </row>
    <row r="63" spans="1:23" hidden="1" x14ac:dyDescent="0.25">
      <c r="A63" s="2" t="s">
        <v>25</v>
      </c>
      <c r="B63" s="819">
        <v>4</v>
      </c>
      <c r="C63" s="685">
        <v>4</v>
      </c>
      <c r="D63" s="819">
        <v>4</v>
      </c>
      <c r="E63" s="685">
        <v>4</v>
      </c>
      <c r="F63" s="819">
        <v>4</v>
      </c>
      <c r="G63" s="685">
        <v>4</v>
      </c>
      <c r="H63" s="819">
        <v>4</v>
      </c>
      <c r="I63" s="685">
        <v>4</v>
      </c>
      <c r="J63" s="819">
        <v>4</v>
      </c>
      <c r="K63" s="685">
        <v>4</v>
      </c>
      <c r="L63" s="819">
        <v>4</v>
      </c>
      <c r="M63" s="685">
        <v>4</v>
      </c>
      <c r="N63" s="819">
        <v>4</v>
      </c>
      <c r="O63" s="685">
        <v>4</v>
      </c>
      <c r="P63" s="819">
        <v>4</v>
      </c>
      <c r="Q63" s="685">
        <v>4</v>
      </c>
      <c r="R63" s="819">
        <v>4</v>
      </c>
      <c r="S63" s="685">
        <v>4</v>
      </c>
      <c r="T63" s="819">
        <v>4</v>
      </c>
      <c r="U63" s="685">
        <v>4</v>
      </c>
      <c r="V63" s="833"/>
      <c r="W63" s="833"/>
    </row>
    <row r="64" spans="1:23" hidden="1" x14ac:dyDescent="0.25">
      <c r="A64" s="2" t="s">
        <v>45</v>
      </c>
      <c r="B64" s="820">
        <v>1</v>
      </c>
      <c r="C64" s="10">
        <v>1</v>
      </c>
      <c r="D64" s="820">
        <v>1</v>
      </c>
      <c r="E64" s="10">
        <v>1</v>
      </c>
      <c r="F64" s="820">
        <v>1</v>
      </c>
      <c r="G64" s="10">
        <v>1</v>
      </c>
      <c r="H64" s="820">
        <v>1</v>
      </c>
      <c r="I64" s="10">
        <v>1</v>
      </c>
      <c r="J64" s="820">
        <v>1</v>
      </c>
      <c r="K64" s="10">
        <v>1</v>
      </c>
      <c r="L64" s="820">
        <v>1</v>
      </c>
      <c r="M64" s="10">
        <v>1</v>
      </c>
      <c r="N64" s="820">
        <v>1</v>
      </c>
      <c r="O64" s="10">
        <v>1</v>
      </c>
      <c r="P64" s="820">
        <v>1</v>
      </c>
      <c r="Q64" s="10">
        <v>1</v>
      </c>
      <c r="R64" s="820">
        <v>1</v>
      </c>
      <c r="S64" s="10">
        <v>1</v>
      </c>
      <c r="T64" s="820">
        <v>1</v>
      </c>
      <c r="U64" s="10">
        <v>1</v>
      </c>
      <c r="V64" s="833"/>
      <c r="W64" s="833"/>
    </row>
    <row r="65" spans="1:23" hidden="1" x14ac:dyDescent="0.25">
      <c r="A65" s="2" t="s">
        <v>26</v>
      </c>
      <c r="B65" s="229">
        <v>1</v>
      </c>
      <c r="C65" s="3">
        <v>1</v>
      </c>
      <c r="D65" s="229">
        <v>1</v>
      </c>
      <c r="E65" s="3">
        <v>1</v>
      </c>
      <c r="F65" s="229">
        <v>1</v>
      </c>
      <c r="G65" s="3">
        <v>1</v>
      </c>
      <c r="H65" s="229">
        <v>1</v>
      </c>
      <c r="I65" s="3">
        <v>1</v>
      </c>
      <c r="J65" s="229">
        <v>1</v>
      </c>
      <c r="K65" s="3">
        <v>1</v>
      </c>
      <c r="L65" s="229">
        <v>1</v>
      </c>
      <c r="M65" s="3">
        <v>1</v>
      </c>
      <c r="N65" s="229">
        <v>1</v>
      </c>
      <c r="O65" s="3">
        <v>1</v>
      </c>
      <c r="P65" s="229">
        <v>1</v>
      </c>
      <c r="Q65" s="3">
        <v>1</v>
      </c>
      <c r="R65" s="229">
        <v>1</v>
      </c>
      <c r="S65" s="3">
        <v>1</v>
      </c>
      <c r="T65" s="229">
        <v>1</v>
      </c>
      <c r="U65" s="3">
        <v>1</v>
      </c>
      <c r="V65" s="833"/>
      <c r="W65" s="833"/>
    </row>
    <row r="66" spans="1:23" hidden="1" x14ac:dyDescent="0.25">
      <c r="A66" s="2" t="s">
        <v>34</v>
      </c>
      <c r="B66" s="819">
        <v>1</v>
      </c>
      <c r="C66" s="3">
        <v>1</v>
      </c>
      <c r="D66" s="819">
        <v>1</v>
      </c>
      <c r="E66" s="3">
        <v>1</v>
      </c>
      <c r="F66" s="819">
        <v>1</v>
      </c>
      <c r="G66" s="3">
        <v>1</v>
      </c>
      <c r="H66" s="819">
        <v>1</v>
      </c>
      <c r="I66" s="3">
        <v>1</v>
      </c>
      <c r="J66" s="819">
        <v>1</v>
      </c>
      <c r="K66" s="3">
        <v>1</v>
      </c>
      <c r="L66" s="819">
        <v>1</v>
      </c>
      <c r="M66" s="3">
        <v>1</v>
      </c>
      <c r="N66" s="819">
        <v>1</v>
      </c>
      <c r="O66" s="3">
        <v>1</v>
      </c>
      <c r="P66" s="819">
        <v>1</v>
      </c>
      <c r="Q66" s="3">
        <v>1</v>
      </c>
      <c r="R66" s="819">
        <v>1</v>
      </c>
      <c r="S66" s="3">
        <v>1</v>
      </c>
      <c r="T66" s="819">
        <v>1</v>
      </c>
      <c r="U66" s="3">
        <v>1</v>
      </c>
      <c r="V66" s="833"/>
      <c r="W66" s="833"/>
    </row>
    <row r="67" spans="1:23" ht="15.75" hidden="1" thickBot="1" x14ac:dyDescent="0.3">
      <c r="A67" s="15" t="s">
        <v>41</v>
      </c>
      <c r="B67" s="231">
        <v>1</v>
      </c>
      <c r="C67" s="17">
        <v>1</v>
      </c>
      <c r="D67" s="231">
        <v>1</v>
      </c>
      <c r="E67" s="17">
        <v>1</v>
      </c>
      <c r="F67" s="231">
        <v>1</v>
      </c>
      <c r="G67" s="17">
        <v>1</v>
      </c>
      <c r="H67" s="231">
        <v>1</v>
      </c>
      <c r="I67" s="17">
        <v>1</v>
      </c>
      <c r="J67" s="231">
        <v>1</v>
      </c>
      <c r="K67" s="17">
        <v>1</v>
      </c>
      <c r="L67" s="231">
        <v>1</v>
      </c>
      <c r="M67" s="17">
        <v>1</v>
      </c>
      <c r="N67" s="231">
        <v>1</v>
      </c>
      <c r="O67" s="17">
        <v>1</v>
      </c>
      <c r="P67" s="231">
        <v>1</v>
      </c>
      <c r="Q67" s="17">
        <v>1</v>
      </c>
      <c r="R67" s="231">
        <v>1</v>
      </c>
      <c r="S67" s="17">
        <v>1</v>
      </c>
      <c r="T67" s="231">
        <v>1</v>
      </c>
      <c r="U67" s="17">
        <v>1</v>
      </c>
      <c r="V67" s="833"/>
      <c r="W67" s="833"/>
    </row>
    <row r="68" spans="1:23" ht="15.75" hidden="1" thickBot="1" x14ac:dyDescent="0.3">
      <c r="A68" s="5" t="s">
        <v>7</v>
      </c>
      <c r="B68" s="22">
        <f t="shared" ref="B68:G68" si="13">SUM(B53:B67)</f>
        <v>39</v>
      </c>
      <c r="C68" s="7">
        <f t="shared" si="13"/>
        <v>27</v>
      </c>
      <c r="D68" s="22">
        <f t="shared" si="13"/>
        <v>39</v>
      </c>
      <c r="E68" s="7">
        <f t="shared" si="13"/>
        <v>27</v>
      </c>
      <c r="F68" s="22">
        <f t="shared" si="13"/>
        <v>39</v>
      </c>
      <c r="G68" s="7">
        <f t="shared" si="13"/>
        <v>27</v>
      </c>
      <c r="H68" s="22">
        <f t="shared" ref="H68:I68" si="14">SUM(H53:H67)</f>
        <v>39</v>
      </c>
      <c r="I68" s="7">
        <f t="shared" si="14"/>
        <v>27</v>
      </c>
      <c r="J68" s="22">
        <f t="shared" ref="J68:K68" si="15">SUM(J53:J67)</f>
        <v>39</v>
      </c>
      <c r="K68" s="7">
        <f t="shared" si="15"/>
        <v>27</v>
      </c>
      <c r="L68" s="22">
        <f t="shared" ref="L68:M68" si="16">SUM(L53:L67)</f>
        <v>39</v>
      </c>
      <c r="M68" s="7">
        <f t="shared" si="16"/>
        <v>27</v>
      </c>
      <c r="N68" s="22">
        <f t="shared" ref="N68:O68" si="17">SUM(N53:N67)</f>
        <v>39</v>
      </c>
      <c r="O68" s="7">
        <f t="shared" si="17"/>
        <v>27</v>
      </c>
      <c r="P68" s="22">
        <f t="shared" ref="P68:Q68" si="18">SUM(P53:P67)</f>
        <v>39</v>
      </c>
      <c r="Q68" s="7">
        <f t="shared" si="18"/>
        <v>27</v>
      </c>
      <c r="R68" s="22">
        <f t="shared" ref="R68:S68" si="19">SUM(R53:R67)</f>
        <v>39</v>
      </c>
      <c r="S68" s="7">
        <f t="shared" si="19"/>
        <v>27</v>
      </c>
      <c r="T68" s="22">
        <f t="shared" ref="T68:U68" si="20">SUM(T53:T67)</f>
        <v>39</v>
      </c>
      <c r="U68" s="7">
        <f t="shared" si="20"/>
        <v>27</v>
      </c>
      <c r="V68" s="833"/>
      <c r="W68" s="833"/>
    </row>
    <row r="69" spans="1:23" x14ac:dyDescent="0.25">
      <c r="V69" s="833"/>
      <c r="W69" s="833"/>
    </row>
    <row r="70" spans="1:23" x14ac:dyDescent="0.25">
      <c r="V70" s="833"/>
      <c r="W70" s="833"/>
    </row>
    <row r="71" spans="1:23" x14ac:dyDescent="0.25">
      <c r="V71" s="833"/>
      <c r="W71" s="833"/>
    </row>
    <row r="72" spans="1:23" x14ac:dyDescent="0.25">
      <c r="V72" s="833"/>
      <c r="W72" s="833"/>
    </row>
    <row r="73" spans="1:23" x14ac:dyDescent="0.25">
      <c r="V73" s="833"/>
      <c r="W73" s="833"/>
    </row>
    <row r="74" spans="1:23" x14ac:dyDescent="0.25">
      <c r="V74" s="833"/>
      <c r="W74" s="833"/>
    </row>
    <row r="75" spans="1:23" x14ac:dyDescent="0.25">
      <c r="V75" s="833"/>
      <c r="W75" s="833"/>
    </row>
    <row r="76" spans="1:23" x14ac:dyDescent="0.25">
      <c r="V76" s="833"/>
      <c r="W76" s="833"/>
    </row>
    <row r="77" spans="1:23" x14ac:dyDescent="0.25">
      <c r="V77" s="833"/>
      <c r="W77" s="833"/>
    </row>
    <row r="78" spans="1:23" x14ac:dyDescent="0.25">
      <c r="V78" s="833"/>
      <c r="W78" s="833"/>
    </row>
    <row r="79" spans="1:23" x14ac:dyDescent="0.25">
      <c r="V79" s="833"/>
      <c r="W79" s="833"/>
    </row>
    <row r="80" spans="1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  <row r="251" spans="22:23" x14ac:dyDescent="0.25">
      <c r="V251" s="833"/>
      <c r="W251" s="833"/>
    </row>
    <row r="252" spans="22:23" x14ac:dyDescent="0.25">
      <c r="V252" s="833"/>
      <c r="W252" s="833"/>
    </row>
    <row r="253" spans="22:23" x14ac:dyDescent="0.25">
      <c r="V253" s="833"/>
      <c r="W253" s="833"/>
    </row>
    <row r="254" spans="22:23" x14ac:dyDescent="0.25">
      <c r="V254" s="833"/>
      <c r="W254" s="833"/>
    </row>
    <row r="255" spans="22:23" x14ac:dyDescent="0.25">
      <c r="V255" s="833"/>
      <c r="W255" s="833"/>
    </row>
    <row r="256" spans="22:23" x14ac:dyDescent="0.25">
      <c r="V256" s="833"/>
      <c r="W256" s="833"/>
    </row>
    <row r="257" spans="22:23" x14ac:dyDescent="0.25">
      <c r="V257" s="833"/>
      <c r="W257" s="833"/>
    </row>
    <row r="258" spans="22:23" x14ac:dyDescent="0.25">
      <c r="V258" s="833"/>
      <c r="W258" s="833"/>
    </row>
    <row r="259" spans="22:23" x14ac:dyDescent="0.25">
      <c r="V259" s="833"/>
      <c r="W259" s="833"/>
    </row>
    <row r="260" spans="22:23" x14ac:dyDescent="0.25">
      <c r="V260" s="833"/>
      <c r="W260" s="833"/>
    </row>
    <row r="261" spans="22:23" x14ac:dyDescent="0.25">
      <c r="V261" s="833"/>
      <c r="W261" s="833"/>
    </row>
    <row r="262" spans="22:23" x14ac:dyDescent="0.25">
      <c r="V262" s="833"/>
      <c r="W262" s="833"/>
    </row>
    <row r="263" spans="22:23" x14ac:dyDescent="0.25">
      <c r="V263" s="833"/>
      <c r="W263" s="833"/>
    </row>
    <row r="264" spans="22:23" x14ac:dyDescent="0.25">
      <c r="V264" s="833"/>
      <c r="W264" s="833"/>
    </row>
    <row r="265" spans="22:23" x14ac:dyDescent="0.25">
      <c r="V265" s="833"/>
      <c r="W265" s="833"/>
    </row>
    <row r="266" spans="22:23" x14ac:dyDescent="0.25">
      <c r="V266" s="833"/>
      <c r="W266" s="833"/>
    </row>
    <row r="267" spans="22:23" x14ac:dyDescent="0.25">
      <c r="V267" s="833"/>
      <c r="W267" s="833"/>
    </row>
    <row r="268" spans="22:23" x14ac:dyDescent="0.25">
      <c r="V268" s="833"/>
      <c r="W268" s="833"/>
    </row>
    <row r="269" spans="22:23" x14ac:dyDescent="0.25">
      <c r="V269" s="833"/>
      <c r="W269" s="833"/>
    </row>
    <row r="270" spans="22:23" x14ac:dyDescent="0.25">
      <c r="V270" s="833"/>
      <c r="W270" s="833"/>
    </row>
    <row r="271" spans="22:23" x14ac:dyDescent="0.25">
      <c r="V271" s="833"/>
      <c r="W271" s="833"/>
    </row>
    <row r="272" spans="22:23" x14ac:dyDescent="0.25">
      <c r="V272" s="833"/>
      <c r="W272" s="833"/>
    </row>
    <row r="273" spans="22:23" x14ac:dyDescent="0.25">
      <c r="V273" s="833"/>
      <c r="W273" s="833"/>
    </row>
  </sheetData>
  <mergeCells count="17">
    <mergeCell ref="R7:S7"/>
    <mergeCell ref="T7:U7"/>
    <mergeCell ref="A2:C2"/>
    <mergeCell ref="A3:C3"/>
    <mergeCell ref="A6:X6"/>
    <mergeCell ref="A51:C51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2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X255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6.28515625" customWidth="1"/>
    <col min="2" max="21" width="9.140625" customWidth="1"/>
    <col min="22" max="22" width="8.85546875" customWidth="1"/>
    <col min="23" max="23" width="8" customWidth="1"/>
    <col min="24" max="24" width="7.710937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631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8" customHeight="1" x14ac:dyDescent="0.25">
      <c r="A9" s="808" t="s">
        <v>502</v>
      </c>
      <c r="B9" s="864">
        <v>522</v>
      </c>
      <c r="C9" s="830">
        <v>618</v>
      </c>
      <c r="D9" s="864">
        <v>522</v>
      </c>
      <c r="E9" s="830">
        <v>449</v>
      </c>
      <c r="F9" s="864">
        <v>522</v>
      </c>
      <c r="G9" s="830">
        <v>547</v>
      </c>
      <c r="H9" s="864">
        <v>522</v>
      </c>
      <c r="I9" s="830">
        <v>606</v>
      </c>
      <c r="J9" s="864">
        <v>522</v>
      </c>
      <c r="K9" s="830">
        <v>614</v>
      </c>
      <c r="L9" s="864">
        <v>522</v>
      </c>
      <c r="M9" s="830">
        <v>482</v>
      </c>
      <c r="N9" s="864">
        <v>522</v>
      </c>
      <c r="O9" s="830">
        <v>637</v>
      </c>
      <c r="P9" s="864">
        <v>522</v>
      </c>
      <c r="Q9" s="830">
        <v>666</v>
      </c>
      <c r="R9" s="864">
        <v>522</v>
      </c>
      <c r="S9" s="830">
        <v>611</v>
      </c>
      <c r="T9" s="864">
        <v>522</v>
      </c>
      <c r="U9" s="830">
        <v>522</v>
      </c>
      <c r="V9" s="836">
        <f>B9+D9+F9+H9+J9+L9+N9+P9+R9+T9</f>
        <v>5220</v>
      </c>
      <c r="W9" s="836">
        <f>C9+E9+G9+I9+K9+M9+O9+Q9+S9+U9</f>
        <v>5752</v>
      </c>
      <c r="X9" s="824">
        <f>IF(V9=0,"-",W9/V9)</f>
        <v>1.1019157088122606</v>
      </c>
    </row>
    <row r="10" spans="1:24" ht="18" customHeight="1" x14ac:dyDescent="0.25">
      <c r="A10" s="808" t="s">
        <v>585</v>
      </c>
      <c r="B10" s="822">
        <v>78</v>
      </c>
      <c r="C10" s="823">
        <v>119</v>
      </c>
      <c r="D10" s="822">
        <v>78</v>
      </c>
      <c r="E10" s="823">
        <v>67</v>
      </c>
      <c r="F10" s="822">
        <v>78</v>
      </c>
      <c r="G10" s="823">
        <v>91</v>
      </c>
      <c r="H10" s="822">
        <v>78</v>
      </c>
      <c r="I10" s="823">
        <v>80</v>
      </c>
      <c r="J10" s="822">
        <v>78</v>
      </c>
      <c r="K10" s="823">
        <v>75</v>
      </c>
      <c r="L10" s="822">
        <v>78</v>
      </c>
      <c r="M10" s="823">
        <v>74</v>
      </c>
      <c r="N10" s="822">
        <v>78</v>
      </c>
      <c r="O10" s="823">
        <v>83</v>
      </c>
      <c r="P10" s="822">
        <v>78</v>
      </c>
      <c r="Q10" s="823">
        <v>99</v>
      </c>
      <c r="R10" s="822">
        <v>78</v>
      </c>
      <c r="S10" s="823">
        <v>86</v>
      </c>
      <c r="T10" s="822">
        <v>78</v>
      </c>
      <c r="U10" s="823">
        <v>87</v>
      </c>
      <c r="V10" s="836">
        <f t="shared" ref="V10:V32" si="0">B10+D10+F10+H10+J10+L10+N10+P10+R10+T10</f>
        <v>780</v>
      </c>
      <c r="W10" s="836">
        <f t="shared" ref="W10:W32" si="1">C10+E10+G10+I10+K10+M10+O10+Q10+S10+U10</f>
        <v>861</v>
      </c>
      <c r="X10" s="824">
        <f t="shared" ref="X10:X32" si="2">IF(V10=0,"-",W10/V10)</f>
        <v>1.1038461538461539</v>
      </c>
    </row>
    <row r="11" spans="1:24" ht="18" customHeight="1" x14ac:dyDescent="0.25">
      <c r="A11" s="808" t="s">
        <v>503</v>
      </c>
      <c r="B11" s="858">
        <v>24</v>
      </c>
      <c r="C11" s="852">
        <v>16</v>
      </c>
      <c r="D11" s="858">
        <v>24</v>
      </c>
      <c r="E11" s="852">
        <v>15</v>
      </c>
      <c r="F11" s="858">
        <v>24</v>
      </c>
      <c r="G11" s="852">
        <v>26</v>
      </c>
      <c r="H11" s="858">
        <v>24</v>
      </c>
      <c r="I11" s="852">
        <v>19</v>
      </c>
      <c r="J11" s="858">
        <v>24</v>
      </c>
      <c r="K11" s="852">
        <v>25</v>
      </c>
      <c r="L11" s="858">
        <v>24</v>
      </c>
      <c r="M11" s="852">
        <v>20</v>
      </c>
      <c r="N11" s="858">
        <v>24</v>
      </c>
      <c r="O11" s="852">
        <v>18</v>
      </c>
      <c r="P11" s="858">
        <v>24</v>
      </c>
      <c r="Q11" s="852">
        <v>25</v>
      </c>
      <c r="R11" s="858">
        <v>24</v>
      </c>
      <c r="S11" s="852">
        <v>20</v>
      </c>
      <c r="T11" s="858">
        <v>24</v>
      </c>
      <c r="U11" s="852">
        <v>18</v>
      </c>
      <c r="V11" s="836">
        <f t="shared" si="0"/>
        <v>240</v>
      </c>
      <c r="W11" s="836">
        <f t="shared" si="1"/>
        <v>202</v>
      </c>
      <c r="X11" s="824">
        <f t="shared" si="2"/>
        <v>0.84166666666666667</v>
      </c>
    </row>
    <row r="12" spans="1:24" s="854" customFormat="1" ht="18" customHeight="1" x14ac:dyDescent="0.25">
      <c r="A12" s="808" t="s">
        <v>586</v>
      </c>
      <c r="B12" s="822">
        <v>1056</v>
      </c>
      <c r="C12" s="823">
        <v>1059</v>
      </c>
      <c r="D12" s="822">
        <v>1056</v>
      </c>
      <c r="E12" s="823">
        <v>964</v>
      </c>
      <c r="F12" s="822">
        <v>1056</v>
      </c>
      <c r="G12" s="823">
        <v>975</v>
      </c>
      <c r="H12" s="822">
        <v>1056</v>
      </c>
      <c r="I12" s="823">
        <v>941</v>
      </c>
      <c r="J12" s="822">
        <v>1056</v>
      </c>
      <c r="K12" s="823">
        <v>1095</v>
      </c>
      <c r="L12" s="822">
        <v>1056</v>
      </c>
      <c r="M12" s="823">
        <v>795</v>
      </c>
      <c r="N12" s="822">
        <v>1056</v>
      </c>
      <c r="O12" s="823">
        <v>967</v>
      </c>
      <c r="P12" s="822">
        <v>1056</v>
      </c>
      <c r="Q12" s="823">
        <v>971</v>
      </c>
      <c r="R12" s="822">
        <v>1056</v>
      </c>
      <c r="S12" s="823">
        <v>1019</v>
      </c>
      <c r="T12" s="822">
        <v>1056</v>
      </c>
      <c r="U12" s="823">
        <v>1131</v>
      </c>
      <c r="V12" s="836">
        <f t="shared" si="0"/>
        <v>10560</v>
      </c>
      <c r="W12" s="836">
        <f t="shared" si="1"/>
        <v>9917</v>
      </c>
      <c r="X12" s="824">
        <f t="shared" si="2"/>
        <v>0.93910984848484846</v>
      </c>
    </row>
    <row r="13" spans="1:24" s="854" customFormat="1" ht="18" customHeight="1" x14ac:dyDescent="0.25">
      <c r="A13" s="808" t="s">
        <v>477</v>
      </c>
      <c r="B13" s="822">
        <v>528</v>
      </c>
      <c r="C13" s="823">
        <v>384</v>
      </c>
      <c r="D13" s="822">
        <v>528</v>
      </c>
      <c r="E13" s="823">
        <v>458</v>
      </c>
      <c r="F13" s="822">
        <v>528</v>
      </c>
      <c r="G13" s="823">
        <v>453</v>
      </c>
      <c r="H13" s="822">
        <v>528</v>
      </c>
      <c r="I13" s="823">
        <v>497</v>
      </c>
      <c r="J13" s="822">
        <v>528</v>
      </c>
      <c r="K13" s="823">
        <v>514</v>
      </c>
      <c r="L13" s="822">
        <v>528</v>
      </c>
      <c r="M13" s="823">
        <v>396</v>
      </c>
      <c r="N13" s="822">
        <v>528</v>
      </c>
      <c r="O13" s="823">
        <v>342</v>
      </c>
      <c r="P13" s="822">
        <v>528</v>
      </c>
      <c r="Q13" s="823">
        <v>483</v>
      </c>
      <c r="R13" s="822">
        <v>528</v>
      </c>
      <c r="S13" s="823">
        <v>468</v>
      </c>
      <c r="T13" s="822">
        <v>528</v>
      </c>
      <c r="U13" s="823">
        <v>516</v>
      </c>
      <c r="V13" s="836">
        <f t="shared" si="0"/>
        <v>5280</v>
      </c>
      <c r="W13" s="836">
        <f t="shared" si="1"/>
        <v>4511</v>
      </c>
      <c r="X13" s="824">
        <f t="shared" si="2"/>
        <v>0.85435606060606062</v>
      </c>
    </row>
    <row r="14" spans="1:24" s="854" customFormat="1" ht="18" customHeight="1" x14ac:dyDescent="0.25">
      <c r="A14" s="808" t="s">
        <v>478</v>
      </c>
      <c r="B14" s="829">
        <v>160</v>
      </c>
      <c r="C14" s="823">
        <v>0</v>
      </c>
      <c r="D14" s="829">
        <v>160</v>
      </c>
      <c r="E14" s="823">
        <v>0</v>
      </c>
      <c r="F14" s="829">
        <v>160</v>
      </c>
      <c r="G14" s="823">
        <v>0</v>
      </c>
      <c r="H14" s="829">
        <v>160</v>
      </c>
      <c r="I14" s="823">
        <v>0</v>
      </c>
      <c r="J14" s="829">
        <v>160</v>
      </c>
      <c r="K14" s="823">
        <v>0</v>
      </c>
      <c r="L14" s="829">
        <v>160</v>
      </c>
      <c r="M14" s="823">
        <v>0</v>
      </c>
      <c r="N14" s="829">
        <v>160</v>
      </c>
      <c r="O14" s="823">
        <v>0</v>
      </c>
      <c r="P14" s="829">
        <v>160</v>
      </c>
      <c r="Q14" s="823">
        <v>0</v>
      </c>
      <c r="R14" s="829">
        <v>160</v>
      </c>
      <c r="S14" s="823">
        <v>0</v>
      </c>
      <c r="T14" s="829">
        <v>160</v>
      </c>
      <c r="U14" s="823">
        <v>0</v>
      </c>
      <c r="V14" s="836">
        <f t="shared" si="0"/>
        <v>1600</v>
      </c>
      <c r="W14" s="836">
        <f t="shared" si="1"/>
        <v>0</v>
      </c>
      <c r="X14" s="824">
        <f t="shared" si="2"/>
        <v>0</v>
      </c>
    </row>
    <row r="15" spans="1:24" s="854" customFormat="1" ht="18" customHeight="1" x14ac:dyDescent="0.25">
      <c r="A15" s="808" t="s">
        <v>479</v>
      </c>
      <c r="B15" s="822">
        <v>792</v>
      </c>
      <c r="C15" s="823">
        <v>609</v>
      </c>
      <c r="D15" s="822">
        <v>792</v>
      </c>
      <c r="E15" s="823">
        <v>751</v>
      </c>
      <c r="F15" s="822">
        <v>792</v>
      </c>
      <c r="G15" s="823">
        <v>727</v>
      </c>
      <c r="H15" s="822">
        <v>792</v>
      </c>
      <c r="I15" s="823">
        <v>754</v>
      </c>
      <c r="J15" s="822">
        <v>792</v>
      </c>
      <c r="K15" s="823">
        <v>695</v>
      </c>
      <c r="L15" s="822">
        <v>792</v>
      </c>
      <c r="M15" s="823">
        <v>584</v>
      </c>
      <c r="N15" s="822">
        <v>792</v>
      </c>
      <c r="O15" s="823">
        <v>582</v>
      </c>
      <c r="P15" s="822">
        <v>792</v>
      </c>
      <c r="Q15" s="823">
        <v>668</v>
      </c>
      <c r="R15" s="822">
        <v>792</v>
      </c>
      <c r="S15" s="823">
        <v>690</v>
      </c>
      <c r="T15" s="822">
        <v>792</v>
      </c>
      <c r="U15" s="823">
        <v>737</v>
      </c>
      <c r="V15" s="836">
        <f t="shared" si="0"/>
        <v>7920</v>
      </c>
      <c r="W15" s="836">
        <f t="shared" si="1"/>
        <v>6797</v>
      </c>
      <c r="X15" s="824">
        <f t="shared" si="2"/>
        <v>0.8582070707070707</v>
      </c>
    </row>
    <row r="16" spans="1:24" s="645" customFormat="1" ht="18" customHeight="1" x14ac:dyDescent="0.2">
      <c r="A16" s="857" t="s">
        <v>505</v>
      </c>
      <c r="B16" s="858">
        <v>648</v>
      </c>
      <c r="C16" s="852">
        <v>664</v>
      </c>
      <c r="D16" s="858">
        <v>648</v>
      </c>
      <c r="E16" s="852">
        <v>618</v>
      </c>
      <c r="F16" s="858">
        <v>648</v>
      </c>
      <c r="G16" s="852">
        <v>405</v>
      </c>
      <c r="H16" s="858">
        <v>648</v>
      </c>
      <c r="I16" s="852">
        <v>661</v>
      </c>
      <c r="J16" s="858">
        <v>648</v>
      </c>
      <c r="K16" s="852">
        <v>706</v>
      </c>
      <c r="L16" s="858">
        <v>648</v>
      </c>
      <c r="M16" s="852">
        <v>602</v>
      </c>
      <c r="N16" s="858">
        <v>648</v>
      </c>
      <c r="O16" s="852">
        <v>574</v>
      </c>
      <c r="P16" s="858">
        <v>648</v>
      </c>
      <c r="Q16" s="852">
        <v>610</v>
      </c>
      <c r="R16" s="858">
        <v>648</v>
      </c>
      <c r="S16" s="852">
        <v>702</v>
      </c>
      <c r="T16" s="858">
        <v>648</v>
      </c>
      <c r="U16" s="852">
        <v>586</v>
      </c>
      <c r="V16" s="836">
        <f t="shared" si="0"/>
        <v>6480</v>
      </c>
      <c r="W16" s="836">
        <f t="shared" si="1"/>
        <v>6128</v>
      </c>
      <c r="X16" s="824">
        <f t="shared" si="2"/>
        <v>0.94567901234567897</v>
      </c>
    </row>
    <row r="17" spans="1:24" s="645" customFormat="1" ht="18" customHeight="1" x14ac:dyDescent="0.2">
      <c r="A17" s="857" t="s">
        <v>506</v>
      </c>
      <c r="B17" s="858">
        <v>36</v>
      </c>
      <c r="C17" s="852">
        <v>43</v>
      </c>
      <c r="D17" s="858">
        <v>36</v>
      </c>
      <c r="E17" s="852">
        <v>34</v>
      </c>
      <c r="F17" s="858">
        <v>36</v>
      </c>
      <c r="G17" s="852">
        <v>54</v>
      </c>
      <c r="H17" s="858">
        <v>36</v>
      </c>
      <c r="I17" s="852">
        <v>52</v>
      </c>
      <c r="J17" s="858">
        <v>36</v>
      </c>
      <c r="K17" s="852">
        <v>61</v>
      </c>
      <c r="L17" s="858">
        <v>36</v>
      </c>
      <c r="M17" s="852">
        <v>47</v>
      </c>
      <c r="N17" s="858">
        <v>36</v>
      </c>
      <c r="O17" s="852">
        <v>27</v>
      </c>
      <c r="P17" s="858">
        <v>36</v>
      </c>
      <c r="Q17" s="852">
        <v>38</v>
      </c>
      <c r="R17" s="858">
        <v>36</v>
      </c>
      <c r="S17" s="852">
        <v>46</v>
      </c>
      <c r="T17" s="858">
        <v>36</v>
      </c>
      <c r="U17" s="852">
        <v>31</v>
      </c>
      <c r="V17" s="836">
        <f t="shared" si="0"/>
        <v>360</v>
      </c>
      <c r="W17" s="836">
        <f t="shared" si="1"/>
        <v>433</v>
      </c>
      <c r="X17" s="824">
        <f t="shared" si="2"/>
        <v>1.2027777777777777</v>
      </c>
    </row>
    <row r="18" spans="1:24" s="645" customFormat="1" ht="18" customHeight="1" x14ac:dyDescent="0.2">
      <c r="A18" s="857" t="s">
        <v>507</v>
      </c>
      <c r="B18" s="858">
        <v>122</v>
      </c>
      <c r="C18" s="852">
        <v>220</v>
      </c>
      <c r="D18" s="858">
        <v>122</v>
      </c>
      <c r="E18" s="852">
        <v>194</v>
      </c>
      <c r="F18" s="858">
        <v>122</v>
      </c>
      <c r="G18" s="852">
        <v>126</v>
      </c>
      <c r="H18" s="858">
        <v>122</v>
      </c>
      <c r="I18" s="852">
        <v>212</v>
      </c>
      <c r="J18" s="858">
        <v>122</v>
      </c>
      <c r="K18" s="852">
        <v>240</v>
      </c>
      <c r="L18" s="858">
        <v>122</v>
      </c>
      <c r="M18" s="852">
        <v>168</v>
      </c>
      <c r="N18" s="858">
        <v>122</v>
      </c>
      <c r="O18" s="852">
        <v>253</v>
      </c>
      <c r="P18" s="858">
        <v>122</v>
      </c>
      <c r="Q18" s="852">
        <v>173</v>
      </c>
      <c r="R18" s="858">
        <v>122</v>
      </c>
      <c r="S18" s="852">
        <v>232</v>
      </c>
      <c r="T18" s="858">
        <v>122</v>
      </c>
      <c r="U18" s="852">
        <v>213</v>
      </c>
      <c r="V18" s="836">
        <f t="shared" si="0"/>
        <v>1220</v>
      </c>
      <c r="W18" s="836">
        <f t="shared" si="1"/>
        <v>2031</v>
      </c>
      <c r="X18" s="824">
        <f t="shared" si="2"/>
        <v>1.6647540983606557</v>
      </c>
    </row>
    <row r="19" spans="1:24" s="645" customFormat="1" ht="18" customHeight="1" x14ac:dyDescent="0.2">
      <c r="A19" s="857" t="s">
        <v>508</v>
      </c>
      <c r="B19" s="858">
        <v>30</v>
      </c>
      <c r="C19" s="852">
        <v>61</v>
      </c>
      <c r="D19" s="858">
        <v>30</v>
      </c>
      <c r="E19" s="852">
        <v>73</v>
      </c>
      <c r="F19" s="858">
        <v>30</v>
      </c>
      <c r="G19" s="852">
        <v>25</v>
      </c>
      <c r="H19" s="858">
        <v>30</v>
      </c>
      <c r="I19" s="852">
        <v>70</v>
      </c>
      <c r="J19" s="858">
        <v>30</v>
      </c>
      <c r="K19" s="852">
        <v>49</v>
      </c>
      <c r="L19" s="858">
        <v>30</v>
      </c>
      <c r="M19" s="852">
        <v>63</v>
      </c>
      <c r="N19" s="858">
        <v>30</v>
      </c>
      <c r="O19" s="852">
        <v>69</v>
      </c>
      <c r="P19" s="858">
        <v>30</v>
      </c>
      <c r="Q19" s="852">
        <v>64</v>
      </c>
      <c r="R19" s="858">
        <v>30</v>
      </c>
      <c r="S19" s="852">
        <v>66</v>
      </c>
      <c r="T19" s="858">
        <v>30</v>
      </c>
      <c r="U19" s="852">
        <v>59</v>
      </c>
      <c r="V19" s="836">
        <f t="shared" si="0"/>
        <v>300</v>
      </c>
      <c r="W19" s="836">
        <f t="shared" si="1"/>
        <v>599</v>
      </c>
      <c r="X19" s="824">
        <f t="shared" si="2"/>
        <v>1.9966666666666666</v>
      </c>
    </row>
    <row r="20" spans="1:24" ht="18" customHeight="1" x14ac:dyDescent="0.25">
      <c r="A20" s="857" t="s">
        <v>612</v>
      </c>
      <c r="B20" s="822">
        <v>15</v>
      </c>
      <c r="C20" s="852">
        <v>19</v>
      </c>
      <c r="D20" s="822">
        <v>15</v>
      </c>
      <c r="E20" s="852">
        <v>19</v>
      </c>
      <c r="F20" s="822">
        <v>15</v>
      </c>
      <c r="G20" s="852">
        <v>23</v>
      </c>
      <c r="H20" s="822">
        <v>15</v>
      </c>
      <c r="I20" s="852">
        <v>30</v>
      </c>
      <c r="J20" s="822">
        <v>15</v>
      </c>
      <c r="K20" s="852">
        <v>20</v>
      </c>
      <c r="L20" s="822">
        <v>15</v>
      </c>
      <c r="M20" s="852">
        <v>16</v>
      </c>
      <c r="N20" s="822">
        <v>15</v>
      </c>
      <c r="O20" s="852">
        <v>8</v>
      </c>
      <c r="P20" s="822">
        <v>15</v>
      </c>
      <c r="Q20" s="852">
        <v>6</v>
      </c>
      <c r="R20" s="822">
        <v>15</v>
      </c>
      <c r="S20" s="852">
        <v>15</v>
      </c>
      <c r="T20" s="822">
        <v>15</v>
      </c>
      <c r="U20" s="852">
        <v>13</v>
      </c>
      <c r="V20" s="836">
        <f t="shared" si="0"/>
        <v>150</v>
      </c>
      <c r="W20" s="836">
        <f t="shared" si="1"/>
        <v>169</v>
      </c>
      <c r="X20" s="824">
        <f t="shared" si="2"/>
        <v>1.1266666666666667</v>
      </c>
    </row>
    <row r="21" spans="1:24" ht="18" customHeight="1" x14ac:dyDescent="0.25">
      <c r="A21" s="857" t="s">
        <v>513</v>
      </c>
      <c r="B21" s="822">
        <v>61</v>
      </c>
      <c r="C21" s="852">
        <v>80</v>
      </c>
      <c r="D21" s="822">
        <v>61</v>
      </c>
      <c r="E21" s="852">
        <v>83</v>
      </c>
      <c r="F21" s="822">
        <v>61</v>
      </c>
      <c r="G21" s="852">
        <v>69</v>
      </c>
      <c r="H21" s="822">
        <v>61</v>
      </c>
      <c r="I21" s="852">
        <v>72</v>
      </c>
      <c r="J21" s="822">
        <v>61</v>
      </c>
      <c r="K21" s="852">
        <v>89</v>
      </c>
      <c r="L21" s="822">
        <v>61</v>
      </c>
      <c r="M21" s="852">
        <v>74</v>
      </c>
      <c r="N21" s="822">
        <v>61</v>
      </c>
      <c r="O21" s="852">
        <v>21</v>
      </c>
      <c r="P21" s="822">
        <v>61</v>
      </c>
      <c r="Q21" s="852">
        <v>73</v>
      </c>
      <c r="R21" s="822">
        <v>61</v>
      </c>
      <c r="S21" s="852">
        <v>85</v>
      </c>
      <c r="T21" s="822">
        <v>61</v>
      </c>
      <c r="U21" s="852">
        <v>74</v>
      </c>
      <c r="V21" s="836">
        <f t="shared" si="0"/>
        <v>610</v>
      </c>
      <c r="W21" s="836">
        <f t="shared" si="1"/>
        <v>720</v>
      </c>
      <c r="X21" s="824">
        <f t="shared" si="2"/>
        <v>1.180327868852459</v>
      </c>
    </row>
    <row r="22" spans="1:24" s="645" customFormat="1" ht="18" customHeight="1" x14ac:dyDescent="0.2">
      <c r="A22" s="857" t="s">
        <v>579</v>
      </c>
      <c r="B22" s="858">
        <v>28</v>
      </c>
      <c r="C22" s="852">
        <v>0</v>
      </c>
      <c r="D22" s="858">
        <v>28</v>
      </c>
      <c r="E22" s="852">
        <v>0</v>
      </c>
      <c r="F22" s="858">
        <v>28</v>
      </c>
      <c r="G22" s="852">
        <v>5</v>
      </c>
      <c r="H22" s="858">
        <v>28</v>
      </c>
      <c r="I22" s="852">
        <v>38</v>
      </c>
      <c r="J22" s="858">
        <v>28</v>
      </c>
      <c r="K22" s="852">
        <v>36</v>
      </c>
      <c r="L22" s="858">
        <v>28</v>
      </c>
      <c r="M22" s="852">
        <v>42</v>
      </c>
      <c r="N22" s="858">
        <v>28</v>
      </c>
      <c r="O22" s="852">
        <v>41</v>
      </c>
      <c r="P22" s="858">
        <v>28</v>
      </c>
      <c r="Q22" s="956">
        <v>8</v>
      </c>
      <c r="R22" s="858">
        <v>28</v>
      </c>
      <c r="S22" s="852">
        <v>13</v>
      </c>
      <c r="T22" s="858">
        <v>28</v>
      </c>
      <c r="U22" s="852">
        <v>41</v>
      </c>
      <c r="V22" s="836">
        <f t="shared" si="0"/>
        <v>280</v>
      </c>
      <c r="W22" s="836">
        <f t="shared" si="1"/>
        <v>224</v>
      </c>
      <c r="X22" s="824">
        <f t="shared" si="2"/>
        <v>0.8</v>
      </c>
    </row>
    <row r="23" spans="1:24" s="645" customFormat="1" ht="18" customHeight="1" x14ac:dyDescent="0.2">
      <c r="A23" s="857" t="s">
        <v>512</v>
      </c>
      <c r="B23" s="858">
        <v>18</v>
      </c>
      <c r="C23" s="852">
        <v>0</v>
      </c>
      <c r="D23" s="858">
        <v>18</v>
      </c>
      <c r="E23" s="852">
        <v>0</v>
      </c>
      <c r="F23" s="858">
        <v>18</v>
      </c>
      <c r="G23" s="852">
        <v>0</v>
      </c>
      <c r="H23" s="858">
        <v>18</v>
      </c>
      <c r="I23" s="852">
        <v>14</v>
      </c>
      <c r="J23" s="858">
        <v>18</v>
      </c>
      <c r="K23" s="852">
        <v>17</v>
      </c>
      <c r="L23" s="858">
        <v>18</v>
      </c>
      <c r="M23" s="852">
        <v>17</v>
      </c>
      <c r="N23" s="858">
        <v>18</v>
      </c>
      <c r="O23" s="852">
        <v>21</v>
      </c>
      <c r="P23" s="858">
        <v>18</v>
      </c>
      <c r="Q23" s="956">
        <v>7</v>
      </c>
      <c r="R23" s="858">
        <v>18</v>
      </c>
      <c r="S23" s="852">
        <v>0</v>
      </c>
      <c r="T23" s="858">
        <v>18</v>
      </c>
      <c r="U23" s="852">
        <v>15</v>
      </c>
      <c r="V23" s="836">
        <f t="shared" si="0"/>
        <v>180</v>
      </c>
      <c r="W23" s="836">
        <f t="shared" si="1"/>
        <v>91</v>
      </c>
      <c r="X23" s="824">
        <f t="shared" si="2"/>
        <v>0.50555555555555554</v>
      </c>
    </row>
    <row r="24" spans="1:24" s="645" customFormat="1" ht="18" customHeight="1" x14ac:dyDescent="0.2">
      <c r="A24" s="857" t="s">
        <v>587</v>
      </c>
      <c r="B24" s="858">
        <v>92</v>
      </c>
      <c r="C24" s="852">
        <v>81</v>
      </c>
      <c r="D24" s="858">
        <v>92</v>
      </c>
      <c r="E24" s="852">
        <v>106</v>
      </c>
      <c r="F24" s="858">
        <v>92</v>
      </c>
      <c r="G24" s="852">
        <v>104</v>
      </c>
      <c r="H24" s="858">
        <v>92</v>
      </c>
      <c r="I24" s="852">
        <v>148</v>
      </c>
      <c r="J24" s="858">
        <v>92</v>
      </c>
      <c r="K24" s="852">
        <v>63</v>
      </c>
      <c r="L24" s="858">
        <v>92</v>
      </c>
      <c r="M24" s="852">
        <v>102</v>
      </c>
      <c r="N24" s="858">
        <v>92</v>
      </c>
      <c r="O24" s="852">
        <v>108</v>
      </c>
      <c r="P24" s="858">
        <v>92</v>
      </c>
      <c r="Q24" s="852">
        <v>108</v>
      </c>
      <c r="R24" s="858">
        <v>92</v>
      </c>
      <c r="S24" s="852">
        <v>153</v>
      </c>
      <c r="T24" s="858">
        <v>92</v>
      </c>
      <c r="U24" s="852">
        <v>71</v>
      </c>
      <c r="V24" s="836">
        <f t="shared" si="0"/>
        <v>920</v>
      </c>
      <c r="W24" s="836">
        <f t="shared" si="1"/>
        <v>1044</v>
      </c>
      <c r="X24" s="824">
        <f t="shared" si="2"/>
        <v>1.1347826086956523</v>
      </c>
    </row>
    <row r="25" spans="1:24" s="645" customFormat="1" ht="18" customHeight="1" x14ac:dyDescent="0.2">
      <c r="A25" s="857" t="s">
        <v>588</v>
      </c>
      <c r="B25" s="858">
        <v>60</v>
      </c>
      <c r="C25" s="852">
        <v>48</v>
      </c>
      <c r="D25" s="858">
        <v>60</v>
      </c>
      <c r="E25" s="852">
        <v>79</v>
      </c>
      <c r="F25" s="858">
        <v>60</v>
      </c>
      <c r="G25" s="852">
        <v>54</v>
      </c>
      <c r="H25" s="858">
        <v>60</v>
      </c>
      <c r="I25" s="852">
        <v>69</v>
      </c>
      <c r="J25" s="858">
        <v>60</v>
      </c>
      <c r="K25" s="852">
        <v>41</v>
      </c>
      <c r="L25" s="858">
        <v>60</v>
      </c>
      <c r="M25" s="852">
        <v>73</v>
      </c>
      <c r="N25" s="858">
        <v>60</v>
      </c>
      <c r="O25" s="852">
        <v>67</v>
      </c>
      <c r="P25" s="858">
        <v>60</v>
      </c>
      <c r="Q25" s="852">
        <v>88</v>
      </c>
      <c r="R25" s="858">
        <v>60</v>
      </c>
      <c r="S25" s="852">
        <v>77</v>
      </c>
      <c r="T25" s="858">
        <v>60</v>
      </c>
      <c r="U25" s="852">
        <v>53</v>
      </c>
      <c r="V25" s="836">
        <f t="shared" si="0"/>
        <v>600</v>
      </c>
      <c r="W25" s="836">
        <f t="shared" si="1"/>
        <v>649</v>
      </c>
      <c r="X25" s="824">
        <f t="shared" si="2"/>
        <v>1.0816666666666668</v>
      </c>
    </row>
    <row r="26" spans="1:24" s="645" customFormat="1" ht="18" customHeight="1" x14ac:dyDescent="0.2">
      <c r="A26" s="857" t="s">
        <v>516</v>
      </c>
      <c r="B26" s="858">
        <v>96</v>
      </c>
      <c r="C26" s="852">
        <v>101</v>
      </c>
      <c r="D26" s="858">
        <v>96</v>
      </c>
      <c r="E26" s="852">
        <v>91</v>
      </c>
      <c r="F26" s="858">
        <v>96</v>
      </c>
      <c r="G26" s="852">
        <v>85</v>
      </c>
      <c r="H26" s="858">
        <v>96</v>
      </c>
      <c r="I26" s="852">
        <v>45</v>
      </c>
      <c r="J26" s="858">
        <v>96</v>
      </c>
      <c r="K26" s="852">
        <v>68</v>
      </c>
      <c r="L26" s="858">
        <v>96</v>
      </c>
      <c r="M26" s="852">
        <v>67</v>
      </c>
      <c r="N26" s="858">
        <v>96</v>
      </c>
      <c r="O26" s="852">
        <v>161</v>
      </c>
      <c r="P26" s="858">
        <v>96</v>
      </c>
      <c r="Q26" s="852">
        <v>51</v>
      </c>
      <c r="R26" s="858">
        <v>96</v>
      </c>
      <c r="S26" s="852">
        <v>75</v>
      </c>
      <c r="T26" s="858">
        <v>96</v>
      </c>
      <c r="U26" s="852">
        <v>81</v>
      </c>
      <c r="V26" s="836">
        <f t="shared" si="0"/>
        <v>960</v>
      </c>
      <c r="W26" s="836">
        <f t="shared" si="1"/>
        <v>825</v>
      </c>
      <c r="X26" s="824">
        <f t="shared" si="2"/>
        <v>0.859375</v>
      </c>
    </row>
    <row r="27" spans="1:24" s="645" customFormat="1" ht="18" customHeight="1" x14ac:dyDescent="0.2">
      <c r="A27" s="857" t="s">
        <v>509</v>
      </c>
      <c r="B27" s="858">
        <v>16</v>
      </c>
      <c r="C27" s="852">
        <v>20</v>
      </c>
      <c r="D27" s="858">
        <v>16</v>
      </c>
      <c r="E27" s="852">
        <v>22</v>
      </c>
      <c r="F27" s="858">
        <v>16</v>
      </c>
      <c r="G27" s="852">
        <v>18</v>
      </c>
      <c r="H27" s="858">
        <v>16</v>
      </c>
      <c r="I27" s="852">
        <v>12</v>
      </c>
      <c r="J27" s="858">
        <v>16</v>
      </c>
      <c r="K27" s="852">
        <v>19</v>
      </c>
      <c r="L27" s="858">
        <v>16</v>
      </c>
      <c r="M27" s="852">
        <v>17</v>
      </c>
      <c r="N27" s="858">
        <v>16</v>
      </c>
      <c r="O27" s="852">
        <v>17</v>
      </c>
      <c r="P27" s="858">
        <v>16</v>
      </c>
      <c r="Q27" s="852">
        <v>14</v>
      </c>
      <c r="R27" s="858">
        <v>16</v>
      </c>
      <c r="S27" s="852">
        <v>11</v>
      </c>
      <c r="T27" s="858">
        <v>16</v>
      </c>
      <c r="U27" s="852">
        <v>14</v>
      </c>
      <c r="V27" s="836">
        <f t="shared" si="0"/>
        <v>160</v>
      </c>
      <c r="W27" s="836">
        <f t="shared" si="1"/>
        <v>164</v>
      </c>
      <c r="X27" s="824">
        <f t="shared" si="2"/>
        <v>1.0249999999999999</v>
      </c>
    </row>
    <row r="28" spans="1:24" s="645" customFormat="1" ht="18" customHeight="1" x14ac:dyDescent="0.2">
      <c r="A28" s="857" t="s">
        <v>515</v>
      </c>
      <c r="B28" s="858">
        <v>60</v>
      </c>
      <c r="C28" s="852">
        <v>100</v>
      </c>
      <c r="D28" s="858">
        <v>60</v>
      </c>
      <c r="E28" s="852">
        <v>77</v>
      </c>
      <c r="F28" s="858">
        <v>60</v>
      </c>
      <c r="G28" s="852">
        <v>73</v>
      </c>
      <c r="H28" s="858">
        <v>60</v>
      </c>
      <c r="I28" s="852">
        <v>82</v>
      </c>
      <c r="J28" s="858">
        <v>60</v>
      </c>
      <c r="K28" s="852">
        <v>100</v>
      </c>
      <c r="L28" s="858">
        <v>60</v>
      </c>
      <c r="M28" s="852">
        <v>87</v>
      </c>
      <c r="N28" s="858">
        <v>60</v>
      </c>
      <c r="O28" s="852">
        <v>92</v>
      </c>
      <c r="P28" s="858">
        <v>60</v>
      </c>
      <c r="Q28" s="852">
        <v>111</v>
      </c>
      <c r="R28" s="858">
        <v>60</v>
      </c>
      <c r="S28" s="852">
        <v>17</v>
      </c>
      <c r="T28" s="858">
        <v>60</v>
      </c>
      <c r="U28" s="852">
        <v>45</v>
      </c>
      <c r="V28" s="836">
        <f t="shared" si="0"/>
        <v>600</v>
      </c>
      <c r="W28" s="836">
        <f t="shared" si="1"/>
        <v>784</v>
      </c>
      <c r="X28" s="824">
        <f t="shared" si="2"/>
        <v>1.3066666666666666</v>
      </c>
    </row>
    <row r="29" spans="1:24" s="645" customFormat="1" ht="18" customHeight="1" x14ac:dyDescent="0.2">
      <c r="A29" s="857" t="s">
        <v>514</v>
      </c>
      <c r="B29" s="858">
        <v>40</v>
      </c>
      <c r="C29" s="852">
        <v>40</v>
      </c>
      <c r="D29" s="858">
        <v>40</v>
      </c>
      <c r="E29" s="852">
        <v>50</v>
      </c>
      <c r="F29" s="858">
        <v>40</v>
      </c>
      <c r="G29" s="852">
        <v>42</v>
      </c>
      <c r="H29" s="858">
        <v>40</v>
      </c>
      <c r="I29" s="852">
        <v>37</v>
      </c>
      <c r="J29" s="858">
        <v>40</v>
      </c>
      <c r="K29" s="852">
        <v>43</v>
      </c>
      <c r="L29" s="858">
        <v>40</v>
      </c>
      <c r="M29" s="852">
        <v>34</v>
      </c>
      <c r="N29" s="858">
        <v>40</v>
      </c>
      <c r="O29" s="852">
        <v>45</v>
      </c>
      <c r="P29" s="858">
        <v>40</v>
      </c>
      <c r="Q29" s="852">
        <v>51</v>
      </c>
      <c r="R29" s="858">
        <v>40</v>
      </c>
      <c r="S29" s="852">
        <v>24</v>
      </c>
      <c r="T29" s="858">
        <v>40</v>
      </c>
      <c r="U29" s="852">
        <v>31</v>
      </c>
      <c r="V29" s="836">
        <f t="shared" si="0"/>
        <v>400</v>
      </c>
      <c r="W29" s="836">
        <f t="shared" si="1"/>
        <v>397</v>
      </c>
      <c r="X29" s="824">
        <f t="shared" si="2"/>
        <v>0.99250000000000005</v>
      </c>
    </row>
    <row r="30" spans="1:24" s="645" customFormat="1" ht="18" customHeight="1" x14ac:dyDescent="0.2">
      <c r="A30" s="857" t="s">
        <v>590</v>
      </c>
      <c r="B30" s="858">
        <v>150</v>
      </c>
      <c r="C30" s="852">
        <v>120</v>
      </c>
      <c r="D30" s="858">
        <v>150</v>
      </c>
      <c r="E30" s="852">
        <v>136</v>
      </c>
      <c r="F30" s="858">
        <v>150</v>
      </c>
      <c r="G30" s="852">
        <v>117</v>
      </c>
      <c r="H30" s="858">
        <v>150</v>
      </c>
      <c r="I30" s="852">
        <v>121</v>
      </c>
      <c r="J30" s="858">
        <v>150</v>
      </c>
      <c r="K30" s="852">
        <v>121</v>
      </c>
      <c r="L30" s="858">
        <v>150</v>
      </c>
      <c r="M30" s="852">
        <v>109</v>
      </c>
      <c r="N30" s="858">
        <v>150</v>
      </c>
      <c r="O30" s="852">
        <v>117</v>
      </c>
      <c r="P30" s="858">
        <v>150</v>
      </c>
      <c r="Q30" s="852">
        <v>79</v>
      </c>
      <c r="R30" s="858">
        <v>150</v>
      </c>
      <c r="S30" s="852">
        <v>131</v>
      </c>
      <c r="T30" s="858">
        <v>150</v>
      </c>
      <c r="U30" s="852">
        <v>121</v>
      </c>
      <c r="V30" s="836">
        <f t="shared" si="0"/>
        <v>1500</v>
      </c>
      <c r="W30" s="836">
        <f t="shared" si="1"/>
        <v>1172</v>
      </c>
      <c r="X30" s="824">
        <f t="shared" si="2"/>
        <v>0.78133333333333332</v>
      </c>
    </row>
    <row r="31" spans="1:24" s="645" customFormat="1" ht="18" customHeight="1" x14ac:dyDescent="0.2">
      <c r="A31" s="857" t="s">
        <v>584</v>
      </c>
      <c r="B31" s="858">
        <v>7</v>
      </c>
      <c r="C31" s="852">
        <v>14</v>
      </c>
      <c r="D31" s="858">
        <v>7</v>
      </c>
      <c r="E31" s="852">
        <v>11</v>
      </c>
      <c r="F31" s="858">
        <v>7</v>
      </c>
      <c r="G31" s="852">
        <v>12</v>
      </c>
      <c r="H31" s="858">
        <v>7</v>
      </c>
      <c r="I31" s="852">
        <v>10</v>
      </c>
      <c r="J31" s="858">
        <v>7</v>
      </c>
      <c r="K31" s="852">
        <v>9</v>
      </c>
      <c r="L31" s="858">
        <v>7</v>
      </c>
      <c r="M31" s="852">
        <v>1</v>
      </c>
      <c r="N31" s="858">
        <v>7</v>
      </c>
      <c r="O31" s="852">
        <v>0</v>
      </c>
      <c r="P31" s="858">
        <v>7</v>
      </c>
      <c r="Q31" s="852">
        <v>17</v>
      </c>
      <c r="R31" s="858">
        <v>7</v>
      </c>
      <c r="S31" s="852">
        <v>13</v>
      </c>
      <c r="T31" s="858">
        <v>7</v>
      </c>
      <c r="U31" s="852">
        <v>7</v>
      </c>
      <c r="V31" s="836">
        <f t="shared" si="0"/>
        <v>70</v>
      </c>
      <c r="W31" s="836">
        <f t="shared" si="1"/>
        <v>94</v>
      </c>
      <c r="X31" s="824">
        <f t="shared" si="2"/>
        <v>1.3428571428571427</v>
      </c>
    </row>
    <row r="32" spans="1:24" s="645" customFormat="1" ht="18" customHeight="1" thickBot="1" x14ac:dyDescent="0.25">
      <c r="A32" s="866" t="s">
        <v>510</v>
      </c>
      <c r="B32" s="867">
        <v>10</v>
      </c>
      <c r="C32" s="868">
        <v>0</v>
      </c>
      <c r="D32" s="867">
        <v>10</v>
      </c>
      <c r="E32" s="868">
        <v>0</v>
      </c>
      <c r="F32" s="867">
        <v>10</v>
      </c>
      <c r="G32" s="868">
        <v>0</v>
      </c>
      <c r="H32" s="867">
        <v>10</v>
      </c>
      <c r="I32" s="868">
        <v>0</v>
      </c>
      <c r="J32" s="867">
        <v>10</v>
      </c>
      <c r="K32" s="868">
        <v>0</v>
      </c>
      <c r="L32" s="867">
        <v>10</v>
      </c>
      <c r="M32" s="868">
        <v>8</v>
      </c>
      <c r="N32" s="867">
        <v>10</v>
      </c>
      <c r="O32" s="868">
        <v>12</v>
      </c>
      <c r="P32" s="867">
        <v>10</v>
      </c>
      <c r="Q32" s="868">
        <v>39</v>
      </c>
      <c r="R32" s="867">
        <v>10</v>
      </c>
      <c r="S32" s="868">
        <v>14</v>
      </c>
      <c r="T32" s="867">
        <v>10</v>
      </c>
      <c r="U32" s="868">
        <v>42</v>
      </c>
      <c r="V32" s="869">
        <f t="shared" si="0"/>
        <v>100</v>
      </c>
      <c r="W32" s="869">
        <f t="shared" si="1"/>
        <v>115</v>
      </c>
      <c r="X32" s="870">
        <f t="shared" si="2"/>
        <v>1.1499999999999999</v>
      </c>
    </row>
    <row r="33" spans="1:24" s="831" customFormat="1" ht="17.25" customHeight="1" x14ac:dyDescent="0.25">
      <c r="A33" s="863" t="s">
        <v>6</v>
      </c>
      <c r="B33" s="822">
        <f>SUM(B9:B32)</f>
        <v>4649</v>
      </c>
      <c r="C33" s="822">
        <f t="shared" ref="C33:E33" si="3">SUM(C9:C32)</f>
        <v>4416</v>
      </c>
      <c r="D33" s="822">
        <f>SUM(D9:D32)</f>
        <v>4649</v>
      </c>
      <c r="E33" s="822">
        <f t="shared" si="3"/>
        <v>4297</v>
      </c>
      <c r="F33" s="822">
        <f>SUM(F9:F32)</f>
        <v>4649</v>
      </c>
      <c r="G33" s="822">
        <f t="shared" ref="G33:I33" si="4">SUM(G9:G32)</f>
        <v>4031</v>
      </c>
      <c r="H33" s="822">
        <f>SUM(H9:H32)</f>
        <v>4649</v>
      </c>
      <c r="I33" s="822">
        <f t="shared" si="4"/>
        <v>4570</v>
      </c>
      <c r="J33" s="822">
        <f>SUM(J9:J32)</f>
        <v>4649</v>
      </c>
      <c r="K33" s="822">
        <f t="shared" ref="K33:M33" si="5">SUM(K9:K32)</f>
        <v>4700</v>
      </c>
      <c r="L33" s="822">
        <f>SUM(L9:L32)</f>
        <v>4649</v>
      </c>
      <c r="M33" s="822">
        <f t="shared" si="5"/>
        <v>3878</v>
      </c>
      <c r="N33" s="822">
        <f>SUM(N9:N32)</f>
        <v>4649</v>
      </c>
      <c r="O33" s="822">
        <f t="shared" ref="O33:Q33" si="6">SUM(O9:O32)</f>
        <v>4262</v>
      </c>
      <c r="P33" s="822">
        <f>SUM(P9:P32)</f>
        <v>4649</v>
      </c>
      <c r="Q33" s="822">
        <f t="shared" si="6"/>
        <v>4449</v>
      </c>
      <c r="R33" s="822">
        <f>SUM(R9:R32)</f>
        <v>4649</v>
      </c>
      <c r="S33" s="822">
        <f t="shared" ref="S33:U33" si="7">SUM(S9:S32)</f>
        <v>4568</v>
      </c>
      <c r="T33" s="822">
        <f>SUM(T9:T32)</f>
        <v>4649</v>
      </c>
      <c r="U33" s="822">
        <f t="shared" si="7"/>
        <v>4508</v>
      </c>
      <c r="V33" s="864">
        <f>SUM(V9:V32)</f>
        <v>46490</v>
      </c>
      <c r="W33" s="864">
        <f>SUM(W9:W32)</f>
        <v>43679</v>
      </c>
      <c r="X33" s="865">
        <f>IF(V33=0,"-",W33/V33)</f>
        <v>0.93953538395353842</v>
      </c>
    </row>
    <row r="34" spans="1:24" s="831" customFormat="1" ht="12.75" x14ac:dyDescent="0.25">
      <c r="A34" s="942" t="str">
        <f>'Pque N Mundo I'!$A$37</f>
        <v>Nota: as metas apresentadas serão ajustadas na avaliação do CTA com os descontos de déficits de vagas e ausênsias legais.</v>
      </c>
      <c r="B34" s="875"/>
      <c r="C34" s="875"/>
      <c r="D34" s="875"/>
      <c r="E34" s="875"/>
      <c r="F34" s="875"/>
      <c r="G34" s="875"/>
      <c r="H34" s="875"/>
      <c r="I34" s="875"/>
      <c r="J34" s="875"/>
      <c r="K34" s="875"/>
      <c r="L34" s="875"/>
      <c r="M34" s="875"/>
      <c r="N34" s="875"/>
      <c r="O34" s="875"/>
      <c r="P34" s="875"/>
      <c r="Q34" s="875"/>
      <c r="R34" s="875"/>
      <c r="S34" s="875"/>
      <c r="T34" s="875"/>
      <c r="U34" s="875"/>
      <c r="V34" s="875"/>
      <c r="W34" s="875"/>
      <c r="X34" s="876"/>
    </row>
    <row r="35" spans="1:24" x14ac:dyDescent="0.25">
      <c r="A35" s="826" t="s">
        <v>678</v>
      </c>
      <c r="V35" s="833"/>
      <c r="W35" s="833"/>
    </row>
    <row r="36" spans="1:24" x14ac:dyDescent="0.25">
      <c r="V36" s="833"/>
      <c r="W36" s="833"/>
    </row>
    <row r="37" spans="1:24" x14ac:dyDescent="0.25">
      <c r="V37" s="833"/>
      <c r="W37" s="833"/>
    </row>
    <row r="38" spans="1:24" x14ac:dyDescent="0.25">
      <c r="V38" s="833"/>
      <c r="W38" s="833"/>
    </row>
    <row r="39" spans="1:24" x14ac:dyDescent="0.25">
      <c r="V39" s="833"/>
      <c r="W39" s="833"/>
    </row>
    <row r="40" spans="1:24" x14ac:dyDescent="0.25">
      <c r="V40" s="833"/>
      <c r="W40" s="833"/>
    </row>
    <row r="41" spans="1:24" x14ac:dyDescent="0.25">
      <c r="V41" s="833"/>
      <c r="W41" s="833"/>
    </row>
    <row r="42" spans="1:24" x14ac:dyDescent="0.25">
      <c r="V42" s="833"/>
      <c r="W42" s="833"/>
    </row>
    <row r="43" spans="1:24" x14ac:dyDescent="0.25">
      <c r="V43" s="833"/>
      <c r="W43" s="833"/>
    </row>
    <row r="44" spans="1:24" x14ac:dyDescent="0.25">
      <c r="V44" s="833"/>
      <c r="W44" s="833"/>
    </row>
    <row r="45" spans="1:24" x14ac:dyDescent="0.25">
      <c r="V45" s="833"/>
      <c r="W45" s="833"/>
    </row>
    <row r="46" spans="1:24" x14ac:dyDescent="0.25">
      <c r="V46" s="833"/>
      <c r="W46" s="833"/>
    </row>
    <row r="47" spans="1:24" x14ac:dyDescent="0.25">
      <c r="V47" s="833"/>
      <c r="W47" s="833"/>
    </row>
    <row r="48" spans="1:24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  <row r="251" spans="22:23" x14ac:dyDescent="0.25">
      <c r="V251" s="833"/>
      <c r="W251" s="833"/>
    </row>
    <row r="252" spans="22:23" x14ac:dyDescent="0.25">
      <c r="V252" s="833"/>
      <c r="W252" s="833"/>
    </row>
    <row r="253" spans="22:23" x14ac:dyDescent="0.25">
      <c r="V253" s="833"/>
      <c r="W253" s="833"/>
    </row>
    <row r="254" spans="22:23" x14ac:dyDescent="0.25">
      <c r="V254" s="833"/>
      <c r="W254" s="833"/>
    </row>
    <row r="255" spans="22:23" x14ac:dyDescent="0.25">
      <c r="V255" s="833"/>
      <c r="W255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5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X251"/>
  <sheetViews>
    <sheetView showGridLines="0" tabSelected="1" zoomScaleNormal="100" workbookViewId="0">
      <pane xSplit="1" topLeftCell="B1" activePane="topRight" state="frozen"/>
      <selection activeCell="E21" sqref="E21"/>
      <selection pane="topRight" activeCell="E21" sqref="E21"/>
    </sheetView>
  </sheetViews>
  <sheetFormatPr defaultColWidth="8.85546875" defaultRowHeight="15" x14ac:dyDescent="0.25"/>
  <cols>
    <col min="1" max="1" width="46.85546875" customWidth="1"/>
    <col min="2" max="21" width="10" customWidth="1"/>
    <col min="22" max="22" width="10.42578125" customWidth="1"/>
    <col min="23" max="23" width="8" customWidth="1"/>
    <col min="24" max="24" width="8.140625" customWidth="1"/>
  </cols>
  <sheetData>
    <row r="1" spans="1:24" ht="42" customHeight="1" x14ac:dyDescent="0.25"/>
    <row r="2" spans="1:24" ht="18" x14ac:dyDescent="0.35">
      <c r="A2" s="968"/>
      <c r="B2" s="968"/>
      <c r="C2" s="968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1:24" ht="18" x14ac:dyDescent="0.35">
      <c r="A3" s="968"/>
      <c r="B3" s="968"/>
      <c r="C3" s="968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</row>
    <row r="5" spans="1:24" ht="20.25" customHeight="1" x14ac:dyDescent="0.25">
      <c r="A5" s="969" t="s">
        <v>483</v>
      </c>
      <c r="B5" s="969"/>
      <c r="C5" s="969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69"/>
      <c r="W5" s="969"/>
      <c r="X5" s="969"/>
    </row>
    <row r="6" spans="1:24" ht="20.25" customHeight="1" x14ac:dyDescent="0.25">
      <c r="A6" s="969" t="s">
        <v>632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0"/>
      <c r="S6" s="970"/>
      <c r="T6" s="970"/>
      <c r="U6" s="970"/>
      <c r="V6" s="969"/>
      <c r="W6" s="969"/>
      <c r="X6" s="969"/>
    </row>
    <row r="7" spans="1:24" ht="20.25" customHeight="1" x14ac:dyDescent="0.25">
      <c r="A7" s="974" t="s">
        <v>14</v>
      </c>
      <c r="B7" s="976" t="s">
        <v>486</v>
      </c>
      <c r="C7" s="976"/>
      <c r="D7" s="976" t="s">
        <v>681</v>
      </c>
      <c r="E7" s="976"/>
      <c r="F7" s="976" t="s">
        <v>682</v>
      </c>
      <c r="G7" s="976"/>
      <c r="H7" s="976" t="s">
        <v>683</v>
      </c>
      <c r="I7" s="976"/>
      <c r="J7" s="976" t="s">
        <v>686</v>
      </c>
      <c r="K7" s="976"/>
      <c r="L7" s="976" t="s">
        <v>687</v>
      </c>
      <c r="M7" s="976"/>
      <c r="N7" s="976" t="s">
        <v>689</v>
      </c>
      <c r="O7" s="976"/>
      <c r="P7" s="976" t="s">
        <v>690</v>
      </c>
      <c r="Q7" s="976"/>
      <c r="R7" s="976" t="s">
        <v>691</v>
      </c>
      <c r="S7" s="976"/>
      <c r="T7" s="976" t="s">
        <v>692</v>
      </c>
      <c r="U7" s="976"/>
      <c r="V7" s="972" t="s">
        <v>487</v>
      </c>
      <c r="W7" s="972"/>
      <c r="X7" s="973"/>
    </row>
    <row r="8" spans="1:24" x14ac:dyDescent="0.25">
      <c r="A8" s="975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7" t="s">
        <v>489</v>
      </c>
      <c r="U8" s="871" t="s">
        <v>488</v>
      </c>
      <c r="V8" s="909" t="s">
        <v>489</v>
      </c>
      <c r="W8" s="812" t="s">
        <v>488</v>
      </c>
      <c r="X8" s="812" t="s">
        <v>1</v>
      </c>
    </row>
    <row r="9" spans="1:24" ht="18" customHeight="1" x14ac:dyDescent="0.25">
      <c r="A9" s="808" t="s">
        <v>502</v>
      </c>
      <c r="B9" s="864">
        <v>783</v>
      </c>
      <c r="C9" s="830">
        <v>835</v>
      </c>
      <c r="D9" s="864">
        <v>783</v>
      </c>
      <c r="E9" s="830">
        <v>699</v>
      </c>
      <c r="F9" s="864">
        <v>783</v>
      </c>
      <c r="G9" s="830">
        <v>552</v>
      </c>
      <c r="H9" s="864">
        <v>783</v>
      </c>
      <c r="I9" s="830">
        <v>521</v>
      </c>
      <c r="J9" s="864">
        <v>783</v>
      </c>
      <c r="K9" s="830">
        <v>711</v>
      </c>
      <c r="L9" s="864">
        <v>783</v>
      </c>
      <c r="M9" s="830">
        <v>733</v>
      </c>
      <c r="N9" s="864">
        <v>783</v>
      </c>
      <c r="O9" s="830">
        <v>849</v>
      </c>
      <c r="P9" s="864">
        <v>783</v>
      </c>
      <c r="Q9" s="830">
        <v>869</v>
      </c>
      <c r="R9" s="864">
        <v>783</v>
      </c>
      <c r="S9" s="830">
        <v>739</v>
      </c>
      <c r="T9" s="864">
        <v>783</v>
      </c>
      <c r="U9" s="830">
        <v>756</v>
      </c>
      <c r="V9" s="836">
        <f>B9+D9+F9+H9+J9+L9+N9+P9+R9+T9</f>
        <v>7830</v>
      </c>
      <c r="W9" s="836">
        <f>C9+E9+G9+I9+K9+M9+O9+Q9+S9+U9</f>
        <v>7264</v>
      </c>
      <c r="X9" s="824">
        <f>IF(V9=0,"-",W9/V9)</f>
        <v>0.92771392081736914</v>
      </c>
    </row>
    <row r="10" spans="1:24" ht="18" customHeight="1" x14ac:dyDescent="0.25">
      <c r="A10" s="808" t="s">
        <v>585</v>
      </c>
      <c r="B10" s="822">
        <v>117</v>
      </c>
      <c r="C10" s="823">
        <v>199</v>
      </c>
      <c r="D10" s="822">
        <v>117</v>
      </c>
      <c r="E10" s="823">
        <v>120</v>
      </c>
      <c r="F10" s="822">
        <v>117</v>
      </c>
      <c r="G10" s="823">
        <v>68</v>
      </c>
      <c r="H10" s="822">
        <v>117</v>
      </c>
      <c r="I10" s="823">
        <v>76</v>
      </c>
      <c r="J10" s="822">
        <v>117</v>
      </c>
      <c r="K10" s="823">
        <v>98</v>
      </c>
      <c r="L10" s="822">
        <v>117</v>
      </c>
      <c r="M10" s="823">
        <v>125</v>
      </c>
      <c r="N10" s="822">
        <v>117</v>
      </c>
      <c r="O10" s="823">
        <v>121</v>
      </c>
      <c r="P10" s="822">
        <v>117</v>
      </c>
      <c r="Q10" s="823">
        <v>148</v>
      </c>
      <c r="R10" s="822">
        <v>117</v>
      </c>
      <c r="S10" s="823">
        <v>109</v>
      </c>
      <c r="T10" s="822">
        <v>117</v>
      </c>
      <c r="U10" s="823">
        <v>122</v>
      </c>
      <c r="V10" s="836">
        <f t="shared" ref="V10:V28" si="0">B10+D10+F10+H10+J10+L10+N10+P10+R10+T10</f>
        <v>1170</v>
      </c>
      <c r="W10" s="836">
        <f t="shared" ref="W10:W28" si="1">C10+E10+G10+I10+K10+M10+O10+Q10+S10+U10</f>
        <v>1186</v>
      </c>
      <c r="X10" s="824">
        <f t="shared" ref="X10:X28" si="2">IF(V10=0,"-",W10/V10)</f>
        <v>1.0136752136752136</v>
      </c>
    </row>
    <row r="11" spans="1:24" ht="18" customHeight="1" x14ac:dyDescent="0.25">
      <c r="A11" s="808" t="s">
        <v>503</v>
      </c>
      <c r="B11" s="858">
        <v>36</v>
      </c>
      <c r="C11" s="852">
        <v>24</v>
      </c>
      <c r="D11" s="858">
        <v>36</v>
      </c>
      <c r="E11" s="852">
        <v>21</v>
      </c>
      <c r="F11" s="858">
        <v>36</v>
      </c>
      <c r="G11" s="852">
        <v>12</v>
      </c>
      <c r="H11" s="858">
        <v>36</v>
      </c>
      <c r="I11" s="852">
        <v>20</v>
      </c>
      <c r="J11" s="858">
        <v>36</v>
      </c>
      <c r="K11" s="852">
        <v>30</v>
      </c>
      <c r="L11" s="858">
        <v>36</v>
      </c>
      <c r="M11" s="852">
        <v>33</v>
      </c>
      <c r="N11" s="858">
        <v>36</v>
      </c>
      <c r="O11" s="852">
        <v>18</v>
      </c>
      <c r="P11" s="858">
        <v>36</v>
      </c>
      <c r="Q11" s="852">
        <v>23</v>
      </c>
      <c r="R11" s="858">
        <v>36</v>
      </c>
      <c r="S11" s="852">
        <v>26</v>
      </c>
      <c r="T11" s="858">
        <v>36</v>
      </c>
      <c r="U11" s="852">
        <v>13</v>
      </c>
      <c r="V11" s="836">
        <f t="shared" si="0"/>
        <v>360</v>
      </c>
      <c r="W11" s="836">
        <f t="shared" si="1"/>
        <v>220</v>
      </c>
      <c r="X11" s="824">
        <f t="shared" si="2"/>
        <v>0.61111111111111116</v>
      </c>
    </row>
    <row r="12" spans="1:24" ht="18" customHeight="1" x14ac:dyDescent="0.25">
      <c r="A12" s="808" t="s">
        <v>568</v>
      </c>
      <c r="B12" s="822">
        <v>792</v>
      </c>
      <c r="C12" s="823">
        <v>692</v>
      </c>
      <c r="D12" s="822">
        <v>792</v>
      </c>
      <c r="E12" s="823">
        <v>704</v>
      </c>
      <c r="F12" s="822">
        <v>792</v>
      </c>
      <c r="G12" s="823">
        <v>639</v>
      </c>
      <c r="H12" s="822">
        <v>792</v>
      </c>
      <c r="I12" s="823">
        <v>753</v>
      </c>
      <c r="J12" s="822">
        <v>792</v>
      </c>
      <c r="K12" s="823">
        <v>912</v>
      </c>
      <c r="L12" s="822">
        <v>792</v>
      </c>
      <c r="M12" s="823">
        <v>683</v>
      </c>
      <c r="N12" s="822">
        <v>792</v>
      </c>
      <c r="O12" s="823">
        <v>913</v>
      </c>
      <c r="P12" s="822">
        <v>792</v>
      </c>
      <c r="Q12" s="823">
        <v>637</v>
      </c>
      <c r="R12" s="822">
        <v>792</v>
      </c>
      <c r="S12" s="823">
        <v>512</v>
      </c>
      <c r="T12" s="822">
        <v>792</v>
      </c>
      <c r="U12" s="823">
        <v>527</v>
      </c>
      <c r="V12" s="836">
        <f t="shared" si="0"/>
        <v>7920</v>
      </c>
      <c r="W12" s="836">
        <f t="shared" si="1"/>
        <v>6972</v>
      </c>
      <c r="X12" s="824">
        <f t="shared" si="2"/>
        <v>0.88030303030303025</v>
      </c>
    </row>
    <row r="13" spans="1:24" ht="18" customHeight="1" x14ac:dyDescent="0.25">
      <c r="A13" s="808" t="s">
        <v>477</v>
      </c>
      <c r="B13" s="822">
        <v>528</v>
      </c>
      <c r="C13" s="823">
        <v>393</v>
      </c>
      <c r="D13" s="822">
        <v>528</v>
      </c>
      <c r="E13" s="823">
        <v>347</v>
      </c>
      <c r="F13" s="822">
        <v>528</v>
      </c>
      <c r="G13" s="823">
        <v>380</v>
      </c>
      <c r="H13" s="822">
        <v>528</v>
      </c>
      <c r="I13" s="823">
        <v>380</v>
      </c>
      <c r="J13" s="822">
        <v>528</v>
      </c>
      <c r="K13" s="823">
        <v>426</v>
      </c>
      <c r="L13" s="822">
        <v>528</v>
      </c>
      <c r="M13" s="823">
        <v>269</v>
      </c>
      <c r="N13" s="822">
        <v>528</v>
      </c>
      <c r="O13" s="823">
        <v>319</v>
      </c>
      <c r="P13" s="822">
        <v>528</v>
      </c>
      <c r="Q13" s="823">
        <v>362</v>
      </c>
      <c r="R13" s="822">
        <v>528</v>
      </c>
      <c r="S13" s="823">
        <v>254</v>
      </c>
      <c r="T13" s="822">
        <v>528</v>
      </c>
      <c r="U13" s="823">
        <v>246</v>
      </c>
      <c r="V13" s="836">
        <f t="shared" si="0"/>
        <v>5280</v>
      </c>
      <c r="W13" s="836">
        <f t="shared" si="1"/>
        <v>3376</v>
      </c>
      <c r="X13" s="824">
        <f t="shared" si="2"/>
        <v>0.6393939393939394</v>
      </c>
    </row>
    <row r="14" spans="1:24" ht="18" customHeight="1" x14ac:dyDescent="0.25">
      <c r="A14" s="808" t="s">
        <v>478</v>
      </c>
      <c r="B14" s="829">
        <v>160</v>
      </c>
      <c r="C14" s="823">
        <v>158</v>
      </c>
      <c r="D14" s="829">
        <v>160</v>
      </c>
      <c r="E14" s="823">
        <v>80</v>
      </c>
      <c r="F14" s="829">
        <v>160</v>
      </c>
      <c r="G14" s="823">
        <v>38</v>
      </c>
      <c r="H14" s="829">
        <v>160</v>
      </c>
      <c r="I14" s="823">
        <v>16</v>
      </c>
      <c r="J14" s="829">
        <v>160</v>
      </c>
      <c r="K14" s="823">
        <v>0</v>
      </c>
      <c r="L14" s="829">
        <v>160</v>
      </c>
      <c r="M14" s="823">
        <v>0</v>
      </c>
      <c r="N14" s="829">
        <v>160</v>
      </c>
      <c r="O14" s="823">
        <v>58</v>
      </c>
      <c r="P14" s="829">
        <v>160</v>
      </c>
      <c r="Q14" s="823">
        <v>75</v>
      </c>
      <c r="R14" s="829">
        <v>160</v>
      </c>
      <c r="S14" s="823">
        <v>71</v>
      </c>
      <c r="T14" s="829">
        <v>160</v>
      </c>
      <c r="U14" s="823">
        <v>0</v>
      </c>
      <c r="V14" s="836">
        <f t="shared" si="0"/>
        <v>1600</v>
      </c>
      <c r="W14" s="836">
        <f t="shared" si="1"/>
        <v>496</v>
      </c>
      <c r="X14" s="824">
        <f t="shared" si="2"/>
        <v>0.31</v>
      </c>
    </row>
    <row r="15" spans="1:24" ht="18" customHeight="1" x14ac:dyDescent="0.25">
      <c r="A15" s="808" t="s">
        <v>479</v>
      </c>
      <c r="B15" s="822">
        <v>528</v>
      </c>
      <c r="C15" s="823">
        <v>39</v>
      </c>
      <c r="D15" s="822">
        <v>528</v>
      </c>
      <c r="E15" s="823">
        <v>32</v>
      </c>
      <c r="F15" s="822">
        <v>528</v>
      </c>
      <c r="G15" s="823">
        <v>28</v>
      </c>
      <c r="H15" s="822">
        <v>528</v>
      </c>
      <c r="I15" s="823">
        <v>11</v>
      </c>
      <c r="J15" s="822">
        <v>528</v>
      </c>
      <c r="K15" s="823">
        <v>0</v>
      </c>
      <c r="L15" s="822">
        <v>528</v>
      </c>
      <c r="M15" s="823">
        <v>0</v>
      </c>
      <c r="N15" s="822">
        <v>528</v>
      </c>
      <c r="O15" s="823">
        <v>0</v>
      </c>
      <c r="P15" s="822">
        <v>528</v>
      </c>
      <c r="Q15" s="823">
        <v>0</v>
      </c>
      <c r="R15" s="822">
        <v>528</v>
      </c>
      <c r="S15" s="823">
        <v>122</v>
      </c>
      <c r="T15" s="822">
        <v>528</v>
      </c>
      <c r="U15" s="823">
        <v>156</v>
      </c>
      <c r="V15" s="836">
        <f t="shared" si="0"/>
        <v>5280</v>
      </c>
      <c r="W15" s="836">
        <f t="shared" si="1"/>
        <v>388</v>
      </c>
      <c r="X15" s="824">
        <f t="shared" si="2"/>
        <v>7.3484848484848486E-2</v>
      </c>
    </row>
    <row r="16" spans="1:24" s="645" customFormat="1" ht="18" customHeight="1" x14ac:dyDescent="0.2">
      <c r="A16" s="857" t="s">
        <v>505</v>
      </c>
      <c r="B16" s="858">
        <v>540</v>
      </c>
      <c r="C16" s="852">
        <v>358</v>
      </c>
      <c r="D16" s="858">
        <v>540</v>
      </c>
      <c r="E16" s="852">
        <v>479</v>
      </c>
      <c r="F16" s="858">
        <v>540</v>
      </c>
      <c r="G16" s="852">
        <v>501</v>
      </c>
      <c r="H16" s="858">
        <v>540</v>
      </c>
      <c r="I16" s="852">
        <v>588</v>
      </c>
      <c r="J16" s="858">
        <v>540</v>
      </c>
      <c r="K16" s="852">
        <v>565</v>
      </c>
      <c r="L16" s="858">
        <v>540</v>
      </c>
      <c r="M16" s="852">
        <v>348</v>
      </c>
      <c r="N16" s="858">
        <v>540</v>
      </c>
      <c r="O16" s="852">
        <v>281</v>
      </c>
      <c r="P16" s="858">
        <v>540</v>
      </c>
      <c r="Q16" s="852">
        <v>239</v>
      </c>
      <c r="R16" s="858">
        <v>540</v>
      </c>
      <c r="S16" s="852">
        <v>492</v>
      </c>
      <c r="T16" s="858">
        <v>540</v>
      </c>
      <c r="U16" s="852">
        <v>543</v>
      </c>
      <c r="V16" s="836">
        <f t="shared" si="0"/>
        <v>5400</v>
      </c>
      <c r="W16" s="836">
        <f t="shared" si="1"/>
        <v>4394</v>
      </c>
      <c r="X16" s="824">
        <f t="shared" si="2"/>
        <v>0.81370370370370371</v>
      </c>
    </row>
    <row r="17" spans="1:24" s="645" customFormat="1" ht="18" customHeight="1" x14ac:dyDescent="0.2">
      <c r="A17" s="857" t="s">
        <v>506</v>
      </c>
      <c r="B17" s="858">
        <v>30</v>
      </c>
      <c r="C17" s="852">
        <v>78</v>
      </c>
      <c r="D17" s="858">
        <v>30</v>
      </c>
      <c r="E17" s="852">
        <v>34</v>
      </c>
      <c r="F17" s="858">
        <v>30</v>
      </c>
      <c r="G17" s="852">
        <v>31</v>
      </c>
      <c r="H17" s="858">
        <v>30</v>
      </c>
      <c r="I17" s="852">
        <v>33</v>
      </c>
      <c r="J17" s="858">
        <v>30</v>
      </c>
      <c r="K17" s="852">
        <v>46</v>
      </c>
      <c r="L17" s="858">
        <v>30</v>
      </c>
      <c r="M17" s="852">
        <v>38</v>
      </c>
      <c r="N17" s="858">
        <v>30</v>
      </c>
      <c r="O17" s="852">
        <v>60</v>
      </c>
      <c r="P17" s="858">
        <v>30</v>
      </c>
      <c r="Q17" s="852">
        <v>42</v>
      </c>
      <c r="R17" s="858">
        <v>30</v>
      </c>
      <c r="S17" s="852">
        <v>42</v>
      </c>
      <c r="T17" s="858">
        <v>30</v>
      </c>
      <c r="U17" s="852">
        <v>20</v>
      </c>
      <c r="V17" s="836">
        <f t="shared" si="0"/>
        <v>300</v>
      </c>
      <c r="W17" s="836">
        <f t="shared" si="1"/>
        <v>424</v>
      </c>
      <c r="X17" s="824">
        <f t="shared" si="2"/>
        <v>1.4133333333333333</v>
      </c>
    </row>
    <row r="18" spans="1:24" s="645" customFormat="1" ht="18" customHeight="1" x14ac:dyDescent="0.2">
      <c r="A18" s="857" t="s">
        <v>507</v>
      </c>
      <c r="B18" s="858">
        <v>122</v>
      </c>
      <c r="C18" s="852">
        <v>58</v>
      </c>
      <c r="D18" s="858">
        <v>122</v>
      </c>
      <c r="E18" s="852">
        <v>67</v>
      </c>
      <c r="F18" s="858">
        <v>122</v>
      </c>
      <c r="G18" s="852">
        <v>91</v>
      </c>
      <c r="H18" s="858">
        <v>122</v>
      </c>
      <c r="I18" s="852">
        <v>87</v>
      </c>
      <c r="J18" s="858">
        <v>122</v>
      </c>
      <c r="K18" s="852">
        <v>80</v>
      </c>
      <c r="L18" s="858">
        <v>122</v>
      </c>
      <c r="M18" s="852">
        <v>174</v>
      </c>
      <c r="N18" s="858">
        <v>122</v>
      </c>
      <c r="O18" s="852">
        <v>112</v>
      </c>
      <c r="P18" s="858">
        <v>122</v>
      </c>
      <c r="Q18" s="852">
        <v>59</v>
      </c>
      <c r="R18" s="858">
        <v>122</v>
      </c>
      <c r="S18" s="852">
        <v>77</v>
      </c>
      <c r="T18" s="858">
        <v>122</v>
      </c>
      <c r="U18" s="852">
        <v>96</v>
      </c>
      <c r="V18" s="836">
        <f t="shared" si="0"/>
        <v>1220</v>
      </c>
      <c r="W18" s="836">
        <f t="shared" si="1"/>
        <v>901</v>
      </c>
      <c r="X18" s="824">
        <f t="shared" si="2"/>
        <v>0.73852459016393446</v>
      </c>
    </row>
    <row r="19" spans="1:24" s="645" customFormat="1" ht="18" customHeight="1" x14ac:dyDescent="0.2">
      <c r="A19" s="857" t="s">
        <v>508</v>
      </c>
      <c r="B19" s="858">
        <v>30</v>
      </c>
      <c r="C19" s="852">
        <v>22</v>
      </c>
      <c r="D19" s="858">
        <v>30</v>
      </c>
      <c r="E19" s="852">
        <v>20</v>
      </c>
      <c r="F19" s="858">
        <v>30</v>
      </c>
      <c r="G19" s="852">
        <v>28</v>
      </c>
      <c r="H19" s="858">
        <v>30</v>
      </c>
      <c r="I19" s="852">
        <v>35</v>
      </c>
      <c r="J19" s="858">
        <v>30</v>
      </c>
      <c r="K19" s="852">
        <v>47</v>
      </c>
      <c r="L19" s="858">
        <v>30</v>
      </c>
      <c r="M19" s="852">
        <v>36</v>
      </c>
      <c r="N19" s="858">
        <v>30</v>
      </c>
      <c r="O19" s="852">
        <v>57</v>
      </c>
      <c r="P19" s="858">
        <v>30</v>
      </c>
      <c r="Q19" s="852">
        <v>19</v>
      </c>
      <c r="R19" s="858">
        <v>30</v>
      </c>
      <c r="S19" s="852">
        <v>51</v>
      </c>
      <c r="T19" s="858">
        <v>30</v>
      </c>
      <c r="U19" s="852">
        <v>55</v>
      </c>
      <c r="V19" s="836">
        <f t="shared" si="0"/>
        <v>300</v>
      </c>
      <c r="W19" s="836">
        <f t="shared" si="1"/>
        <v>370</v>
      </c>
      <c r="X19" s="824">
        <f t="shared" si="2"/>
        <v>1.2333333333333334</v>
      </c>
    </row>
    <row r="20" spans="1:24" s="645" customFormat="1" ht="18" customHeight="1" x14ac:dyDescent="0.2">
      <c r="A20" s="857" t="s">
        <v>520</v>
      </c>
      <c r="B20" s="858">
        <v>46</v>
      </c>
      <c r="C20" s="852">
        <v>0</v>
      </c>
      <c r="D20" s="858">
        <v>46</v>
      </c>
      <c r="E20" s="852">
        <v>0</v>
      </c>
      <c r="F20" s="858">
        <v>46</v>
      </c>
      <c r="G20" s="852">
        <v>0</v>
      </c>
      <c r="H20" s="858">
        <v>46</v>
      </c>
      <c r="I20" s="852">
        <v>64</v>
      </c>
      <c r="J20" s="858">
        <v>46</v>
      </c>
      <c r="K20" s="852">
        <v>56</v>
      </c>
      <c r="L20" s="858">
        <v>46</v>
      </c>
      <c r="M20" s="852">
        <v>45</v>
      </c>
      <c r="N20" s="858">
        <v>46</v>
      </c>
      <c r="O20" s="852">
        <v>41</v>
      </c>
      <c r="P20" s="858">
        <v>46</v>
      </c>
      <c r="Q20" s="852">
        <v>59</v>
      </c>
      <c r="R20" s="858">
        <v>46</v>
      </c>
      <c r="S20" s="852">
        <v>59</v>
      </c>
      <c r="T20" s="858">
        <v>46</v>
      </c>
      <c r="U20" s="852">
        <v>65</v>
      </c>
      <c r="V20" s="836">
        <f t="shared" si="0"/>
        <v>460</v>
      </c>
      <c r="W20" s="836">
        <f t="shared" si="1"/>
        <v>389</v>
      </c>
      <c r="X20" s="824">
        <f t="shared" si="2"/>
        <v>0.84565217391304348</v>
      </c>
    </row>
    <row r="21" spans="1:24" s="645" customFormat="1" ht="18" customHeight="1" x14ac:dyDescent="0.2">
      <c r="A21" s="857" t="s">
        <v>512</v>
      </c>
      <c r="B21" s="858">
        <v>30</v>
      </c>
      <c r="C21" s="852">
        <v>0</v>
      </c>
      <c r="D21" s="858">
        <v>30</v>
      </c>
      <c r="E21" s="852">
        <v>0</v>
      </c>
      <c r="F21" s="858">
        <v>30</v>
      </c>
      <c r="G21" s="852">
        <v>1</v>
      </c>
      <c r="H21" s="858">
        <v>30</v>
      </c>
      <c r="I21" s="852">
        <v>2</v>
      </c>
      <c r="J21" s="858">
        <v>30</v>
      </c>
      <c r="K21" s="852">
        <v>26</v>
      </c>
      <c r="L21" s="858">
        <v>30</v>
      </c>
      <c r="M21" s="852">
        <v>29</v>
      </c>
      <c r="N21" s="858">
        <v>30</v>
      </c>
      <c r="O21" s="852">
        <v>23</v>
      </c>
      <c r="P21" s="858">
        <v>30</v>
      </c>
      <c r="Q21" s="852">
        <v>19</v>
      </c>
      <c r="R21" s="858">
        <v>30</v>
      </c>
      <c r="S21" s="852">
        <v>38</v>
      </c>
      <c r="T21" s="858">
        <v>30</v>
      </c>
      <c r="U21" s="852">
        <v>45</v>
      </c>
      <c r="V21" s="836">
        <f t="shared" si="0"/>
        <v>300</v>
      </c>
      <c r="W21" s="836">
        <f t="shared" si="1"/>
        <v>183</v>
      </c>
      <c r="X21" s="824">
        <f t="shared" si="2"/>
        <v>0.61</v>
      </c>
    </row>
    <row r="22" spans="1:24" s="645" customFormat="1" ht="18" customHeight="1" x14ac:dyDescent="0.2">
      <c r="A22" s="857" t="s">
        <v>587</v>
      </c>
      <c r="B22" s="858">
        <v>92</v>
      </c>
      <c r="C22" s="852">
        <v>78</v>
      </c>
      <c r="D22" s="858">
        <v>92</v>
      </c>
      <c r="E22" s="852">
        <v>76</v>
      </c>
      <c r="F22" s="858">
        <v>92</v>
      </c>
      <c r="G22" s="852">
        <v>130</v>
      </c>
      <c r="H22" s="858">
        <v>92</v>
      </c>
      <c r="I22" s="852">
        <v>141</v>
      </c>
      <c r="J22" s="858">
        <v>92</v>
      </c>
      <c r="K22" s="852">
        <v>110</v>
      </c>
      <c r="L22" s="858">
        <v>92</v>
      </c>
      <c r="M22" s="852">
        <v>83</v>
      </c>
      <c r="N22" s="858">
        <v>92</v>
      </c>
      <c r="O22" s="852">
        <v>116</v>
      </c>
      <c r="P22" s="858">
        <v>92</v>
      </c>
      <c r="Q22" s="852">
        <v>106</v>
      </c>
      <c r="R22" s="858">
        <v>92</v>
      </c>
      <c r="S22" s="852">
        <v>105</v>
      </c>
      <c r="T22" s="858">
        <v>92</v>
      </c>
      <c r="U22" s="852">
        <v>108</v>
      </c>
      <c r="V22" s="836">
        <f t="shared" si="0"/>
        <v>920</v>
      </c>
      <c r="W22" s="836">
        <f t="shared" si="1"/>
        <v>1053</v>
      </c>
      <c r="X22" s="824">
        <f t="shared" si="2"/>
        <v>1.1445652173913043</v>
      </c>
    </row>
    <row r="23" spans="1:24" s="645" customFormat="1" ht="18" customHeight="1" x14ac:dyDescent="0.2">
      <c r="A23" s="857" t="s">
        <v>588</v>
      </c>
      <c r="B23" s="858">
        <v>60</v>
      </c>
      <c r="C23" s="852">
        <v>35</v>
      </c>
      <c r="D23" s="858">
        <v>60</v>
      </c>
      <c r="E23" s="852">
        <v>21</v>
      </c>
      <c r="F23" s="858">
        <v>60</v>
      </c>
      <c r="G23" s="852">
        <v>39</v>
      </c>
      <c r="H23" s="858">
        <v>60</v>
      </c>
      <c r="I23" s="852">
        <v>49</v>
      </c>
      <c r="J23" s="858">
        <v>60</v>
      </c>
      <c r="K23" s="852">
        <v>58</v>
      </c>
      <c r="L23" s="858">
        <v>60</v>
      </c>
      <c r="M23" s="852">
        <v>50</v>
      </c>
      <c r="N23" s="858">
        <v>60</v>
      </c>
      <c r="O23" s="852">
        <v>71</v>
      </c>
      <c r="P23" s="858">
        <v>60</v>
      </c>
      <c r="Q23" s="852">
        <v>71</v>
      </c>
      <c r="R23" s="858">
        <v>60</v>
      </c>
      <c r="S23" s="852">
        <v>86</v>
      </c>
      <c r="T23" s="858">
        <v>60</v>
      </c>
      <c r="U23" s="852">
        <v>80</v>
      </c>
      <c r="V23" s="836">
        <f t="shared" si="0"/>
        <v>600</v>
      </c>
      <c r="W23" s="836">
        <f t="shared" si="1"/>
        <v>560</v>
      </c>
      <c r="X23" s="824">
        <f t="shared" si="2"/>
        <v>0.93333333333333335</v>
      </c>
    </row>
    <row r="24" spans="1:24" s="645" customFormat="1" ht="18" customHeight="1" x14ac:dyDescent="0.2">
      <c r="A24" s="857" t="s">
        <v>516</v>
      </c>
      <c r="B24" s="858">
        <v>96</v>
      </c>
      <c r="C24" s="852">
        <v>98</v>
      </c>
      <c r="D24" s="858">
        <v>96</v>
      </c>
      <c r="E24" s="852">
        <v>100</v>
      </c>
      <c r="F24" s="858">
        <v>96</v>
      </c>
      <c r="G24" s="852">
        <v>51</v>
      </c>
      <c r="H24" s="858">
        <v>96</v>
      </c>
      <c r="I24" s="852">
        <v>95</v>
      </c>
      <c r="J24" s="858">
        <v>96</v>
      </c>
      <c r="K24" s="852">
        <v>123</v>
      </c>
      <c r="L24" s="858">
        <v>96</v>
      </c>
      <c r="M24" s="852">
        <v>91</v>
      </c>
      <c r="N24" s="858">
        <v>96</v>
      </c>
      <c r="O24" s="852">
        <v>59</v>
      </c>
      <c r="P24" s="858">
        <v>96</v>
      </c>
      <c r="Q24" s="852">
        <v>98</v>
      </c>
      <c r="R24" s="858">
        <v>96</v>
      </c>
      <c r="S24" s="852">
        <v>69</v>
      </c>
      <c r="T24" s="858">
        <v>96</v>
      </c>
      <c r="U24" s="852">
        <v>87</v>
      </c>
      <c r="V24" s="836">
        <f t="shared" si="0"/>
        <v>960</v>
      </c>
      <c r="W24" s="836">
        <f t="shared" si="1"/>
        <v>871</v>
      </c>
      <c r="X24" s="824">
        <f t="shared" si="2"/>
        <v>0.90729166666666672</v>
      </c>
    </row>
    <row r="25" spans="1:24" s="645" customFormat="1" ht="18" customHeight="1" x14ac:dyDescent="0.2">
      <c r="A25" s="857" t="s">
        <v>509</v>
      </c>
      <c r="B25" s="858">
        <v>16</v>
      </c>
      <c r="C25" s="852">
        <v>21</v>
      </c>
      <c r="D25" s="858">
        <v>16</v>
      </c>
      <c r="E25" s="852">
        <v>26</v>
      </c>
      <c r="F25" s="858">
        <v>16</v>
      </c>
      <c r="G25" s="852">
        <v>9</v>
      </c>
      <c r="H25" s="858">
        <v>16</v>
      </c>
      <c r="I25" s="852">
        <v>16</v>
      </c>
      <c r="J25" s="858">
        <v>16</v>
      </c>
      <c r="K25" s="852">
        <v>30</v>
      </c>
      <c r="L25" s="858">
        <v>16</v>
      </c>
      <c r="M25" s="852">
        <v>26</v>
      </c>
      <c r="N25" s="858">
        <v>16</v>
      </c>
      <c r="O25" s="852">
        <v>21</v>
      </c>
      <c r="P25" s="858">
        <v>16</v>
      </c>
      <c r="Q25" s="852">
        <v>28</v>
      </c>
      <c r="R25" s="858">
        <v>16</v>
      </c>
      <c r="S25" s="852">
        <v>17</v>
      </c>
      <c r="T25" s="858">
        <v>16</v>
      </c>
      <c r="U25" s="852">
        <v>24</v>
      </c>
      <c r="V25" s="836">
        <f t="shared" si="0"/>
        <v>160</v>
      </c>
      <c r="W25" s="836">
        <f t="shared" si="1"/>
        <v>218</v>
      </c>
      <c r="X25" s="824">
        <f t="shared" si="2"/>
        <v>1.3625</v>
      </c>
    </row>
    <row r="26" spans="1:24" s="645" customFormat="1" ht="18" customHeight="1" x14ac:dyDescent="0.2">
      <c r="A26" s="857" t="s">
        <v>580</v>
      </c>
      <c r="B26" s="858">
        <v>120</v>
      </c>
      <c r="C26" s="852">
        <v>111</v>
      </c>
      <c r="D26" s="858">
        <v>120</v>
      </c>
      <c r="E26" s="852">
        <v>151</v>
      </c>
      <c r="F26" s="858">
        <v>120</v>
      </c>
      <c r="G26" s="852">
        <v>141</v>
      </c>
      <c r="H26" s="858">
        <v>120</v>
      </c>
      <c r="I26" s="852">
        <v>135</v>
      </c>
      <c r="J26" s="858">
        <v>120</v>
      </c>
      <c r="K26" s="852">
        <v>115</v>
      </c>
      <c r="L26" s="858">
        <v>120</v>
      </c>
      <c r="M26" s="852">
        <v>93</v>
      </c>
      <c r="N26" s="858">
        <v>120</v>
      </c>
      <c r="O26" s="852">
        <v>99</v>
      </c>
      <c r="P26" s="858">
        <v>120</v>
      </c>
      <c r="Q26" s="852">
        <v>111</v>
      </c>
      <c r="R26" s="858">
        <v>120</v>
      </c>
      <c r="S26" s="852">
        <v>186</v>
      </c>
      <c r="T26" s="858">
        <v>120</v>
      </c>
      <c r="U26" s="852">
        <v>122</v>
      </c>
      <c r="V26" s="836">
        <f t="shared" si="0"/>
        <v>1200</v>
      </c>
      <c r="W26" s="836">
        <f t="shared" si="1"/>
        <v>1264</v>
      </c>
      <c r="X26" s="824">
        <f t="shared" si="2"/>
        <v>1.0533333333333332</v>
      </c>
    </row>
    <row r="27" spans="1:24" s="645" customFormat="1" ht="18" customHeight="1" x14ac:dyDescent="0.2">
      <c r="A27" s="857" t="s">
        <v>584</v>
      </c>
      <c r="B27" s="858">
        <v>7</v>
      </c>
      <c r="C27" s="852">
        <v>13</v>
      </c>
      <c r="D27" s="858">
        <v>7</v>
      </c>
      <c r="E27" s="852">
        <v>13</v>
      </c>
      <c r="F27" s="858">
        <v>7</v>
      </c>
      <c r="G27" s="852">
        <v>11</v>
      </c>
      <c r="H27" s="858">
        <v>7</v>
      </c>
      <c r="I27" s="852">
        <v>11</v>
      </c>
      <c r="J27" s="858">
        <v>7</v>
      </c>
      <c r="K27" s="852">
        <v>13</v>
      </c>
      <c r="L27" s="858">
        <v>7</v>
      </c>
      <c r="M27" s="852">
        <v>16</v>
      </c>
      <c r="N27" s="858">
        <v>7</v>
      </c>
      <c r="O27" s="852">
        <v>6</v>
      </c>
      <c r="P27" s="858">
        <v>7</v>
      </c>
      <c r="Q27" s="852">
        <v>17</v>
      </c>
      <c r="R27" s="858">
        <v>7</v>
      </c>
      <c r="S27" s="852">
        <v>19</v>
      </c>
      <c r="T27" s="858">
        <v>7</v>
      </c>
      <c r="U27" s="852">
        <v>18</v>
      </c>
      <c r="V27" s="836">
        <f t="shared" si="0"/>
        <v>70</v>
      </c>
      <c r="W27" s="836">
        <f t="shared" si="1"/>
        <v>137</v>
      </c>
      <c r="X27" s="824">
        <f t="shared" si="2"/>
        <v>1.9571428571428571</v>
      </c>
    </row>
    <row r="28" spans="1:24" s="645" customFormat="1" ht="18" customHeight="1" thickBot="1" x14ac:dyDescent="0.25">
      <c r="A28" s="866" t="s">
        <v>510</v>
      </c>
      <c r="B28" s="867">
        <v>10</v>
      </c>
      <c r="C28" s="868">
        <v>9</v>
      </c>
      <c r="D28" s="867">
        <v>10</v>
      </c>
      <c r="E28" s="868">
        <v>7</v>
      </c>
      <c r="F28" s="867">
        <v>10</v>
      </c>
      <c r="G28" s="868">
        <v>31</v>
      </c>
      <c r="H28" s="867">
        <v>10</v>
      </c>
      <c r="I28" s="868">
        <v>30</v>
      </c>
      <c r="J28" s="867">
        <v>10</v>
      </c>
      <c r="K28" s="868">
        <v>13</v>
      </c>
      <c r="L28" s="867">
        <v>10</v>
      </c>
      <c r="M28" s="868">
        <v>22</v>
      </c>
      <c r="N28" s="867">
        <v>10</v>
      </c>
      <c r="O28" s="868">
        <v>53</v>
      </c>
      <c r="P28" s="867">
        <v>10</v>
      </c>
      <c r="Q28" s="868">
        <v>49</v>
      </c>
      <c r="R28" s="867">
        <v>10</v>
      </c>
      <c r="S28" s="868">
        <v>62</v>
      </c>
      <c r="T28" s="867">
        <v>10</v>
      </c>
      <c r="U28" s="868">
        <v>94</v>
      </c>
      <c r="V28" s="869">
        <f t="shared" si="0"/>
        <v>100</v>
      </c>
      <c r="W28" s="869">
        <f t="shared" si="1"/>
        <v>370</v>
      </c>
      <c r="X28" s="870">
        <f t="shared" si="2"/>
        <v>3.7</v>
      </c>
    </row>
    <row r="29" spans="1:24" s="831" customFormat="1" ht="18" customHeight="1" x14ac:dyDescent="0.25">
      <c r="A29" s="863" t="s">
        <v>6</v>
      </c>
      <c r="B29" s="822">
        <f t="shared" ref="B29:C29" si="3">SUM(B9:B28)</f>
        <v>4143</v>
      </c>
      <c r="C29" s="822">
        <f t="shared" si="3"/>
        <v>3221</v>
      </c>
      <c r="D29" s="822">
        <f t="shared" ref="D29:E29" si="4">SUM(D9:D28)</f>
        <v>4143</v>
      </c>
      <c r="E29" s="822">
        <f t="shared" si="4"/>
        <v>2997</v>
      </c>
      <c r="F29" s="822">
        <f t="shared" ref="F29:G29" si="5">SUM(F9:F28)</f>
        <v>4143</v>
      </c>
      <c r="G29" s="822">
        <f t="shared" si="5"/>
        <v>2781</v>
      </c>
      <c r="H29" s="822">
        <f t="shared" ref="H29:I29" si="6">SUM(H9:H28)</f>
        <v>4143</v>
      </c>
      <c r="I29" s="822">
        <f t="shared" si="6"/>
        <v>3063</v>
      </c>
      <c r="J29" s="822">
        <f t="shared" ref="J29:K29" si="7">SUM(J9:J28)</f>
        <v>4143</v>
      </c>
      <c r="K29" s="822">
        <f t="shared" si="7"/>
        <v>3459</v>
      </c>
      <c r="L29" s="822">
        <f t="shared" ref="L29:M29" si="8">SUM(L9:L28)</f>
        <v>4143</v>
      </c>
      <c r="M29" s="822">
        <f t="shared" si="8"/>
        <v>2894</v>
      </c>
      <c r="N29" s="822">
        <f t="shared" ref="N29:O29" si="9">SUM(N9:N28)</f>
        <v>4143</v>
      </c>
      <c r="O29" s="822">
        <f t="shared" si="9"/>
        <v>3277</v>
      </c>
      <c r="P29" s="822">
        <f t="shared" ref="P29:Q29" si="10">SUM(P9:P28)</f>
        <v>4143</v>
      </c>
      <c r="Q29" s="822">
        <f t="shared" si="10"/>
        <v>3031</v>
      </c>
      <c r="R29" s="822">
        <f t="shared" ref="R29:S29" si="11">SUM(R9:R28)</f>
        <v>4143</v>
      </c>
      <c r="S29" s="822">
        <f t="shared" si="11"/>
        <v>3136</v>
      </c>
      <c r="T29" s="822">
        <f t="shared" ref="T29:U29" si="12">SUM(T9:T28)</f>
        <v>4143</v>
      </c>
      <c r="U29" s="822">
        <f t="shared" si="12"/>
        <v>3177</v>
      </c>
      <c r="V29" s="864">
        <f>SUM(V9:V28)</f>
        <v>41430</v>
      </c>
      <c r="W29" s="864">
        <f>SUM(W9:W28)</f>
        <v>31036</v>
      </c>
      <c r="X29" s="865">
        <f>IF(V29=0,"-",W29/V29)</f>
        <v>0.74911899589669317</v>
      </c>
    </row>
    <row r="30" spans="1:24" x14ac:dyDescent="0.25">
      <c r="A30" s="942" t="str">
        <f>'Pque N Mundo I'!$A$37</f>
        <v>Nota: as metas apresentadas serão ajustadas na avaliação do CTA com os descontos de déficits de vagas e ausênsias legais.</v>
      </c>
      <c r="V30" s="837"/>
      <c r="W30" s="837"/>
    </row>
    <row r="31" spans="1:24" x14ac:dyDescent="0.25">
      <c r="A31" s="826" t="s">
        <v>678</v>
      </c>
      <c r="V31" s="833"/>
      <c r="W31" s="833"/>
    </row>
    <row r="32" spans="1:24" x14ac:dyDescent="0.25">
      <c r="V32" s="833"/>
      <c r="W32" s="833"/>
    </row>
    <row r="33" spans="22:23" x14ac:dyDescent="0.25">
      <c r="V33" s="833"/>
      <c r="W33" s="833"/>
    </row>
    <row r="34" spans="22:23" x14ac:dyDescent="0.25">
      <c r="V34" s="833"/>
      <c r="W34" s="833"/>
    </row>
    <row r="35" spans="22:23" x14ac:dyDescent="0.25">
      <c r="V35" s="833"/>
      <c r="W35" s="833"/>
    </row>
    <row r="36" spans="22:23" x14ac:dyDescent="0.25">
      <c r="V36" s="833"/>
      <c r="W36" s="833"/>
    </row>
    <row r="37" spans="22:23" x14ac:dyDescent="0.25">
      <c r="V37" s="833"/>
      <c r="W37" s="833"/>
    </row>
    <row r="38" spans="22:23" x14ac:dyDescent="0.25">
      <c r="V38" s="833"/>
      <c r="W38" s="833"/>
    </row>
    <row r="39" spans="22:23" x14ac:dyDescent="0.25">
      <c r="V39" s="833"/>
      <c r="W39" s="833"/>
    </row>
    <row r="40" spans="22:23" x14ac:dyDescent="0.25">
      <c r="V40" s="833"/>
      <c r="W40" s="833"/>
    </row>
    <row r="41" spans="22:23" x14ac:dyDescent="0.25">
      <c r="V41" s="833"/>
      <c r="W41" s="833"/>
    </row>
    <row r="42" spans="22:23" x14ac:dyDescent="0.25">
      <c r="V42" s="833"/>
      <c r="W42" s="833"/>
    </row>
    <row r="43" spans="22:23" x14ac:dyDescent="0.25">
      <c r="V43" s="833"/>
      <c r="W43" s="833"/>
    </row>
    <row r="44" spans="22:23" x14ac:dyDescent="0.25">
      <c r="V44" s="833"/>
      <c r="W44" s="833"/>
    </row>
    <row r="45" spans="22:23" x14ac:dyDescent="0.25">
      <c r="V45" s="833"/>
      <c r="W45" s="833"/>
    </row>
    <row r="46" spans="22:23" x14ac:dyDescent="0.25">
      <c r="V46" s="833"/>
      <c r="W46" s="833"/>
    </row>
    <row r="47" spans="22:23" x14ac:dyDescent="0.25">
      <c r="V47" s="833"/>
      <c r="W47" s="833"/>
    </row>
    <row r="48" spans="22:23" x14ac:dyDescent="0.25">
      <c r="V48" s="833"/>
      <c r="W48" s="833"/>
    </row>
    <row r="49" spans="22:23" x14ac:dyDescent="0.25">
      <c r="V49" s="833"/>
      <c r="W49" s="833"/>
    </row>
    <row r="50" spans="22:23" x14ac:dyDescent="0.25">
      <c r="V50" s="833"/>
      <c r="W50" s="833"/>
    </row>
    <row r="51" spans="22:23" x14ac:dyDescent="0.25">
      <c r="V51" s="833"/>
      <c r="W51" s="833"/>
    </row>
    <row r="52" spans="22:23" x14ac:dyDescent="0.25">
      <c r="V52" s="833"/>
      <c r="W52" s="833"/>
    </row>
    <row r="53" spans="22:23" x14ac:dyDescent="0.25">
      <c r="V53" s="833"/>
      <c r="W53" s="833"/>
    </row>
    <row r="54" spans="22:23" x14ac:dyDescent="0.25">
      <c r="V54" s="833"/>
      <c r="W54" s="833"/>
    </row>
    <row r="55" spans="22:23" x14ac:dyDescent="0.25">
      <c r="V55" s="833"/>
      <c r="W55" s="833"/>
    </row>
    <row r="56" spans="22:23" x14ac:dyDescent="0.25">
      <c r="V56" s="833"/>
      <c r="W56" s="833"/>
    </row>
    <row r="57" spans="22:23" x14ac:dyDescent="0.25">
      <c r="V57" s="833"/>
      <c r="W57" s="833"/>
    </row>
    <row r="58" spans="22:23" x14ac:dyDescent="0.25">
      <c r="V58" s="833"/>
      <c r="W58" s="833"/>
    </row>
    <row r="59" spans="22:23" x14ac:dyDescent="0.25">
      <c r="V59" s="833"/>
      <c r="W59" s="833"/>
    </row>
    <row r="60" spans="22:23" x14ac:dyDescent="0.25">
      <c r="V60" s="833"/>
      <c r="W60" s="833"/>
    </row>
    <row r="61" spans="22:23" x14ac:dyDescent="0.25">
      <c r="V61" s="833"/>
      <c r="W61" s="833"/>
    </row>
    <row r="62" spans="22:23" x14ac:dyDescent="0.25">
      <c r="V62" s="833"/>
      <c r="W62" s="833"/>
    </row>
    <row r="63" spans="22:23" x14ac:dyDescent="0.25">
      <c r="V63" s="833"/>
      <c r="W63" s="833"/>
    </row>
    <row r="64" spans="22:23" x14ac:dyDescent="0.25">
      <c r="V64" s="833"/>
      <c r="W64" s="833"/>
    </row>
    <row r="65" spans="22:23" x14ac:dyDescent="0.25">
      <c r="V65" s="833"/>
      <c r="W65" s="833"/>
    </row>
    <row r="66" spans="22:23" x14ac:dyDescent="0.25">
      <c r="V66" s="833"/>
      <c r="W66" s="833"/>
    </row>
    <row r="67" spans="22:23" x14ac:dyDescent="0.25">
      <c r="V67" s="833"/>
      <c r="W67" s="833"/>
    </row>
    <row r="68" spans="22:23" x14ac:dyDescent="0.25">
      <c r="V68" s="833"/>
      <c r="W68" s="833"/>
    </row>
    <row r="69" spans="22:23" x14ac:dyDescent="0.25">
      <c r="V69" s="833"/>
      <c r="W69" s="833"/>
    </row>
    <row r="70" spans="22:23" x14ac:dyDescent="0.25">
      <c r="V70" s="833"/>
      <c r="W70" s="833"/>
    </row>
    <row r="71" spans="22:23" x14ac:dyDescent="0.25">
      <c r="V71" s="833"/>
      <c r="W71" s="833"/>
    </row>
    <row r="72" spans="22:23" x14ac:dyDescent="0.25">
      <c r="V72" s="833"/>
      <c r="W72" s="833"/>
    </row>
    <row r="73" spans="22:23" x14ac:dyDescent="0.25">
      <c r="V73" s="833"/>
      <c r="W73" s="833"/>
    </row>
    <row r="74" spans="22:23" x14ac:dyDescent="0.25">
      <c r="V74" s="833"/>
      <c r="W74" s="833"/>
    </row>
    <row r="75" spans="22:23" x14ac:dyDescent="0.25">
      <c r="V75" s="833"/>
      <c r="W75" s="833"/>
    </row>
    <row r="76" spans="22:23" x14ac:dyDescent="0.25">
      <c r="V76" s="833"/>
      <c r="W76" s="833"/>
    </row>
    <row r="77" spans="22:23" x14ac:dyDescent="0.25">
      <c r="V77" s="833"/>
      <c r="W77" s="833"/>
    </row>
    <row r="78" spans="22:23" x14ac:dyDescent="0.25">
      <c r="V78" s="833"/>
      <c r="W78" s="833"/>
    </row>
    <row r="79" spans="22:23" x14ac:dyDescent="0.25">
      <c r="V79" s="833"/>
      <c r="W79" s="833"/>
    </row>
    <row r="80" spans="22:23" x14ac:dyDescent="0.25">
      <c r="V80" s="833"/>
      <c r="W80" s="833"/>
    </row>
    <row r="81" spans="22:23" x14ac:dyDescent="0.25">
      <c r="V81" s="833"/>
      <c r="W81" s="833"/>
    </row>
    <row r="82" spans="22:23" x14ac:dyDescent="0.25">
      <c r="V82" s="833"/>
      <c r="W82" s="833"/>
    </row>
    <row r="83" spans="22:23" x14ac:dyDescent="0.25">
      <c r="V83" s="833"/>
      <c r="W83" s="833"/>
    </row>
    <row r="84" spans="22:23" x14ac:dyDescent="0.25">
      <c r="V84" s="833"/>
      <c r="W84" s="833"/>
    </row>
    <row r="85" spans="22:23" x14ac:dyDescent="0.25">
      <c r="V85" s="833"/>
      <c r="W85" s="833"/>
    </row>
    <row r="86" spans="22:23" x14ac:dyDescent="0.25">
      <c r="V86" s="833"/>
      <c r="W86" s="833"/>
    </row>
    <row r="87" spans="22:23" x14ac:dyDescent="0.25">
      <c r="V87" s="833"/>
      <c r="W87" s="833"/>
    </row>
    <row r="88" spans="22:23" x14ac:dyDescent="0.25">
      <c r="V88" s="833"/>
      <c r="W88" s="833"/>
    </row>
    <row r="89" spans="22:23" x14ac:dyDescent="0.25">
      <c r="V89" s="833"/>
      <c r="W89" s="833"/>
    </row>
    <row r="90" spans="22:23" x14ac:dyDescent="0.25">
      <c r="V90" s="833"/>
      <c r="W90" s="833"/>
    </row>
    <row r="91" spans="22:23" x14ac:dyDescent="0.25">
      <c r="V91" s="833"/>
      <c r="W91" s="833"/>
    </row>
    <row r="92" spans="22:23" x14ac:dyDescent="0.25">
      <c r="V92" s="833"/>
      <c r="W92" s="833"/>
    </row>
    <row r="93" spans="22:23" x14ac:dyDescent="0.25">
      <c r="V93" s="833"/>
      <c r="W93" s="833"/>
    </row>
    <row r="94" spans="22:23" x14ac:dyDescent="0.25">
      <c r="V94" s="833"/>
      <c r="W94" s="833"/>
    </row>
    <row r="95" spans="22:23" x14ac:dyDescent="0.25">
      <c r="V95" s="833"/>
      <c r="W95" s="833"/>
    </row>
    <row r="96" spans="22:23" x14ac:dyDescent="0.25">
      <c r="V96" s="833"/>
      <c r="W96" s="833"/>
    </row>
    <row r="97" spans="22:23" x14ac:dyDescent="0.25">
      <c r="V97" s="833"/>
      <c r="W97" s="833"/>
    </row>
    <row r="98" spans="22:23" x14ac:dyDescent="0.25">
      <c r="V98" s="833"/>
      <c r="W98" s="833"/>
    </row>
    <row r="99" spans="22:23" x14ac:dyDescent="0.25">
      <c r="V99" s="833"/>
      <c r="W99" s="833"/>
    </row>
    <row r="100" spans="22:23" x14ac:dyDescent="0.25">
      <c r="V100" s="833"/>
      <c r="W100" s="833"/>
    </row>
    <row r="101" spans="22:23" x14ac:dyDescent="0.25">
      <c r="V101" s="833"/>
      <c r="W101" s="833"/>
    </row>
    <row r="102" spans="22:23" x14ac:dyDescent="0.25">
      <c r="V102" s="833"/>
      <c r="W102" s="833"/>
    </row>
    <row r="103" spans="22:23" x14ac:dyDescent="0.25">
      <c r="V103" s="833"/>
      <c r="W103" s="833"/>
    </row>
    <row r="104" spans="22:23" x14ac:dyDescent="0.25">
      <c r="V104" s="833"/>
      <c r="W104" s="833"/>
    </row>
    <row r="105" spans="22:23" x14ac:dyDescent="0.25">
      <c r="V105" s="833"/>
      <c r="W105" s="833"/>
    </row>
    <row r="106" spans="22:23" x14ac:dyDescent="0.25">
      <c r="V106" s="833"/>
      <c r="W106" s="833"/>
    </row>
    <row r="107" spans="22:23" x14ac:dyDescent="0.25">
      <c r="V107" s="833"/>
      <c r="W107" s="833"/>
    </row>
    <row r="108" spans="22:23" x14ac:dyDescent="0.25">
      <c r="V108" s="833"/>
      <c r="W108" s="833"/>
    </row>
    <row r="109" spans="22:23" x14ac:dyDescent="0.25">
      <c r="V109" s="833"/>
      <c r="W109" s="833"/>
    </row>
    <row r="110" spans="22:23" x14ac:dyDescent="0.25">
      <c r="V110" s="833"/>
      <c r="W110" s="833"/>
    </row>
    <row r="111" spans="22:23" x14ac:dyDescent="0.25">
      <c r="V111" s="833"/>
      <c r="W111" s="833"/>
    </row>
    <row r="112" spans="22:23" x14ac:dyDescent="0.25">
      <c r="V112" s="833"/>
      <c r="W112" s="833"/>
    </row>
    <row r="113" spans="22:23" x14ac:dyDescent="0.25">
      <c r="V113" s="833"/>
      <c r="W113" s="833"/>
    </row>
    <row r="114" spans="22:23" x14ac:dyDescent="0.25">
      <c r="V114" s="833"/>
      <c r="W114" s="833"/>
    </row>
    <row r="115" spans="22:23" x14ac:dyDescent="0.25">
      <c r="V115" s="833"/>
      <c r="W115" s="833"/>
    </row>
    <row r="116" spans="22:23" x14ac:dyDescent="0.25">
      <c r="V116" s="833"/>
      <c r="W116" s="833"/>
    </row>
    <row r="117" spans="22:23" x14ac:dyDescent="0.25">
      <c r="V117" s="833"/>
      <c r="W117" s="833"/>
    </row>
    <row r="118" spans="22:23" x14ac:dyDescent="0.25">
      <c r="V118" s="833"/>
      <c r="W118" s="833"/>
    </row>
    <row r="119" spans="22:23" x14ac:dyDescent="0.25">
      <c r="V119" s="833"/>
      <c r="W119" s="833"/>
    </row>
    <row r="120" spans="22:23" x14ac:dyDescent="0.25">
      <c r="V120" s="833"/>
      <c r="W120" s="833"/>
    </row>
    <row r="121" spans="22:23" x14ac:dyDescent="0.25">
      <c r="V121" s="833"/>
      <c r="W121" s="833"/>
    </row>
    <row r="122" spans="22:23" x14ac:dyDescent="0.25">
      <c r="V122" s="833"/>
      <c r="W122" s="833"/>
    </row>
    <row r="123" spans="22:23" x14ac:dyDescent="0.25">
      <c r="V123" s="833"/>
      <c r="W123" s="833"/>
    </row>
    <row r="124" spans="22:23" x14ac:dyDescent="0.25">
      <c r="V124" s="833"/>
      <c r="W124" s="833"/>
    </row>
    <row r="125" spans="22:23" x14ac:dyDescent="0.25">
      <c r="V125" s="833"/>
      <c r="W125" s="833"/>
    </row>
    <row r="126" spans="22:23" x14ac:dyDescent="0.25">
      <c r="V126" s="833"/>
      <c r="W126" s="833"/>
    </row>
    <row r="127" spans="22:23" x14ac:dyDescent="0.25">
      <c r="V127" s="833"/>
      <c r="W127" s="833"/>
    </row>
    <row r="128" spans="22:23" x14ac:dyDescent="0.25">
      <c r="V128" s="833"/>
      <c r="W128" s="833"/>
    </row>
    <row r="129" spans="22:23" x14ac:dyDescent="0.25">
      <c r="V129" s="833"/>
      <c r="W129" s="833"/>
    </row>
    <row r="130" spans="22:23" x14ac:dyDescent="0.25">
      <c r="V130" s="833"/>
      <c r="W130" s="833"/>
    </row>
    <row r="131" spans="22:23" x14ac:dyDescent="0.25">
      <c r="V131" s="833"/>
      <c r="W131" s="833"/>
    </row>
    <row r="132" spans="22:23" x14ac:dyDescent="0.25">
      <c r="V132" s="833"/>
      <c r="W132" s="833"/>
    </row>
    <row r="133" spans="22:23" x14ac:dyDescent="0.25">
      <c r="V133" s="833"/>
      <c r="W133" s="833"/>
    </row>
    <row r="134" spans="22:23" x14ac:dyDescent="0.25">
      <c r="V134" s="833"/>
      <c r="W134" s="833"/>
    </row>
    <row r="135" spans="22:23" x14ac:dyDescent="0.25">
      <c r="V135" s="833"/>
      <c r="W135" s="833"/>
    </row>
    <row r="136" spans="22:23" x14ac:dyDescent="0.25">
      <c r="V136" s="833"/>
      <c r="W136" s="833"/>
    </row>
    <row r="137" spans="22:23" x14ac:dyDescent="0.25">
      <c r="V137" s="833"/>
      <c r="W137" s="833"/>
    </row>
    <row r="138" spans="22:23" x14ac:dyDescent="0.25">
      <c r="V138" s="833"/>
      <c r="W138" s="833"/>
    </row>
    <row r="139" spans="22:23" x14ac:dyDescent="0.25">
      <c r="V139" s="833"/>
      <c r="W139" s="833"/>
    </row>
    <row r="140" spans="22:23" x14ac:dyDescent="0.25">
      <c r="V140" s="833"/>
      <c r="W140" s="833"/>
    </row>
    <row r="141" spans="22:23" x14ac:dyDescent="0.25">
      <c r="V141" s="833"/>
      <c r="W141" s="833"/>
    </row>
    <row r="142" spans="22:23" x14ac:dyDescent="0.25">
      <c r="V142" s="833"/>
      <c r="W142" s="833"/>
    </row>
    <row r="143" spans="22:23" x14ac:dyDescent="0.25">
      <c r="V143" s="833"/>
      <c r="W143" s="833"/>
    </row>
    <row r="144" spans="22:23" x14ac:dyDescent="0.25">
      <c r="V144" s="833"/>
      <c r="W144" s="833"/>
    </row>
    <row r="145" spans="22:23" x14ac:dyDescent="0.25">
      <c r="V145" s="833"/>
      <c r="W145" s="833"/>
    </row>
    <row r="146" spans="22:23" x14ac:dyDescent="0.25">
      <c r="V146" s="833"/>
      <c r="W146" s="833"/>
    </row>
    <row r="147" spans="22:23" x14ac:dyDescent="0.25">
      <c r="V147" s="833"/>
      <c r="W147" s="833"/>
    </row>
    <row r="148" spans="22:23" x14ac:dyDescent="0.25">
      <c r="V148" s="833"/>
      <c r="W148" s="833"/>
    </row>
    <row r="149" spans="22:23" x14ac:dyDescent="0.25">
      <c r="V149" s="833"/>
      <c r="W149" s="833"/>
    </row>
    <row r="150" spans="22:23" x14ac:dyDescent="0.25">
      <c r="V150" s="833"/>
      <c r="W150" s="833"/>
    </row>
    <row r="151" spans="22:23" x14ac:dyDescent="0.25">
      <c r="V151" s="833"/>
      <c r="W151" s="833"/>
    </row>
    <row r="152" spans="22:23" x14ac:dyDescent="0.25">
      <c r="V152" s="833"/>
      <c r="W152" s="833"/>
    </row>
    <row r="153" spans="22:23" x14ac:dyDescent="0.25">
      <c r="V153" s="833"/>
      <c r="W153" s="833"/>
    </row>
    <row r="154" spans="22:23" x14ac:dyDescent="0.25">
      <c r="V154" s="833"/>
      <c r="W154" s="833"/>
    </row>
    <row r="155" spans="22:23" x14ac:dyDescent="0.25">
      <c r="V155" s="833"/>
      <c r="W155" s="833"/>
    </row>
    <row r="156" spans="22:23" x14ac:dyDescent="0.25">
      <c r="V156" s="833"/>
      <c r="W156" s="833"/>
    </row>
    <row r="157" spans="22:23" x14ac:dyDescent="0.25">
      <c r="V157" s="833"/>
      <c r="W157" s="833"/>
    </row>
    <row r="158" spans="22:23" x14ac:dyDescent="0.25">
      <c r="V158" s="833"/>
      <c r="W158" s="833"/>
    </row>
    <row r="159" spans="22:23" x14ac:dyDescent="0.25">
      <c r="V159" s="833"/>
      <c r="W159" s="833"/>
    </row>
    <row r="160" spans="22:23" x14ac:dyDescent="0.25">
      <c r="V160" s="833"/>
      <c r="W160" s="833"/>
    </row>
    <row r="161" spans="22:23" x14ac:dyDescent="0.25">
      <c r="V161" s="833"/>
      <c r="W161" s="833"/>
    </row>
    <row r="162" spans="22:23" x14ac:dyDescent="0.25">
      <c r="V162" s="833"/>
      <c r="W162" s="833"/>
    </row>
    <row r="163" spans="22:23" x14ac:dyDescent="0.25">
      <c r="V163" s="833"/>
      <c r="W163" s="833"/>
    </row>
    <row r="164" spans="22:23" x14ac:dyDescent="0.25">
      <c r="V164" s="833"/>
      <c r="W164" s="833"/>
    </row>
    <row r="165" spans="22:23" x14ac:dyDescent="0.25">
      <c r="V165" s="833"/>
      <c r="W165" s="833"/>
    </row>
    <row r="166" spans="22:23" x14ac:dyDescent="0.25">
      <c r="V166" s="833"/>
      <c r="W166" s="833"/>
    </row>
    <row r="167" spans="22:23" x14ac:dyDescent="0.25">
      <c r="V167" s="833"/>
      <c r="W167" s="833"/>
    </row>
    <row r="168" spans="22:23" x14ac:dyDescent="0.25">
      <c r="V168" s="833"/>
      <c r="W168" s="833"/>
    </row>
    <row r="169" spans="22:23" x14ac:dyDescent="0.25">
      <c r="V169" s="833"/>
      <c r="W169" s="833"/>
    </row>
    <row r="170" spans="22:23" x14ac:dyDescent="0.25">
      <c r="V170" s="833"/>
      <c r="W170" s="833"/>
    </row>
    <row r="171" spans="22:23" x14ac:dyDescent="0.25">
      <c r="V171" s="833"/>
      <c r="W171" s="833"/>
    </row>
    <row r="172" spans="22:23" x14ac:dyDescent="0.25">
      <c r="V172" s="833"/>
      <c r="W172" s="833"/>
    </row>
    <row r="173" spans="22:23" x14ac:dyDescent="0.25">
      <c r="V173" s="833"/>
      <c r="W173" s="833"/>
    </row>
    <row r="174" spans="22:23" x14ac:dyDescent="0.25">
      <c r="V174" s="833"/>
      <c r="W174" s="833"/>
    </row>
    <row r="175" spans="22:23" x14ac:dyDescent="0.25">
      <c r="V175" s="833"/>
      <c r="W175" s="833"/>
    </row>
    <row r="176" spans="22:23" x14ac:dyDescent="0.25">
      <c r="V176" s="833"/>
      <c r="W176" s="833"/>
    </row>
    <row r="177" spans="22:23" x14ac:dyDescent="0.25">
      <c r="V177" s="833"/>
      <c r="W177" s="833"/>
    </row>
    <row r="178" spans="22:23" x14ac:dyDescent="0.25">
      <c r="V178" s="833"/>
      <c r="W178" s="833"/>
    </row>
    <row r="179" spans="22:23" x14ac:dyDescent="0.25">
      <c r="V179" s="833"/>
      <c r="W179" s="833"/>
    </row>
    <row r="180" spans="22:23" x14ac:dyDescent="0.25">
      <c r="V180" s="833"/>
      <c r="W180" s="833"/>
    </row>
    <row r="181" spans="22:23" x14ac:dyDescent="0.25">
      <c r="V181" s="833"/>
      <c r="W181" s="833"/>
    </row>
    <row r="182" spans="22:23" x14ac:dyDescent="0.25">
      <c r="V182" s="833"/>
      <c r="W182" s="833"/>
    </row>
    <row r="183" spans="22:23" x14ac:dyDescent="0.25">
      <c r="V183" s="833"/>
      <c r="W183" s="833"/>
    </row>
    <row r="184" spans="22:23" x14ac:dyDescent="0.25">
      <c r="V184" s="833"/>
      <c r="W184" s="833"/>
    </row>
    <row r="185" spans="22:23" x14ac:dyDescent="0.25">
      <c r="V185" s="833"/>
      <c r="W185" s="833"/>
    </row>
    <row r="186" spans="22:23" x14ac:dyDescent="0.25">
      <c r="V186" s="833"/>
      <c r="W186" s="833"/>
    </row>
    <row r="187" spans="22:23" x14ac:dyDescent="0.25">
      <c r="V187" s="833"/>
      <c r="W187" s="833"/>
    </row>
    <row r="188" spans="22:23" x14ac:dyDescent="0.25">
      <c r="V188" s="833"/>
      <c r="W188" s="833"/>
    </row>
    <row r="189" spans="22:23" x14ac:dyDescent="0.25">
      <c r="V189" s="833"/>
      <c r="W189" s="833"/>
    </row>
    <row r="190" spans="22:23" x14ac:dyDescent="0.25">
      <c r="V190" s="833"/>
      <c r="W190" s="833"/>
    </row>
    <row r="191" spans="22:23" x14ac:dyDescent="0.25">
      <c r="V191" s="833"/>
      <c r="W191" s="833"/>
    </row>
    <row r="192" spans="22:23" x14ac:dyDescent="0.25">
      <c r="V192" s="833"/>
      <c r="W192" s="833"/>
    </row>
    <row r="193" spans="22:23" x14ac:dyDescent="0.25">
      <c r="V193" s="833"/>
      <c r="W193" s="833"/>
    </row>
    <row r="194" spans="22:23" x14ac:dyDescent="0.25">
      <c r="V194" s="833"/>
      <c r="W194" s="833"/>
    </row>
    <row r="195" spans="22:23" x14ac:dyDescent="0.25">
      <c r="V195" s="833"/>
      <c r="W195" s="833"/>
    </row>
    <row r="196" spans="22:23" x14ac:dyDescent="0.25">
      <c r="V196" s="833"/>
      <c r="W196" s="833"/>
    </row>
    <row r="197" spans="22:23" x14ac:dyDescent="0.25">
      <c r="V197" s="833"/>
      <c r="W197" s="833"/>
    </row>
    <row r="198" spans="22:23" x14ac:dyDescent="0.25">
      <c r="V198" s="833"/>
      <c r="W198" s="833"/>
    </row>
    <row r="199" spans="22:23" x14ac:dyDescent="0.25">
      <c r="V199" s="833"/>
      <c r="W199" s="833"/>
    </row>
    <row r="200" spans="22:23" x14ac:dyDescent="0.25">
      <c r="V200" s="833"/>
      <c r="W200" s="833"/>
    </row>
    <row r="201" spans="22:23" x14ac:dyDescent="0.25">
      <c r="V201" s="833"/>
      <c r="W201" s="833"/>
    </row>
    <row r="202" spans="22:23" x14ac:dyDescent="0.25">
      <c r="V202" s="833"/>
      <c r="W202" s="833"/>
    </row>
    <row r="203" spans="22:23" x14ac:dyDescent="0.25">
      <c r="V203" s="833"/>
      <c r="W203" s="833"/>
    </row>
    <row r="204" spans="22:23" x14ac:dyDescent="0.25">
      <c r="V204" s="833"/>
      <c r="W204" s="833"/>
    </row>
    <row r="205" spans="22:23" x14ac:dyDescent="0.25">
      <c r="V205" s="833"/>
      <c r="W205" s="833"/>
    </row>
    <row r="206" spans="22:23" x14ac:dyDescent="0.25">
      <c r="V206" s="833"/>
      <c r="W206" s="833"/>
    </row>
    <row r="207" spans="22:23" x14ac:dyDescent="0.25">
      <c r="V207" s="833"/>
      <c r="W207" s="833"/>
    </row>
    <row r="208" spans="22:23" x14ac:dyDescent="0.25">
      <c r="V208" s="833"/>
      <c r="W208" s="833"/>
    </row>
    <row r="209" spans="22:23" x14ac:dyDescent="0.25">
      <c r="V209" s="833"/>
      <c r="W209" s="833"/>
    </row>
    <row r="210" spans="22:23" x14ac:dyDescent="0.25">
      <c r="V210" s="833"/>
      <c r="W210" s="833"/>
    </row>
    <row r="211" spans="22:23" x14ac:dyDescent="0.25">
      <c r="V211" s="833"/>
      <c r="W211" s="833"/>
    </row>
    <row r="212" spans="22:23" x14ac:dyDescent="0.25">
      <c r="V212" s="833"/>
      <c r="W212" s="833"/>
    </row>
    <row r="213" spans="22:23" x14ac:dyDescent="0.25">
      <c r="V213" s="833"/>
      <c r="W213" s="833"/>
    </row>
    <row r="214" spans="22:23" x14ac:dyDescent="0.25">
      <c r="V214" s="833"/>
      <c r="W214" s="833"/>
    </row>
    <row r="215" spans="22:23" x14ac:dyDescent="0.25">
      <c r="V215" s="833"/>
      <c r="W215" s="833"/>
    </row>
    <row r="216" spans="22:23" x14ac:dyDescent="0.25">
      <c r="V216" s="833"/>
      <c r="W216" s="833"/>
    </row>
    <row r="217" spans="22:23" x14ac:dyDescent="0.25">
      <c r="V217" s="833"/>
      <c r="W217" s="833"/>
    </row>
    <row r="218" spans="22:23" x14ac:dyDescent="0.25">
      <c r="V218" s="833"/>
      <c r="W218" s="833"/>
    </row>
    <row r="219" spans="22:23" x14ac:dyDescent="0.25">
      <c r="V219" s="833"/>
      <c r="W219" s="833"/>
    </row>
    <row r="220" spans="22:23" x14ac:dyDescent="0.25">
      <c r="V220" s="833"/>
      <c r="W220" s="833"/>
    </row>
    <row r="221" spans="22:23" x14ac:dyDescent="0.25">
      <c r="V221" s="833"/>
      <c r="W221" s="833"/>
    </row>
    <row r="222" spans="22:23" x14ac:dyDescent="0.25">
      <c r="V222" s="833"/>
      <c r="W222" s="833"/>
    </row>
    <row r="223" spans="22:23" x14ac:dyDescent="0.25">
      <c r="V223" s="833"/>
      <c r="W223" s="833"/>
    </row>
    <row r="224" spans="22:23" x14ac:dyDescent="0.25">
      <c r="V224" s="833"/>
      <c r="W224" s="833"/>
    </row>
    <row r="225" spans="22:23" x14ac:dyDescent="0.25">
      <c r="V225" s="833"/>
      <c r="W225" s="833"/>
    </row>
    <row r="226" spans="22:23" x14ac:dyDescent="0.25">
      <c r="V226" s="833"/>
      <c r="W226" s="833"/>
    </row>
    <row r="227" spans="22:23" x14ac:dyDescent="0.25">
      <c r="V227" s="833"/>
      <c r="W227" s="833"/>
    </row>
    <row r="228" spans="22:23" x14ac:dyDescent="0.25">
      <c r="V228" s="833"/>
      <c r="W228" s="833"/>
    </row>
    <row r="229" spans="22:23" x14ac:dyDescent="0.25">
      <c r="V229" s="833"/>
      <c r="W229" s="833"/>
    </row>
    <row r="230" spans="22:23" x14ac:dyDescent="0.25">
      <c r="V230" s="833"/>
      <c r="W230" s="833"/>
    </row>
    <row r="231" spans="22:23" x14ac:dyDescent="0.25">
      <c r="V231" s="833"/>
      <c r="W231" s="833"/>
    </row>
    <row r="232" spans="22:23" x14ac:dyDescent="0.25">
      <c r="V232" s="833"/>
      <c r="W232" s="833"/>
    </row>
    <row r="233" spans="22:23" x14ac:dyDescent="0.25">
      <c r="V233" s="833"/>
      <c r="W233" s="833"/>
    </row>
    <row r="234" spans="22:23" x14ac:dyDescent="0.25">
      <c r="V234" s="833"/>
      <c r="W234" s="833"/>
    </row>
    <row r="235" spans="22:23" x14ac:dyDescent="0.25">
      <c r="V235" s="833"/>
      <c r="W235" s="833"/>
    </row>
    <row r="236" spans="22:23" x14ac:dyDescent="0.25">
      <c r="V236" s="833"/>
      <c r="W236" s="833"/>
    </row>
    <row r="237" spans="22:23" x14ac:dyDescent="0.25">
      <c r="V237" s="833"/>
      <c r="W237" s="833"/>
    </row>
    <row r="238" spans="22:23" x14ac:dyDescent="0.25">
      <c r="V238" s="833"/>
      <c r="W238" s="833"/>
    </row>
    <row r="239" spans="22:23" x14ac:dyDescent="0.25">
      <c r="V239" s="833"/>
      <c r="W239" s="833"/>
    </row>
    <row r="240" spans="22:23" x14ac:dyDescent="0.25">
      <c r="V240" s="833"/>
      <c r="W240" s="833"/>
    </row>
    <row r="241" spans="22:23" x14ac:dyDescent="0.25">
      <c r="V241" s="833"/>
      <c r="W241" s="833"/>
    </row>
    <row r="242" spans="22:23" x14ac:dyDescent="0.25">
      <c r="V242" s="833"/>
      <c r="W242" s="833"/>
    </row>
    <row r="243" spans="22:23" x14ac:dyDescent="0.25">
      <c r="V243" s="833"/>
      <c r="W243" s="833"/>
    </row>
    <row r="244" spans="22:23" x14ac:dyDescent="0.25">
      <c r="V244" s="833"/>
      <c r="W244" s="833"/>
    </row>
    <row r="245" spans="22:23" x14ac:dyDescent="0.25">
      <c r="V245" s="833"/>
      <c r="W245" s="833"/>
    </row>
    <row r="246" spans="22:23" x14ac:dyDescent="0.25">
      <c r="V246" s="833"/>
      <c r="W246" s="833"/>
    </row>
    <row r="247" spans="22:23" x14ac:dyDescent="0.25">
      <c r="V247" s="833"/>
      <c r="W247" s="833"/>
    </row>
    <row r="248" spans="22:23" x14ac:dyDescent="0.25">
      <c r="V248" s="833"/>
      <c r="W248" s="833"/>
    </row>
    <row r="249" spans="22:23" x14ac:dyDescent="0.25">
      <c r="V249" s="833"/>
      <c r="W249" s="833"/>
    </row>
    <row r="250" spans="22:23" x14ac:dyDescent="0.25">
      <c r="V250" s="833"/>
      <c r="W250" s="833"/>
    </row>
    <row r="251" spans="22:23" x14ac:dyDescent="0.25">
      <c r="V251" s="833"/>
      <c r="W251" s="833"/>
    </row>
  </sheetData>
  <mergeCells count="16">
    <mergeCell ref="A2:C2"/>
    <mergeCell ref="A3:C3"/>
    <mergeCell ref="A6:X6"/>
    <mergeCell ref="A5:X5"/>
    <mergeCell ref="V7:X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1" orientation="landscape" r:id="rId1"/>
  <headerFooter>
    <oddFooter>&amp;R&amp;14pag.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38</vt:i4>
      </vt:variant>
      <vt:variant>
        <vt:lpstr>Intervalos Nomeados</vt:lpstr>
      </vt:variant>
      <vt:variant>
        <vt:i4>2</vt:i4>
      </vt:variant>
    </vt:vector>
  </HeadingPairs>
  <TitlesOfParts>
    <vt:vector size="40" baseType="lpstr">
      <vt:lpstr>Qualidade</vt:lpstr>
      <vt:lpstr>Pque N Mundo I</vt:lpstr>
      <vt:lpstr>Pque N Mundo II</vt:lpstr>
      <vt:lpstr>AMA_UBS J Brasil</vt:lpstr>
      <vt:lpstr>AMA_UBS V Medeiros</vt:lpstr>
      <vt:lpstr>UBS V Guilherme</vt:lpstr>
      <vt:lpstr>UBS Izolina Mazzei</vt:lpstr>
      <vt:lpstr>UBS Jardim Japão</vt:lpstr>
      <vt:lpstr>UBS Vila Ede</vt:lpstr>
      <vt:lpstr>UBS Vila Leonor</vt:lpstr>
      <vt:lpstr>UBS Vila Sabrina</vt:lpstr>
      <vt:lpstr>UBS Carandiru</vt:lpstr>
      <vt:lpstr>UBS Vila Maria P Gnecco</vt:lpstr>
      <vt:lpstr>UBS Jardim Julieta</vt:lpstr>
      <vt:lpstr>EMAD na UBS JD JAPÃO</vt:lpstr>
      <vt:lpstr>URSI CARANDIRU</vt:lpstr>
      <vt:lpstr>PAI IZO</vt:lpstr>
      <vt:lpstr>PAI MED</vt:lpstr>
      <vt:lpstr>CEO II VG</vt:lpstr>
      <vt:lpstr>CER Carandiru</vt:lpstr>
      <vt:lpstr>APD no CER III Carandiru</vt:lpstr>
      <vt:lpstr>CAPS INF II VM-VG</vt:lpstr>
      <vt:lpstr> UPA</vt:lpstr>
      <vt:lpstr>HORA CERTA</vt:lpstr>
      <vt:lpstr>SADT</vt:lpstr>
      <vt:lpstr>PRODUÇÃO Geral</vt:lpstr>
      <vt:lpstr>AMA JD BRASIL</vt:lpstr>
      <vt:lpstr>AMA VL QUILHERME</vt:lpstr>
      <vt:lpstr>AMA VL MEDEIROS</vt:lpstr>
      <vt:lpstr>PRODUÇÃO Unidades</vt:lpstr>
      <vt:lpstr>Produção Total CBO UBS</vt:lpstr>
      <vt:lpstr>PRODUÇÃO ODONTO</vt:lpstr>
      <vt:lpstr>PRODUÇÃO LINHA SERV</vt:lpstr>
      <vt:lpstr>EQUIPE MINIMA UND</vt:lpstr>
      <vt:lpstr>Eq Minima Unds Horas</vt:lpstr>
      <vt:lpstr>Eq Min. Hrs Medicas</vt:lpstr>
      <vt:lpstr>Eq Min Hrs Odonto</vt:lpstr>
      <vt:lpstr>Eq Min Hrs Enfermagem</vt:lpstr>
      <vt:lpstr>'PRODUÇÃO Geral'!Area_de_impressao</vt:lpstr>
      <vt:lpstr>'UBS Izolina Mazzei'!Area_de_impressao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Lucia Romero Fiorin Marcelino</dc:creator>
  <cp:lastModifiedBy>Luis Alberto de Souza Silva</cp:lastModifiedBy>
  <cp:lastPrinted>2025-11-10T19:56:48Z</cp:lastPrinted>
  <dcterms:created xsi:type="dcterms:W3CDTF">2015-09-23T12:00:25Z</dcterms:created>
  <dcterms:modified xsi:type="dcterms:W3CDTF">2025-11-10T19:56:52Z</dcterms:modified>
</cp:coreProperties>
</file>