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 - RASTS VMVG\Sites\Conteúdo Acesso a Informação\5. Demonstrativos Financeiros\Demonstrativo Financeiro Contratual\VERSÃO COMPLETA - EXCEL E PDF\"/>
    </mc:Choice>
  </mc:AlternateContent>
  <xr:revisionPtr revIDLastSave="0" documentId="13_ncr:1_{80E1F3B0-3916-46F3-88D6-8C1F9DE4B4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ONSTRATIVO FINANCEIRO CONTRA" sheetId="1" r:id="rId1"/>
  </sheets>
  <definedNames>
    <definedName name="_xlnm.Print_Area" localSheetId="0">'DEMONSTRATIVO FINANCEIRO CONTRA'!$A$1:$E$20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C18" i="1"/>
  <c r="B18" i="1"/>
  <c r="C17" i="1" l="1"/>
  <c r="C16" i="1"/>
  <c r="C15" i="1"/>
  <c r="C14" i="1"/>
  <c r="B14" i="1"/>
  <c r="B13" i="1" l="1"/>
  <c r="C13" i="1" l="1"/>
  <c r="B8" i="1" l="1"/>
  <c r="B7" i="1"/>
  <c r="B12" i="1"/>
  <c r="C12" i="1" l="1"/>
  <c r="E18" i="1"/>
  <c r="C11" i="1" l="1"/>
  <c r="B9" i="1"/>
  <c r="B10" i="1"/>
  <c r="B11" i="1"/>
  <c r="C10" i="1" l="1"/>
  <c r="C9" i="1"/>
  <c r="C8" i="1" l="1"/>
  <c r="E11" i="1" l="1"/>
  <c r="E17" i="1" l="1"/>
  <c r="E16" i="1"/>
  <c r="E15" i="1"/>
  <c r="E14" i="1"/>
  <c r="E13" i="1"/>
  <c r="E12" i="1"/>
  <c r="E10" i="1"/>
  <c r="E8" i="1"/>
  <c r="E9" i="1"/>
  <c r="E7" i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<sst xmlns="http://schemas.openxmlformats.org/spreadsheetml/2006/main" count="18" uniqueCount="18">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</sst>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" fontId="0" fillId="0" borderId="0" xfId="0" applyNumberFormat="1"/>
    <xf numFmtId="44" fontId="0" fillId="0" borderId="0" xfId="1" applyFont="1"/>
    <xf numFmtId="8" fontId="0" fillId="0" borderId="0" xfId="0" applyNumberFormat="1"/>
    <xf numFmtId="14" fontId="0" fillId="0" borderId="0" xfId="0" applyNumberFormat="1"/>
    <xf numFmtId="4" fontId="3" fillId="0" borderId="0" xfId="0" applyNumberFormat="1" applyFont="1"/>
    <xf numFmtId="44" fontId="0" fillId="0" borderId="1" xfId="1" applyFont="1" applyBorder="1" applyAlignment="1">
      <alignment horizontal="left"/>
    </xf>
    <xf numFmtId="44" fontId="0" fillId="0" borderId="1" xfId="1" applyFont="1" applyBorder="1"/>
    <xf numFmtId="0" fontId="4" fillId="0" borderId="0" xfId="0" applyFont="1"/>
    <xf numFmtId="44" fontId="4" fillId="0" borderId="0" xfId="0" applyNumberFormat="1" applyFont="1"/>
    <xf numFmtId="44" fontId="4" fillId="0" borderId="0" xfId="1" applyFon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5" fillId="0" borderId="0" xfId="0" applyFont="1" applyAlignment="1">
      <alignment horizontal="left"/>
    </xf>
    <xf numFmtId="4" fontId="4" fillId="0" borderId="0" xfId="0" applyNumberFormat="1" applyFont="1"/>
    <xf numFmtId="44" fontId="0" fillId="0" borderId="1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5">
    <cellStyle name="Moeda" xfId="1" builtinId="4"/>
    <cellStyle name="Moeda 2" xfId="2" xr:uid="{8300C391-1A3C-49E2-BCBA-F5919C98207E}"/>
    <cellStyle name="Normal" xfId="0" builtinId="0"/>
    <cellStyle name="Normal 2" xfId="4" xr:uid="{3A90BE41-C175-42EC-9E35-CEE8C79E1C9B}"/>
    <cellStyle name="Vírgula 2" xfId="3" xr:uid="{3C9416D4-323A-4CC1-BB8B-B5C6C8530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57691</xdr:rowOff>
    </xdr:from>
    <xdr:to>
      <xdr:col>4</xdr:col>
      <xdr:colOff>1247776</xdr:colOff>
      <xdr:row>3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761B6BD4-9CBA-46D9-9281-0A5F1CEED15E}"/>
            </a:ext>
          </a:extLst>
        </xdr:cNvPr>
        <xdr:cNvGrpSpPr/>
      </xdr:nvGrpSpPr>
      <xdr:grpSpPr>
        <a:xfrm>
          <a:off x="228601" y="57691"/>
          <a:ext cx="5425523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E8504B81-E2D1-4009-92E1-028A2A2C610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2025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080A9F4-A514-45A3-95AA-B3530B082E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E28C260F-3CF5-466A-8250-9649751293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9BB1F93-F320-4722-A3AD-D548D9384A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3"/>
  <sheetViews>
    <sheetView showGridLines="0" tabSelected="1" zoomScale="115" zoomScaleNormal="115" zoomScaleSheetLayoutView="115" workbookViewId="0">
      <selection activeCell="A22" sqref="A22:E22"/>
    </sheetView>
  </sheetViews>
  <sheetFormatPr defaultRowHeight="15" x14ac:dyDescent="0.25"/>
  <cols>
    <col min="1" max="1" width="11" customWidth="1"/>
    <col min="2" max="3" width="18" bestFit="1" customWidth="1"/>
    <col min="4" max="4" width="19" customWidth="1"/>
    <col min="5" max="5" width="19.85546875" customWidth="1"/>
    <col min="6" max="7" width="16.85546875" bestFit="1" customWidth="1"/>
    <col min="8" max="8" width="17" customWidth="1"/>
    <col min="9" max="9" width="16.85546875" bestFit="1" customWidth="1"/>
    <col min="14" max="14" width="12.7109375" bestFit="1" customWidth="1"/>
  </cols>
  <sheetData>
    <row r="2" spans="1:9" x14ac:dyDescent="0.25">
      <c r="B2" s="21"/>
      <c r="C2" s="21"/>
      <c r="D2" s="21"/>
      <c r="E2" s="21"/>
    </row>
    <row r="3" spans="1:9" x14ac:dyDescent="0.25">
      <c r="B3" s="21"/>
      <c r="C3" s="21"/>
      <c r="D3" s="21"/>
      <c r="E3" s="21"/>
    </row>
    <row r="4" spans="1:9" ht="40.5" customHeight="1" x14ac:dyDescent="0.25">
      <c r="A4" s="21" t="s">
        <v>16</v>
      </c>
      <c r="B4" s="21"/>
      <c r="C4" s="21"/>
      <c r="D4" s="21"/>
      <c r="E4" s="21"/>
    </row>
    <row r="5" spans="1:9" ht="12.75" customHeight="1" x14ac:dyDescent="0.25"/>
    <row r="6" spans="1:9" s="16" customFormat="1" ht="18.75" customHeight="1" x14ac:dyDescent="0.25">
      <c r="A6" s="15">
        <v>2025</v>
      </c>
      <c r="B6" s="15" t="s">
        <v>12</v>
      </c>
      <c r="C6" s="15" t="s">
        <v>13</v>
      </c>
      <c r="D6" s="15" t="s">
        <v>14</v>
      </c>
      <c r="E6" s="15" t="s">
        <v>15</v>
      </c>
      <c r="G6" s="17"/>
    </row>
    <row r="7" spans="1:9" ht="16.5" customHeight="1" x14ac:dyDescent="0.25">
      <c r="A7" s="1" t="s">
        <v>0</v>
      </c>
      <c r="B7" s="2">
        <f>25471090.16+42686.01</f>
        <v>25513776.170000002</v>
      </c>
      <c r="C7" s="2">
        <v>24705111.48</v>
      </c>
      <c r="D7" s="3">
        <v>0</v>
      </c>
      <c r="E7" s="2">
        <f t="shared" ref="E7:E17" si="0">(B7-D7)-C7</f>
        <v>808664.69000000134</v>
      </c>
      <c r="G7" s="5"/>
      <c r="H7" s="5"/>
    </row>
    <row r="8" spans="1:9" ht="16.5" customHeight="1" x14ac:dyDescent="0.25">
      <c r="A8" s="1" t="s">
        <v>1</v>
      </c>
      <c r="B8" s="2">
        <f>25471090.16+42686.01</f>
        <v>25513776.170000002</v>
      </c>
      <c r="C8" s="2">
        <f>25671090.16</f>
        <v>25671090.16</v>
      </c>
      <c r="D8" s="3">
        <v>0</v>
      </c>
      <c r="E8" s="2">
        <f t="shared" si="0"/>
        <v>-157313.98999999836</v>
      </c>
      <c r="G8" s="5"/>
      <c r="H8" s="5"/>
    </row>
    <row r="9" spans="1:9" ht="16.5" customHeight="1" x14ac:dyDescent="0.3">
      <c r="A9" s="1" t="s">
        <v>2</v>
      </c>
      <c r="B9" s="2">
        <f>25629683.1712102+335287.78</f>
        <v>25964970.951210201</v>
      </c>
      <c r="C9" s="2">
        <f>22691297.36</f>
        <v>22691297.359999999</v>
      </c>
      <c r="D9" s="3">
        <v>0</v>
      </c>
      <c r="E9" s="2">
        <f t="shared" si="0"/>
        <v>3273673.5912102014</v>
      </c>
      <c r="G9" s="9"/>
      <c r="H9" s="5"/>
    </row>
    <row r="10" spans="1:9" ht="16.5" customHeight="1" x14ac:dyDescent="0.25">
      <c r="A10" s="1" t="s">
        <v>3</v>
      </c>
      <c r="B10" s="2">
        <f>25629683.1712102+335287.78</f>
        <v>25964970.951210201</v>
      </c>
      <c r="C10" s="10">
        <f>20962385.6+3523952</f>
        <v>24486337.600000001</v>
      </c>
      <c r="D10" s="3">
        <v>0</v>
      </c>
      <c r="E10" s="2">
        <f t="shared" si="0"/>
        <v>1478633.3512101993</v>
      </c>
      <c r="G10" s="6"/>
      <c r="H10" s="6"/>
      <c r="I10" s="6"/>
    </row>
    <row r="11" spans="1:9" ht="16.5" customHeight="1" x14ac:dyDescent="0.3">
      <c r="A11" s="1" t="s">
        <v>4</v>
      </c>
      <c r="B11" s="2">
        <f>25629683.1712102+47871.34+335287.78</f>
        <v>26012842.291210201</v>
      </c>
      <c r="C11" s="11">
        <f>21161324.84+3523952</f>
        <v>24685276.84</v>
      </c>
      <c r="D11" s="3">
        <v>0</v>
      </c>
      <c r="E11" s="2">
        <f>(B11-D11)-C11</f>
        <v>1327565.4512102008</v>
      </c>
      <c r="G11" s="9"/>
      <c r="H11" s="5"/>
    </row>
    <row r="12" spans="1:9" ht="16.5" customHeight="1" x14ac:dyDescent="0.25">
      <c r="A12" s="1" t="s">
        <v>5</v>
      </c>
      <c r="B12" s="2">
        <f>25629683.1712102+33285.81+335287.78+63305.09+11500</f>
        <v>26073061.851210199</v>
      </c>
      <c r="C12" s="2">
        <f>23009742.47+3523952</f>
        <v>26533694.469999999</v>
      </c>
      <c r="D12" s="3">
        <v>0</v>
      </c>
      <c r="E12" s="2">
        <f t="shared" si="0"/>
        <v>-460632.61878979951</v>
      </c>
      <c r="G12" s="12"/>
      <c r="H12" s="6"/>
      <c r="I12" s="4"/>
    </row>
    <row r="13" spans="1:9" ht="16.5" customHeight="1" x14ac:dyDescent="0.25">
      <c r="A13" s="1" t="s">
        <v>6</v>
      </c>
      <c r="B13" s="20">
        <f>25629683.1712102+33285.81+335287.78+63305.09+11500+17346.49+348150.57</f>
        <v>26438558.911210198</v>
      </c>
      <c r="C13" s="2">
        <f>21770746.66+3523952</f>
        <v>25294698.66</v>
      </c>
      <c r="D13" s="3">
        <v>0</v>
      </c>
      <c r="E13" s="2">
        <f t="shared" si="0"/>
        <v>1143860.2512101978</v>
      </c>
      <c r="G13" s="19"/>
      <c r="H13" s="5"/>
      <c r="I13" s="5"/>
    </row>
    <row r="14" spans="1:9" ht="16.5" customHeight="1" x14ac:dyDescent="0.25">
      <c r="A14" s="1" t="s">
        <v>7</v>
      </c>
      <c r="B14" s="20">
        <f>25629683.17+33285.81+335287.78+63305.09+11500+17111.8+293239.39</f>
        <v>26383413.040000003</v>
      </c>
      <c r="C14" s="20">
        <f>20993978.83+3523952</f>
        <v>24517930.829999998</v>
      </c>
      <c r="D14" s="3">
        <v>0</v>
      </c>
      <c r="E14" s="2">
        <f t="shared" si="0"/>
        <v>1865482.2100000046</v>
      </c>
      <c r="G14" s="19"/>
      <c r="H14" s="5"/>
      <c r="I14" s="4"/>
    </row>
    <row r="15" spans="1:9" ht="16.5" customHeight="1" x14ac:dyDescent="0.25">
      <c r="A15" s="1" t="s">
        <v>8</v>
      </c>
      <c r="B15" s="2">
        <v>26383413.040000003</v>
      </c>
      <c r="C15" s="2">
        <f>20954839.94+3523952</f>
        <v>24478791.940000001</v>
      </c>
      <c r="D15" s="3">
        <v>0</v>
      </c>
      <c r="E15" s="2">
        <f t="shared" si="0"/>
        <v>1904621.1000000015</v>
      </c>
      <c r="G15" s="14"/>
      <c r="H15" s="5"/>
    </row>
    <row r="16" spans="1:9" ht="16.5" customHeight="1" x14ac:dyDescent="0.25">
      <c r="A16" s="1" t="s">
        <v>9</v>
      </c>
      <c r="B16" s="2">
        <v>26383413.041210201</v>
      </c>
      <c r="C16" s="3">
        <f>21289359.52+3523952</f>
        <v>24813311.52</v>
      </c>
      <c r="D16" s="3">
        <v>0</v>
      </c>
      <c r="E16" s="2">
        <f t="shared" si="0"/>
        <v>1570101.5212102011</v>
      </c>
      <c r="G16" s="13"/>
      <c r="H16" s="4"/>
    </row>
    <row r="17" spans="1:14" ht="16.5" customHeight="1" x14ac:dyDescent="0.25">
      <c r="A17" s="1" t="s">
        <v>10</v>
      </c>
      <c r="B17" s="2">
        <f>26383413.0412102+1636194.91379852+13840.68</f>
        <v>28033448.635008719</v>
      </c>
      <c r="C17" s="3">
        <f>17902491.56+8623428</f>
        <v>26525919.559999999</v>
      </c>
      <c r="D17" s="3">
        <v>0</v>
      </c>
      <c r="E17" s="2">
        <f t="shared" si="0"/>
        <v>1507529.0750087202</v>
      </c>
      <c r="G17" s="13"/>
      <c r="H17" s="5"/>
      <c r="I17" s="4"/>
    </row>
    <row r="18" spans="1:14" ht="16.5" customHeight="1" x14ac:dyDescent="0.25">
      <c r="A18" s="1" t="s">
        <v>11</v>
      </c>
      <c r="B18" s="2">
        <f>26383413.0412102+5985156.59</f>
        <v>32368569.6312102</v>
      </c>
      <c r="C18" s="3">
        <f>23501609.2+6648428</f>
        <v>30150037.199999999</v>
      </c>
      <c r="D18" s="3">
        <v>0</v>
      </c>
      <c r="E18" s="2">
        <f>(B18-D18)-C18</f>
        <v>2218532.4312102012</v>
      </c>
      <c r="G18" s="12"/>
      <c r="H18" s="5"/>
    </row>
    <row r="19" spans="1:14" x14ac:dyDescent="0.25">
      <c r="B19" s="4"/>
      <c r="C19" s="5"/>
      <c r="D19" s="4"/>
      <c r="G19" s="12"/>
    </row>
    <row r="20" spans="1:14" x14ac:dyDescent="0.25">
      <c r="A20" s="18" t="s">
        <v>17</v>
      </c>
      <c r="C20" s="4"/>
      <c r="D20" s="4"/>
      <c r="F20" s="5"/>
      <c r="G20" s="12"/>
    </row>
    <row r="21" spans="1:14" x14ac:dyDescent="0.25">
      <c r="A21" s="18"/>
      <c r="C21" s="4"/>
      <c r="D21" s="4"/>
      <c r="F21" s="5"/>
      <c r="G21" s="12"/>
    </row>
    <row r="22" spans="1:14" ht="29.25" customHeight="1" x14ac:dyDescent="0.25">
      <c r="A22" s="22"/>
      <c r="B22" s="22"/>
      <c r="C22" s="22"/>
      <c r="D22" s="22"/>
      <c r="E22" s="22"/>
      <c r="G22" s="12"/>
    </row>
    <row r="23" spans="1:14" x14ac:dyDescent="0.25">
      <c r="B23" s="6"/>
      <c r="C23" s="5"/>
      <c r="D23" s="6"/>
      <c r="E23" s="6"/>
      <c r="F23" s="6"/>
      <c r="G23" s="12"/>
      <c r="H23" s="5"/>
      <c r="I23" s="5"/>
      <c r="J23" s="5"/>
      <c r="K23" s="5"/>
      <c r="L23" s="5"/>
      <c r="M23" s="5"/>
      <c r="N23" s="5"/>
    </row>
    <row r="24" spans="1:14" x14ac:dyDescent="0.25">
      <c r="B24" s="5"/>
      <c r="C24" s="5"/>
      <c r="D24" s="6"/>
      <c r="E24" s="6"/>
      <c r="F24" s="6"/>
      <c r="G24" s="5"/>
      <c r="H24" s="6"/>
    </row>
    <row r="25" spans="1:14" x14ac:dyDescent="0.25">
      <c r="C25" s="5"/>
      <c r="D25" s="5"/>
      <c r="E25" s="6"/>
      <c r="F25" s="6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B26" s="5"/>
      <c r="C26" s="7"/>
      <c r="D26" s="5"/>
      <c r="E26" s="6"/>
      <c r="F26" s="6"/>
    </row>
    <row r="27" spans="1:14" x14ac:dyDescent="0.25">
      <c r="B27" s="5"/>
      <c r="C27" s="7"/>
      <c r="D27" s="5"/>
      <c r="E27" s="5"/>
    </row>
    <row r="28" spans="1:14" x14ac:dyDescent="0.25">
      <c r="B28" s="5"/>
      <c r="C28" s="5"/>
      <c r="D28" s="5"/>
      <c r="E28" s="5"/>
    </row>
    <row r="29" spans="1:14" x14ac:dyDescent="0.25">
      <c r="C29" s="5"/>
      <c r="D29" s="5"/>
    </row>
    <row r="30" spans="1:14" x14ac:dyDescent="0.25">
      <c r="B30" s="8"/>
      <c r="D30" s="5"/>
    </row>
    <row r="31" spans="1:14" x14ac:dyDescent="0.25">
      <c r="D31" s="5"/>
    </row>
    <row r="33" spans="2:2" x14ac:dyDescent="0.25">
      <c r="B33" s="5"/>
    </row>
    <row r="36" spans="2:2" x14ac:dyDescent="0.25">
      <c r="B36" s="8"/>
    </row>
    <row r="39" spans="2:2" x14ac:dyDescent="0.25">
      <c r="B39" s="5"/>
    </row>
    <row r="42" spans="2:2" x14ac:dyDescent="0.25">
      <c r="B42" s="8"/>
    </row>
    <row r="45" spans="2:2" x14ac:dyDescent="0.25">
      <c r="B45" s="5"/>
    </row>
    <row r="48" spans="2:2" x14ac:dyDescent="0.25">
      <c r="B48" s="8"/>
    </row>
    <row r="51" spans="2:2" x14ac:dyDescent="0.25">
      <c r="B51" s="5"/>
    </row>
    <row r="54" spans="2:2" x14ac:dyDescent="0.25">
      <c r="B54" s="8"/>
    </row>
    <row r="57" spans="2:2" x14ac:dyDescent="0.25">
      <c r="B57" s="5"/>
    </row>
    <row r="60" spans="2:2" x14ac:dyDescent="0.25">
      <c r="B60" s="8"/>
    </row>
    <row r="63" spans="2:2" x14ac:dyDescent="0.25">
      <c r="B63" s="5"/>
    </row>
  </sheetData>
  <mergeCells count="4">
    <mergeCell ref="B2:E2"/>
    <mergeCell ref="B3:E3"/>
    <mergeCell ref="A4:E4"/>
    <mergeCell ref="A22:E22"/>
  </mergeCells>
  <printOptions horizontalCentered="1"/>
  <pageMargins left="0.41" right="0.33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Luis Alberto de Souza Silva</cp:lastModifiedBy>
  <cp:lastPrinted>2025-06-13T13:53:20Z</cp:lastPrinted>
  <dcterms:created xsi:type="dcterms:W3CDTF">2018-08-24T20:28:36Z</dcterms:created>
  <dcterms:modified xsi:type="dcterms:W3CDTF">2026-01-15T14:29:21Z</dcterms:modified>
</cp:coreProperties>
</file>