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COLABORADORES\PRESTAÇÃO CONTAS LUIS\1 REDE VILA MARIA\2026\06 JUNHO\"/>
    </mc:Choice>
  </mc:AlternateContent>
  <xr:revisionPtr revIDLastSave="0" documentId="13_ncr:1_{EEB9E167-8F3E-454A-ADE3-1B5098A064B0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CAPS INF III VM-VG" sheetId="31" r:id="rId21"/>
    <sheet name=" UPA" sheetId="21" r:id="rId22"/>
    <sheet name="HORA CERTA" sheetId="32" r:id="rId23"/>
    <sheet name="SADT" sheetId="46" r:id="rId24"/>
    <sheet name="PRODUÇÃO Geral" sheetId="33" r:id="rId25"/>
    <sheet name="AMA JD BRASIL" sheetId="22" state="hidden" r:id="rId26"/>
    <sheet name="AMA VL QUILHERME" sheetId="23" state="hidden" r:id="rId27"/>
    <sheet name="AMA VL MEDEIROS" sheetId="24" state="hidden" r:id="rId28"/>
    <sheet name="PRODUÇÃO Unidades" sheetId="43" state="hidden" r:id="rId29"/>
    <sheet name="Produção Total CBO UBS" sheetId="42" state="hidden" r:id="rId30"/>
    <sheet name="PRODUÇÃO ODONTO" sheetId="37" state="hidden" r:id="rId31"/>
    <sheet name="PRODUÇÃO LINHA SERV" sheetId="36" state="hidden" r:id="rId32"/>
    <sheet name="EQUIPE MINIMA UND" sheetId="34" state="hidden" r:id="rId33"/>
    <sheet name="Eq Minima Unds Horas" sheetId="38" state="hidden" r:id="rId34"/>
    <sheet name="Eq Min. Hrs Medicas" sheetId="39" state="hidden" r:id="rId35"/>
    <sheet name="Eq Min Hrs Odonto" sheetId="40" state="hidden" r:id="rId36"/>
    <sheet name="Eq Min Hrs Enfermagem" sheetId="41" state="hidden" r:id="rId37"/>
  </sheets>
  <definedNames>
    <definedName name="_xlnm.Print_Area" localSheetId="24">'PRODUÇÃO Geral'!$A$1:$P$551</definedName>
    <definedName name="_xlnm.Print_Area" localSheetId="6">'UBS Izolina Mazzei'!$A$1:$P$37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51" i="33" l="1"/>
  <c r="M550" i="33"/>
  <c r="L550" i="33"/>
  <c r="M549" i="33"/>
  <c r="L549" i="33"/>
  <c r="M548" i="33"/>
  <c r="L548" i="33"/>
  <c r="M547" i="33"/>
  <c r="L547" i="33"/>
  <c r="M546" i="33"/>
  <c r="L546" i="33"/>
  <c r="M545" i="33"/>
  <c r="L545" i="33"/>
  <c r="M544" i="33"/>
  <c r="L544" i="33"/>
  <c r="L539" i="33"/>
  <c r="M538" i="33"/>
  <c r="L538" i="33"/>
  <c r="M537" i="33"/>
  <c r="L537" i="33"/>
  <c r="M536" i="33"/>
  <c r="L536" i="33"/>
  <c r="M535" i="33"/>
  <c r="L535" i="33"/>
  <c r="M534" i="33"/>
  <c r="L534" i="33"/>
  <c r="M533" i="33"/>
  <c r="L533" i="33"/>
  <c r="M532" i="33"/>
  <c r="L532" i="33"/>
  <c r="L527" i="33"/>
  <c r="M526" i="33"/>
  <c r="L526" i="33"/>
  <c r="M525" i="33"/>
  <c r="L525" i="33"/>
  <c r="M524" i="33"/>
  <c r="L524" i="33"/>
  <c r="M523" i="33"/>
  <c r="L523" i="33"/>
  <c r="M522" i="33"/>
  <c r="L522" i="33"/>
  <c r="L521" i="33"/>
  <c r="M520" i="33"/>
  <c r="L520" i="33"/>
  <c r="M519" i="33"/>
  <c r="L519" i="33"/>
  <c r="M518" i="33"/>
  <c r="L518" i="33"/>
  <c r="M517" i="33"/>
  <c r="L517" i="33"/>
  <c r="L516" i="33"/>
  <c r="M515" i="33"/>
  <c r="L515" i="33"/>
  <c r="M514" i="33"/>
  <c r="L514" i="33"/>
  <c r="M513" i="33"/>
  <c r="L513" i="33"/>
  <c r="M512" i="33"/>
  <c r="L512" i="33"/>
  <c r="M511" i="33"/>
  <c r="L511" i="33"/>
  <c r="M510" i="33"/>
  <c r="L510" i="33"/>
  <c r="M509" i="33"/>
  <c r="L509" i="33"/>
  <c r="L508" i="33"/>
  <c r="M507" i="33"/>
  <c r="L507" i="33"/>
  <c r="M506" i="33"/>
  <c r="L506" i="33"/>
  <c r="M505" i="33"/>
  <c r="L505" i="33"/>
  <c r="M504" i="33"/>
  <c r="L504" i="33"/>
  <c r="M503" i="33"/>
  <c r="L503" i="33"/>
  <c r="M502" i="33"/>
  <c r="L502" i="33"/>
  <c r="M501" i="33"/>
  <c r="L501" i="33"/>
  <c r="M500" i="33"/>
  <c r="L500" i="33"/>
  <c r="M499" i="33"/>
  <c r="L499" i="33"/>
  <c r="M498" i="33"/>
  <c r="L498" i="33"/>
  <c r="M497" i="33"/>
  <c r="L497" i="33"/>
  <c r="M496" i="33"/>
  <c r="L496" i="33"/>
  <c r="M495" i="33"/>
  <c r="L495" i="33"/>
  <c r="M494" i="33"/>
  <c r="L494" i="33"/>
  <c r="M493" i="33"/>
  <c r="L493" i="33"/>
  <c r="M492" i="33"/>
  <c r="L492" i="33"/>
  <c r="M491" i="33"/>
  <c r="L491" i="33"/>
  <c r="M485" i="33"/>
  <c r="M484" i="33"/>
  <c r="M483" i="33"/>
  <c r="L478" i="33"/>
  <c r="M477" i="33"/>
  <c r="L477" i="33"/>
  <c r="M476" i="33"/>
  <c r="L476" i="33"/>
  <c r="M475" i="33"/>
  <c r="L475" i="33"/>
  <c r="M474" i="33"/>
  <c r="L474" i="33"/>
  <c r="M473" i="33"/>
  <c r="L473" i="33"/>
  <c r="L468" i="33"/>
  <c r="M467" i="33"/>
  <c r="L467" i="33"/>
  <c r="M466" i="33"/>
  <c r="L466" i="33"/>
  <c r="M465" i="33"/>
  <c r="L465" i="33"/>
  <c r="L460" i="33"/>
  <c r="M459" i="33"/>
  <c r="L459" i="33"/>
  <c r="M458" i="33"/>
  <c r="L458" i="33"/>
  <c r="M457" i="33"/>
  <c r="L457" i="33"/>
  <c r="M456" i="33"/>
  <c r="L456" i="33"/>
  <c r="M455" i="33"/>
  <c r="L455" i="33"/>
  <c r="M454" i="33"/>
  <c r="L454" i="33"/>
  <c r="M453" i="33"/>
  <c r="L453" i="33"/>
  <c r="M452" i="33"/>
  <c r="L452" i="33"/>
  <c r="M451" i="33"/>
  <c r="L451" i="33"/>
  <c r="M450" i="33"/>
  <c r="L450" i="33"/>
  <c r="M449" i="33"/>
  <c r="L449" i="33"/>
  <c r="M448" i="33"/>
  <c r="L448" i="33"/>
  <c r="M447" i="33"/>
  <c r="L447" i="33"/>
  <c r="M446" i="33"/>
  <c r="L446" i="33"/>
  <c r="M445" i="33"/>
  <c r="L445" i="33"/>
  <c r="L440" i="33"/>
  <c r="M439" i="33"/>
  <c r="L439" i="33"/>
  <c r="M438" i="33"/>
  <c r="L438" i="33"/>
  <c r="M437" i="33"/>
  <c r="L437" i="33"/>
  <c r="M436" i="33"/>
  <c r="L436" i="33"/>
  <c r="M435" i="33"/>
  <c r="L435" i="33"/>
  <c r="M434" i="33"/>
  <c r="L434" i="33"/>
  <c r="M433" i="33"/>
  <c r="L433" i="33"/>
  <c r="M432" i="33"/>
  <c r="L432" i="33"/>
  <c r="M431" i="33"/>
  <c r="L431" i="33"/>
  <c r="L426" i="33"/>
  <c r="M425" i="33"/>
  <c r="L425" i="33"/>
  <c r="M424" i="33"/>
  <c r="L424" i="33"/>
  <c r="M423" i="33"/>
  <c r="L423" i="33"/>
  <c r="M422" i="33"/>
  <c r="L422" i="33"/>
  <c r="M421" i="33"/>
  <c r="L421" i="33"/>
  <c r="M420" i="33"/>
  <c r="L420" i="33"/>
  <c r="M419" i="33"/>
  <c r="L419" i="33"/>
  <c r="M418" i="33"/>
  <c r="L418" i="33"/>
  <c r="M417" i="33"/>
  <c r="L417" i="33"/>
  <c r="M416" i="33"/>
  <c r="L416" i="33"/>
  <c r="M415" i="33"/>
  <c r="L415" i="33"/>
  <c r="M414" i="33"/>
  <c r="L414" i="33"/>
  <c r="M413" i="33"/>
  <c r="L413" i="33"/>
  <c r="M412" i="33"/>
  <c r="L412" i="33"/>
  <c r="M411" i="33"/>
  <c r="L411" i="33"/>
  <c r="M410" i="33"/>
  <c r="L410" i="33"/>
  <c r="M409" i="33"/>
  <c r="L409" i="33"/>
  <c r="M408" i="33"/>
  <c r="L408" i="33"/>
  <c r="M407" i="33"/>
  <c r="L407" i="33"/>
  <c r="M406" i="33"/>
  <c r="L406" i="33"/>
  <c r="M405" i="33"/>
  <c r="L405" i="33"/>
  <c r="M404" i="33"/>
  <c r="L404" i="33"/>
  <c r="M403" i="33"/>
  <c r="L403" i="33"/>
  <c r="L398" i="33"/>
  <c r="M397" i="33"/>
  <c r="L397" i="33"/>
  <c r="M396" i="33"/>
  <c r="L396" i="33"/>
  <c r="M395" i="33"/>
  <c r="L395" i="33"/>
  <c r="M394" i="33"/>
  <c r="L394" i="33"/>
  <c r="M393" i="33"/>
  <c r="L393" i="33"/>
  <c r="M392" i="33"/>
  <c r="L392" i="33"/>
  <c r="M391" i="33"/>
  <c r="L391" i="33"/>
  <c r="M390" i="33"/>
  <c r="L390" i="33"/>
  <c r="M389" i="33"/>
  <c r="L389" i="33"/>
  <c r="M388" i="33"/>
  <c r="L388" i="33"/>
  <c r="M387" i="33"/>
  <c r="L387" i="33"/>
  <c r="M386" i="33"/>
  <c r="L386" i="33"/>
  <c r="M385" i="33"/>
  <c r="L385" i="33"/>
  <c r="M384" i="33"/>
  <c r="L384" i="33"/>
  <c r="M383" i="33"/>
  <c r="L383" i="33"/>
  <c r="M382" i="33"/>
  <c r="L382" i="33"/>
  <c r="M381" i="33"/>
  <c r="L381" i="33"/>
  <c r="M380" i="33"/>
  <c r="L380" i="33"/>
  <c r="M379" i="33"/>
  <c r="L379" i="33"/>
  <c r="M378" i="33"/>
  <c r="L378" i="33"/>
  <c r="M377" i="33"/>
  <c r="L377" i="33"/>
  <c r="M376" i="33"/>
  <c r="L376" i="33"/>
  <c r="M375" i="33"/>
  <c r="L375" i="33"/>
  <c r="M374" i="33"/>
  <c r="L374" i="33"/>
  <c r="L369" i="33"/>
  <c r="M368" i="33"/>
  <c r="L368" i="33"/>
  <c r="M367" i="33"/>
  <c r="L367" i="33"/>
  <c r="M366" i="33"/>
  <c r="L366" i="33"/>
  <c r="M365" i="33"/>
  <c r="L365" i="33"/>
  <c r="M364" i="33"/>
  <c r="L364" i="33"/>
  <c r="M363" i="33"/>
  <c r="L363" i="33"/>
  <c r="M362" i="33"/>
  <c r="L362" i="33"/>
  <c r="M361" i="33"/>
  <c r="L361" i="33"/>
  <c r="M360" i="33"/>
  <c r="L360" i="33"/>
  <c r="L355" i="33"/>
  <c r="M354" i="33"/>
  <c r="L354" i="33"/>
  <c r="M353" i="33"/>
  <c r="L353" i="33"/>
  <c r="M352" i="33"/>
  <c r="L352" i="33"/>
  <c r="M351" i="33"/>
  <c r="L351" i="33"/>
  <c r="M350" i="33"/>
  <c r="L350" i="33"/>
  <c r="M349" i="33"/>
  <c r="L349" i="33"/>
  <c r="M348" i="33"/>
  <c r="L348" i="33"/>
  <c r="M347" i="33"/>
  <c r="L347" i="33"/>
  <c r="M346" i="33"/>
  <c r="L346" i="33"/>
  <c r="M345" i="33"/>
  <c r="L345" i="33"/>
  <c r="M344" i="33"/>
  <c r="L344" i="33"/>
  <c r="M343" i="33"/>
  <c r="L343" i="33"/>
  <c r="M342" i="33"/>
  <c r="L342" i="33"/>
  <c r="M341" i="33"/>
  <c r="L341" i="33"/>
  <c r="M340" i="33"/>
  <c r="L340" i="33"/>
  <c r="M339" i="33"/>
  <c r="L339" i="33"/>
  <c r="M338" i="33"/>
  <c r="L338" i="33"/>
  <c r="M337" i="33"/>
  <c r="L337" i="33"/>
  <c r="M336" i="33"/>
  <c r="L336" i="33"/>
  <c r="M335" i="33"/>
  <c r="L335" i="33"/>
  <c r="L330" i="33"/>
  <c r="M329" i="33"/>
  <c r="L329" i="33"/>
  <c r="M328" i="33"/>
  <c r="L328" i="33"/>
  <c r="M327" i="33"/>
  <c r="L327" i="33"/>
  <c r="M326" i="33"/>
  <c r="L326" i="33"/>
  <c r="M325" i="33"/>
  <c r="L325" i="33"/>
  <c r="M324" i="33"/>
  <c r="L324" i="33"/>
  <c r="M323" i="33"/>
  <c r="L323" i="33"/>
  <c r="M322" i="33"/>
  <c r="L322" i="33"/>
  <c r="M321" i="33"/>
  <c r="L321" i="33"/>
  <c r="M320" i="33"/>
  <c r="L320" i="33"/>
  <c r="M319" i="33"/>
  <c r="L319" i="33"/>
  <c r="M318" i="33"/>
  <c r="L318" i="33"/>
  <c r="M317" i="33"/>
  <c r="L317" i="33"/>
  <c r="M316" i="33"/>
  <c r="L316" i="33"/>
  <c r="M315" i="33"/>
  <c r="L315" i="33"/>
  <c r="M314" i="33"/>
  <c r="L314" i="33"/>
  <c r="M313" i="33"/>
  <c r="L313" i="33"/>
  <c r="L308" i="33"/>
  <c r="M307" i="33"/>
  <c r="L307" i="33"/>
  <c r="M306" i="33"/>
  <c r="L306" i="33"/>
  <c r="M305" i="33"/>
  <c r="L305" i="33"/>
  <c r="M304" i="33"/>
  <c r="L304" i="33"/>
  <c r="M303" i="33"/>
  <c r="L303" i="33"/>
  <c r="M302" i="33"/>
  <c r="L302" i="33"/>
  <c r="M301" i="33"/>
  <c r="L301" i="33"/>
  <c r="M300" i="33"/>
  <c r="L300" i="33"/>
  <c r="M299" i="33"/>
  <c r="L299" i="33"/>
  <c r="M298" i="33"/>
  <c r="L298" i="33"/>
  <c r="M297" i="33"/>
  <c r="L297" i="33"/>
  <c r="M296" i="33"/>
  <c r="L296" i="33"/>
  <c r="M295" i="33"/>
  <c r="L295" i="33"/>
  <c r="M294" i="33"/>
  <c r="L294" i="33"/>
  <c r="M293" i="33"/>
  <c r="L293" i="33"/>
  <c r="M292" i="33"/>
  <c r="L292" i="33"/>
  <c r="M291" i="33"/>
  <c r="L291" i="33"/>
  <c r="M290" i="33"/>
  <c r="L290" i="33"/>
  <c r="M289" i="33"/>
  <c r="L289" i="33"/>
  <c r="M288" i="33"/>
  <c r="L288" i="33"/>
  <c r="M287" i="33"/>
  <c r="L287" i="33"/>
  <c r="L282" i="33"/>
  <c r="M281" i="33"/>
  <c r="L281" i="33"/>
  <c r="M280" i="33"/>
  <c r="L280" i="33"/>
  <c r="M279" i="33"/>
  <c r="L279" i="33"/>
  <c r="M278" i="33"/>
  <c r="L278" i="33"/>
  <c r="M277" i="33"/>
  <c r="L277" i="33"/>
  <c r="M276" i="33"/>
  <c r="L276" i="33"/>
  <c r="M275" i="33"/>
  <c r="L275" i="33"/>
  <c r="M274" i="33"/>
  <c r="L274" i="33"/>
  <c r="M273" i="33"/>
  <c r="L273" i="33"/>
  <c r="M272" i="33"/>
  <c r="L272" i="33"/>
  <c r="M271" i="33"/>
  <c r="L271" i="33"/>
  <c r="M270" i="33"/>
  <c r="L270" i="33"/>
  <c r="M269" i="33"/>
  <c r="L269" i="33"/>
  <c r="M268" i="33"/>
  <c r="L268" i="33"/>
  <c r="M267" i="33"/>
  <c r="L267" i="33"/>
  <c r="M266" i="33"/>
  <c r="L266" i="33"/>
  <c r="M265" i="33"/>
  <c r="L265" i="33"/>
  <c r="M264" i="33"/>
  <c r="L264" i="33"/>
  <c r="M263" i="33"/>
  <c r="L263" i="33"/>
  <c r="M262" i="33"/>
  <c r="L262" i="33"/>
  <c r="L257" i="33"/>
  <c r="M256" i="33"/>
  <c r="L256" i="33"/>
  <c r="M255" i="33"/>
  <c r="L255" i="33"/>
  <c r="M254" i="33"/>
  <c r="L254" i="33"/>
  <c r="M253" i="33"/>
  <c r="L253" i="33"/>
  <c r="M252" i="33"/>
  <c r="L252" i="33"/>
  <c r="M251" i="33"/>
  <c r="L251" i="33"/>
  <c r="M250" i="33"/>
  <c r="L250" i="33"/>
  <c r="L245" i="33"/>
  <c r="M244" i="33"/>
  <c r="L244" i="33"/>
  <c r="M243" i="33"/>
  <c r="L243" i="33"/>
  <c r="M242" i="33"/>
  <c r="L242" i="33"/>
  <c r="M241" i="33"/>
  <c r="L241" i="33"/>
  <c r="M240" i="33"/>
  <c r="L240" i="33"/>
  <c r="M239" i="33"/>
  <c r="L239" i="33"/>
  <c r="M238" i="33"/>
  <c r="L238" i="33"/>
  <c r="M237" i="33"/>
  <c r="L237" i="33"/>
  <c r="M236" i="33"/>
  <c r="L236" i="33"/>
  <c r="M235" i="33"/>
  <c r="L235" i="33"/>
  <c r="M234" i="33"/>
  <c r="L234" i="33"/>
  <c r="M233" i="33"/>
  <c r="L233" i="33"/>
  <c r="M232" i="33"/>
  <c r="L232" i="33"/>
  <c r="M231" i="33"/>
  <c r="L231" i="33"/>
  <c r="M230" i="33"/>
  <c r="L230" i="33"/>
  <c r="M229" i="33"/>
  <c r="L229" i="33"/>
  <c r="M228" i="33"/>
  <c r="L228" i="33"/>
  <c r="M227" i="33"/>
  <c r="L227" i="33"/>
  <c r="M226" i="33"/>
  <c r="L226" i="33"/>
  <c r="M225" i="33"/>
  <c r="L225" i="33"/>
  <c r="M224" i="33"/>
  <c r="L224" i="33"/>
  <c r="M223" i="33"/>
  <c r="L223" i="33"/>
  <c r="M222" i="33"/>
  <c r="L222" i="33"/>
  <c r="M221" i="33"/>
  <c r="L221" i="33"/>
  <c r="L216" i="33"/>
  <c r="M215" i="33"/>
  <c r="L215" i="33"/>
  <c r="L210" i="33"/>
  <c r="M209" i="33"/>
  <c r="L209" i="33"/>
  <c r="M208" i="33"/>
  <c r="L208" i="33"/>
  <c r="M207" i="33"/>
  <c r="L207" i="33"/>
  <c r="M206" i="33"/>
  <c r="L206" i="33"/>
  <c r="M205" i="33"/>
  <c r="L205" i="33"/>
  <c r="M204" i="33"/>
  <c r="L204" i="33"/>
  <c r="M203" i="33"/>
  <c r="L203" i="33"/>
  <c r="M202" i="33"/>
  <c r="L202" i="33"/>
  <c r="M201" i="33"/>
  <c r="L201" i="33"/>
  <c r="M200" i="33"/>
  <c r="L200" i="33"/>
  <c r="M199" i="33"/>
  <c r="L199" i="33"/>
  <c r="M198" i="33"/>
  <c r="L198" i="33"/>
  <c r="M197" i="33"/>
  <c r="L197" i="33"/>
  <c r="M196" i="33"/>
  <c r="L196" i="33"/>
  <c r="M195" i="33"/>
  <c r="L195" i="33"/>
  <c r="M194" i="33"/>
  <c r="L194" i="33"/>
  <c r="M193" i="33"/>
  <c r="L193" i="33"/>
  <c r="M192" i="33"/>
  <c r="L192" i="33"/>
  <c r="M191" i="33"/>
  <c r="L191" i="33"/>
  <c r="M190" i="33"/>
  <c r="L190" i="33"/>
  <c r="M189" i="33"/>
  <c r="L189" i="33"/>
  <c r="M188" i="33"/>
  <c r="L188" i="33"/>
  <c r="M187" i="33"/>
  <c r="L187" i="33"/>
  <c r="M186" i="33"/>
  <c r="L186" i="33"/>
  <c r="M185" i="33"/>
  <c r="L185" i="33"/>
  <c r="M184" i="33"/>
  <c r="L184" i="33"/>
  <c r="L179" i="33"/>
  <c r="M178" i="33"/>
  <c r="L178" i="33"/>
  <c r="L173" i="33"/>
  <c r="M172" i="33"/>
  <c r="L172" i="33"/>
  <c r="M171" i="33"/>
  <c r="L171" i="33"/>
  <c r="M170" i="33"/>
  <c r="L170" i="33"/>
  <c r="M169" i="33"/>
  <c r="L169" i="33"/>
  <c r="M168" i="33"/>
  <c r="L168" i="33"/>
  <c r="M167" i="33"/>
  <c r="L167" i="33"/>
  <c r="M166" i="33"/>
  <c r="L166" i="33"/>
  <c r="M165" i="33"/>
  <c r="L165" i="33"/>
  <c r="M164" i="33"/>
  <c r="L164" i="33"/>
  <c r="M163" i="33"/>
  <c r="L163" i="33"/>
  <c r="M162" i="33"/>
  <c r="L162" i="33"/>
  <c r="M161" i="33"/>
  <c r="L161" i="33"/>
  <c r="M160" i="33"/>
  <c r="L160" i="33"/>
  <c r="M159" i="33"/>
  <c r="L159" i="33"/>
  <c r="M158" i="33"/>
  <c r="L158" i="33"/>
  <c r="M157" i="33"/>
  <c r="L157" i="33"/>
  <c r="M156" i="33"/>
  <c r="L156" i="33"/>
  <c r="M155" i="33"/>
  <c r="L155" i="33"/>
  <c r="M154" i="33"/>
  <c r="L154" i="33"/>
  <c r="M153" i="33"/>
  <c r="L153" i="33"/>
  <c r="M152" i="33"/>
  <c r="L152" i="33"/>
  <c r="M151" i="33"/>
  <c r="L151" i="33"/>
  <c r="M150" i="33"/>
  <c r="L150" i="33"/>
  <c r="L145" i="33"/>
  <c r="M144" i="33"/>
  <c r="L144" i="33"/>
  <c r="M143" i="33"/>
  <c r="L143" i="33"/>
  <c r="M142" i="33"/>
  <c r="L142" i="33"/>
  <c r="M141" i="33"/>
  <c r="L141" i="33"/>
  <c r="M140" i="33"/>
  <c r="L140" i="33"/>
  <c r="M139" i="33"/>
  <c r="L139" i="33"/>
  <c r="M138" i="33"/>
  <c r="L138" i="33"/>
  <c r="M137" i="33"/>
  <c r="L137" i="33"/>
  <c r="M136" i="33"/>
  <c r="L136" i="33"/>
  <c r="M135" i="33"/>
  <c r="L135" i="33"/>
  <c r="M134" i="33"/>
  <c r="L134" i="33"/>
  <c r="M133" i="33"/>
  <c r="L133" i="33"/>
  <c r="M132" i="33"/>
  <c r="L132" i="33"/>
  <c r="M131" i="33"/>
  <c r="L131" i="33"/>
  <c r="M130" i="33"/>
  <c r="L130" i="33"/>
  <c r="M129" i="33"/>
  <c r="L129" i="33"/>
  <c r="M128" i="33"/>
  <c r="L128" i="33"/>
  <c r="M127" i="33"/>
  <c r="L127" i="33"/>
  <c r="M126" i="33"/>
  <c r="L126" i="33"/>
  <c r="M125" i="33"/>
  <c r="L125" i="33"/>
  <c r="M124" i="33"/>
  <c r="L124" i="33"/>
  <c r="M123" i="33"/>
  <c r="L123" i="33"/>
  <c r="L118" i="33"/>
  <c r="M117" i="33"/>
  <c r="L117" i="33"/>
  <c r="M116" i="33"/>
  <c r="L116" i="33"/>
  <c r="M115" i="33"/>
  <c r="L115" i="33"/>
  <c r="M114" i="33"/>
  <c r="L114" i="33"/>
  <c r="M113" i="33"/>
  <c r="L113" i="33"/>
  <c r="M112" i="33"/>
  <c r="L112" i="33"/>
  <c r="M111" i="33"/>
  <c r="L111" i="33"/>
  <c r="M110" i="33"/>
  <c r="L110" i="33"/>
  <c r="M109" i="33"/>
  <c r="L109" i="33"/>
  <c r="M108" i="33"/>
  <c r="L108" i="33"/>
  <c r="M107" i="33"/>
  <c r="L107" i="33"/>
  <c r="M106" i="33"/>
  <c r="L106" i="33"/>
  <c r="M105" i="33"/>
  <c r="L105" i="33"/>
  <c r="M104" i="33"/>
  <c r="L104" i="33"/>
  <c r="M103" i="33"/>
  <c r="L103" i="33"/>
  <c r="M102" i="33"/>
  <c r="L102" i="33"/>
  <c r="M101" i="33"/>
  <c r="L101" i="33"/>
  <c r="M100" i="33"/>
  <c r="L100" i="33"/>
  <c r="M99" i="33"/>
  <c r="L99" i="33"/>
  <c r="M98" i="33"/>
  <c r="L98" i="33"/>
  <c r="M97" i="33"/>
  <c r="L97" i="33"/>
  <c r="M96" i="33"/>
  <c r="L96" i="33"/>
  <c r="M95" i="33"/>
  <c r="L95" i="33"/>
  <c r="M94" i="33"/>
  <c r="L94" i="33"/>
  <c r="M93" i="33"/>
  <c r="L93" i="33"/>
  <c r="M92" i="33"/>
  <c r="L92" i="33"/>
  <c r="M91" i="33"/>
  <c r="L91" i="33"/>
  <c r="M90" i="33"/>
  <c r="L90" i="33"/>
  <c r="M89" i="33"/>
  <c r="L89" i="33"/>
  <c r="M88" i="33"/>
  <c r="L88" i="33"/>
  <c r="M87" i="33"/>
  <c r="L87" i="33"/>
  <c r="M86" i="33"/>
  <c r="L86" i="33"/>
  <c r="M85" i="33"/>
  <c r="L85" i="33"/>
  <c r="M84" i="33"/>
  <c r="L84" i="33"/>
  <c r="M83" i="33"/>
  <c r="L83" i="33"/>
  <c r="M82" i="33"/>
  <c r="L82" i="33"/>
  <c r="M81" i="33"/>
  <c r="L81" i="33"/>
  <c r="L76" i="33"/>
  <c r="M75" i="33"/>
  <c r="L75" i="33"/>
  <c r="M74" i="33"/>
  <c r="L74" i="33"/>
  <c r="M73" i="33"/>
  <c r="L73" i="33"/>
  <c r="M72" i="33"/>
  <c r="L72" i="33"/>
  <c r="M71" i="33"/>
  <c r="L71" i="33"/>
  <c r="M70" i="33"/>
  <c r="L70" i="33"/>
  <c r="M69" i="33"/>
  <c r="L69" i="33"/>
  <c r="M68" i="33"/>
  <c r="L68" i="33"/>
  <c r="M67" i="33"/>
  <c r="L67" i="33"/>
  <c r="M66" i="33"/>
  <c r="L66" i="33"/>
  <c r="M65" i="33"/>
  <c r="L65" i="33"/>
  <c r="M64" i="33"/>
  <c r="L64" i="33"/>
  <c r="M63" i="33"/>
  <c r="L63" i="33"/>
  <c r="M62" i="33"/>
  <c r="L62" i="33"/>
  <c r="M61" i="33"/>
  <c r="L61" i="33"/>
  <c r="M60" i="33"/>
  <c r="L60" i="33"/>
  <c r="M59" i="33"/>
  <c r="L59" i="33"/>
  <c r="M58" i="33"/>
  <c r="L58" i="33"/>
  <c r="M57" i="33"/>
  <c r="L57" i="33"/>
  <c r="M56" i="33"/>
  <c r="L56" i="33"/>
  <c r="M55" i="33"/>
  <c r="L55" i="33"/>
  <c r="M54" i="33"/>
  <c r="L54" i="33"/>
  <c r="M53" i="33"/>
  <c r="L53" i="33"/>
  <c r="M52" i="33"/>
  <c r="L52" i="33"/>
  <c r="M51" i="33"/>
  <c r="L51" i="33"/>
  <c r="M50" i="33"/>
  <c r="L50" i="33"/>
  <c r="M49" i="33"/>
  <c r="L49" i="33"/>
  <c r="M48" i="33"/>
  <c r="L48" i="33"/>
  <c r="M47" i="33"/>
  <c r="L47" i="33"/>
  <c r="M46" i="33"/>
  <c r="L46" i="33"/>
  <c r="M45" i="33"/>
  <c r="L45" i="33"/>
  <c r="M44" i="33"/>
  <c r="L44" i="33"/>
  <c r="M43" i="33"/>
  <c r="L43" i="33"/>
  <c r="M42" i="33"/>
  <c r="L42" i="33"/>
  <c r="M41" i="33"/>
  <c r="L41" i="33"/>
  <c r="M40" i="33"/>
  <c r="L40" i="33"/>
  <c r="M39" i="33"/>
  <c r="L39" i="33"/>
  <c r="L34" i="33"/>
  <c r="M33" i="33"/>
  <c r="L33" i="33"/>
  <c r="M32" i="33"/>
  <c r="L32" i="33"/>
  <c r="M31" i="33"/>
  <c r="L31" i="33"/>
  <c r="M30" i="33"/>
  <c r="L30" i="33"/>
  <c r="M29" i="33"/>
  <c r="L29" i="33"/>
  <c r="M28" i="33"/>
  <c r="L28" i="33"/>
  <c r="M27" i="33"/>
  <c r="L27" i="33"/>
  <c r="M26" i="33"/>
  <c r="L26" i="33"/>
  <c r="M25" i="33"/>
  <c r="L25" i="33"/>
  <c r="M24" i="33"/>
  <c r="L24" i="33"/>
  <c r="M23" i="33"/>
  <c r="L23" i="33"/>
  <c r="M22" i="33"/>
  <c r="L22" i="33"/>
  <c r="M21" i="33"/>
  <c r="L21" i="33"/>
  <c r="M20" i="33"/>
  <c r="L20" i="33"/>
  <c r="M19" i="33"/>
  <c r="L19" i="33"/>
  <c r="M18" i="33"/>
  <c r="L18" i="33"/>
  <c r="M17" i="33"/>
  <c r="L17" i="33"/>
  <c r="M16" i="33"/>
  <c r="L16" i="33"/>
  <c r="M15" i="33"/>
  <c r="L15" i="33"/>
  <c r="M14" i="33"/>
  <c r="L14" i="33"/>
  <c r="M13" i="33"/>
  <c r="L13" i="33"/>
  <c r="M12" i="33"/>
  <c r="L12" i="33"/>
  <c r="M11" i="33"/>
  <c r="L11" i="33"/>
  <c r="M10" i="33"/>
  <c r="L10" i="33"/>
  <c r="M9" i="33"/>
  <c r="L9" i="33"/>
  <c r="M8" i="33"/>
  <c r="L8" i="33"/>
  <c r="M7" i="33"/>
  <c r="L7" i="33"/>
  <c r="N23" i="46"/>
  <c r="O23" i="46"/>
  <c r="N25" i="46"/>
  <c r="O25" i="46"/>
  <c r="N24" i="46"/>
  <c r="N26" i="46"/>
  <c r="N27" i="46"/>
  <c r="N22" i="46"/>
  <c r="O22" i="46"/>
  <c r="O24" i="46"/>
  <c r="O26" i="46"/>
  <c r="O27" i="46"/>
  <c r="O21" i="46"/>
  <c r="O15" i="46"/>
  <c r="N10" i="46"/>
  <c r="O10" i="46"/>
  <c r="N11" i="46"/>
  <c r="O11" i="46"/>
  <c r="N12" i="46"/>
  <c r="O12" i="46"/>
  <c r="N13" i="46"/>
  <c r="O13" i="46"/>
  <c r="N14" i="46"/>
  <c r="O14" i="46"/>
  <c r="O9" i="46"/>
  <c r="N9" i="46"/>
  <c r="M28" i="46"/>
  <c r="M551" i="33" s="1"/>
  <c r="L28" i="46"/>
  <c r="M16" i="46"/>
  <c r="M539" i="33" s="1"/>
  <c r="L16" i="46"/>
  <c r="N50" i="32"/>
  <c r="O50" i="32"/>
  <c r="N51" i="32"/>
  <c r="O51" i="32"/>
  <c r="N52" i="32"/>
  <c r="O52" i="32"/>
  <c r="N53" i="32"/>
  <c r="O53" i="32"/>
  <c r="O49" i="32"/>
  <c r="N49" i="32"/>
  <c r="N42" i="32"/>
  <c r="O42" i="32"/>
  <c r="N43" i="32"/>
  <c r="O43" i="32"/>
  <c r="N44" i="32"/>
  <c r="O44" i="32"/>
  <c r="O41" i="32"/>
  <c r="N41" i="32"/>
  <c r="N31" i="32"/>
  <c r="O31" i="32"/>
  <c r="N32" i="32"/>
  <c r="O32" i="32"/>
  <c r="N33" i="32"/>
  <c r="O33" i="32"/>
  <c r="N34" i="32"/>
  <c r="O34" i="32"/>
  <c r="N35" i="32"/>
  <c r="O35" i="32"/>
  <c r="N36" i="32"/>
  <c r="O36" i="32"/>
  <c r="O30" i="32"/>
  <c r="N30" i="32"/>
  <c r="N23" i="32"/>
  <c r="N21" i="32"/>
  <c r="O21" i="32"/>
  <c r="O25" i="32"/>
  <c r="N25" i="32"/>
  <c r="O22" i="32"/>
  <c r="O23" i="32"/>
  <c r="O24" i="32"/>
  <c r="N10" i="32"/>
  <c r="O10" i="32"/>
  <c r="N11" i="32"/>
  <c r="O11" i="32"/>
  <c r="N12" i="32"/>
  <c r="O12" i="32"/>
  <c r="N13" i="32"/>
  <c r="O13" i="32"/>
  <c r="N14" i="32"/>
  <c r="O14" i="32"/>
  <c r="N15" i="32"/>
  <c r="O15" i="32"/>
  <c r="N16" i="32"/>
  <c r="O16" i="32"/>
  <c r="N17" i="32"/>
  <c r="O17" i="32"/>
  <c r="N18" i="32"/>
  <c r="O18" i="32"/>
  <c r="N19" i="32"/>
  <c r="O19" i="32"/>
  <c r="N20" i="32"/>
  <c r="O20" i="32"/>
  <c r="O9" i="32"/>
  <c r="N9" i="32"/>
  <c r="M54" i="32"/>
  <c r="M527" i="33" s="1"/>
  <c r="L54" i="32"/>
  <c r="M45" i="32"/>
  <c r="M521" i="33" s="1"/>
  <c r="L45" i="32"/>
  <c r="M37" i="32"/>
  <c r="M516" i="33" s="1"/>
  <c r="L37" i="32"/>
  <c r="M26" i="32"/>
  <c r="M508" i="33" s="1"/>
  <c r="L26" i="32"/>
  <c r="O15" i="21"/>
  <c r="O14" i="21"/>
  <c r="O16" i="21"/>
  <c r="M17" i="21"/>
  <c r="M486" i="33" s="1"/>
  <c r="N10" i="31"/>
  <c r="O10" i="31"/>
  <c r="N11" i="31"/>
  <c r="O11" i="31"/>
  <c r="N12" i="31"/>
  <c r="O12" i="31"/>
  <c r="N13" i="31"/>
  <c r="O13" i="31"/>
  <c r="O9" i="31"/>
  <c r="N9" i="31"/>
  <c r="M14" i="31"/>
  <c r="M478" i="33" s="1"/>
  <c r="L14" i="31"/>
  <c r="O23" i="30"/>
  <c r="N23" i="30"/>
  <c r="N30" i="30"/>
  <c r="O30" i="30"/>
  <c r="N31" i="30"/>
  <c r="O31" i="30"/>
  <c r="O29" i="30"/>
  <c r="N29" i="30"/>
  <c r="N10" i="30"/>
  <c r="O10" i="30"/>
  <c r="N11" i="30"/>
  <c r="O11" i="30"/>
  <c r="N12" i="30"/>
  <c r="O12" i="30"/>
  <c r="N13" i="30"/>
  <c r="O13" i="30"/>
  <c r="N14" i="30"/>
  <c r="O14" i="30"/>
  <c r="N15" i="30"/>
  <c r="O15" i="30"/>
  <c r="N16" i="30"/>
  <c r="O16" i="30"/>
  <c r="N17" i="30"/>
  <c r="O17" i="30"/>
  <c r="N18" i="30"/>
  <c r="O18" i="30"/>
  <c r="N19" i="30"/>
  <c r="O19" i="30"/>
  <c r="N20" i="30"/>
  <c r="O20" i="30"/>
  <c r="N21" i="30"/>
  <c r="O21" i="30"/>
  <c r="N22" i="30"/>
  <c r="O22" i="30"/>
  <c r="O9" i="30"/>
  <c r="N9" i="30"/>
  <c r="M32" i="30"/>
  <c r="M468" i="33" s="1"/>
  <c r="L32" i="30"/>
  <c r="M24" i="30"/>
  <c r="M460" i="33" s="1"/>
  <c r="L24" i="30"/>
  <c r="N10" i="19"/>
  <c r="O10" i="19"/>
  <c r="N11" i="19"/>
  <c r="O11" i="19"/>
  <c r="N12" i="19"/>
  <c r="O12" i="19"/>
  <c r="N13" i="19"/>
  <c r="O13" i="19"/>
  <c r="N14" i="19"/>
  <c r="O14" i="19"/>
  <c r="N15" i="19"/>
  <c r="O15" i="19"/>
  <c r="N16" i="19"/>
  <c r="O16" i="19"/>
  <c r="N17" i="19"/>
  <c r="O17" i="19"/>
  <c r="O9" i="19"/>
  <c r="N9" i="19"/>
  <c r="M18" i="19"/>
  <c r="M440" i="33" s="1"/>
  <c r="L18" i="19"/>
  <c r="O9" i="47"/>
  <c r="N9" i="47"/>
  <c r="M10" i="47"/>
  <c r="M179" i="33" s="1"/>
  <c r="L10" i="47"/>
  <c r="O9" i="44"/>
  <c r="N9" i="44"/>
  <c r="M10" i="44"/>
  <c r="M216" i="33" s="1"/>
  <c r="L10" i="44"/>
  <c r="N10" i="45"/>
  <c r="O10" i="45"/>
  <c r="N11" i="45"/>
  <c r="O11" i="45"/>
  <c r="N12" i="45"/>
  <c r="O12" i="45"/>
  <c r="N13" i="45"/>
  <c r="O13" i="45"/>
  <c r="N14" i="45"/>
  <c r="O14" i="45"/>
  <c r="N15" i="45"/>
  <c r="O15" i="45"/>
  <c r="N16" i="45"/>
  <c r="O16" i="45"/>
  <c r="N17" i="45"/>
  <c r="O17" i="45"/>
  <c r="O9" i="45"/>
  <c r="N9" i="45"/>
  <c r="M18" i="45"/>
  <c r="M369" i="33" s="1"/>
  <c r="L18" i="45"/>
  <c r="N10" i="25"/>
  <c r="O10" i="25"/>
  <c r="N11" i="25"/>
  <c r="O11" i="25"/>
  <c r="N12" i="25"/>
  <c r="O12" i="25"/>
  <c r="N13" i="25"/>
  <c r="O13" i="25"/>
  <c r="N14" i="25"/>
  <c r="O14" i="25"/>
  <c r="N15" i="25"/>
  <c r="O15" i="25"/>
  <c r="O9" i="25"/>
  <c r="N9" i="25"/>
  <c r="M16" i="25"/>
  <c r="M257" i="33" s="1"/>
  <c r="L16" i="25"/>
  <c r="N10" i="14"/>
  <c r="O10" i="14"/>
  <c r="N11" i="14"/>
  <c r="O11" i="14"/>
  <c r="N12" i="14"/>
  <c r="O12" i="14"/>
  <c r="N13" i="14"/>
  <c r="O13" i="14"/>
  <c r="N14" i="14"/>
  <c r="O14" i="14"/>
  <c r="N15" i="14"/>
  <c r="O15" i="14"/>
  <c r="N16" i="14"/>
  <c r="O16" i="14"/>
  <c r="N17" i="14"/>
  <c r="O17" i="14"/>
  <c r="N18" i="14"/>
  <c r="O18" i="14"/>
  <c r="N19" i="14"/>
  <c r="O19" i="14"/>
  <c r="N20" i="14"/>
  <c r="O20" i="14"/>
  <c r="N21" i="14"/>
  <c r="O21" i="14"/>
  <c r="N22" i="14"/>
  <c r="O22" i="14"/>
  <c r="N23" i="14"/>
  <c r="O23" i="14"/>
  <c r="N24" i="14"/>
  <c r="O24" i="14"/>
  <c r="N25" i="14"/>
  <c r="O25" i="14"/>
  <c r="N26" i="14"/>
  <c r="O26" i="14"/>
  <c r="N27" i="14"/>
  <c r="O27" i="14"/>
  <c r="N28" i="14"/>
  <c r="O28" i="14"/>
  <c r="N29" i="14"/>
  <c r="O29" i="14"/>
  <c r="N30" i="14"/>
  <c r="O30" i="14"/>
  <c r="N31" i="14"/>
  <c r="O31" i="14"/>
  <c r="O9" i="14"/>
  <c r="N9" i="14"/>
  <c r="M32" i="14"/>
  <c r="M426" i="33" s="1"/>
  <c r="L32" i="14"/>
  <c r="N10" i="13"/>
  <c r="O10" i="13"/>
  <c r="N11" i="13"/>
  <c r="O11" i="13"/>
  <c r="N12" i="13"/>
  <c r="O12" i="13"/>
  <c r="N13" i="13"/>
  <c r="O13" i="13"/>
  <c r="N14" i="13"/>
  <c r="O14" i="13"/>
  <c r="N15" i="13"/>
  <c r="O15" i="13"/>
  <c r="N16" i="13"/>
  <c r="O16" i="13"/>
  <c r="N17" i="13"/>
  <c r="O17" i="13"/>
  <c r="N18" i="13"/>
  <c r="O18" i="13"/>
  <c r="N19" i="13"/>
  <c r="O19" i="13"/>
  <c r="N20" i="13"/>
  <c r="O20" i="13"/>
  <c r="N21" i="13"/>
  <c r="O21" i="13"/>
  <c r="N22" i="13"/>
  <c r="O22" i="13"/>
  <c r="N23" i="13"/>
  <c r="O23" i="13"/>
  <c r="N24" i="13"/>
  <c r="O24" i="13"/>
  <c r="N25" i="13"/>
  <c r="O25" i="13"/>
  <c r="N26" i="13"/>
  <c r="O26" i="13"/>
  <c r="N27" i="13"/>
  <c r="O27" i="13"/>
  <c r="N28" i="13"/>
  <c r="O28" i="13"/>
  <c r="N29" i="13"/>
  <c r="O29" i="13"/>
  <c r="N30" i="13"/>
  <c r="O30" i="13"/>
  <c r="N31" i="13"/>
  <c r="O31" i="13"/>
  <c r="N32" i="13"/>
  <c r="O32" i="13"/>
  <c r="O9" i="13"/>
  <c r="N9" i="13"/>
  <c r="M33" i="13"/>
  <c r="M398" i="33" s="1"/>
  <c r="L24" i="13"/>
  <c r="L33" i="13" s="1"/>
  <c r="O28" i="12"/>
  <c r="N28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O9" i="12"/>
  <c r="N9" i="12"/>
  <c r="M29" i="12"/>
  <c r="M355" i="33" s="1"/>
  <c r="L29" i="12"/>
  <c r="N10" i="11"/>
  <c r="O10" i="11"/>
  <c r="N11" i="11"/>
  <c r="O11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5" i="11"/>
  <c r="O25" i="11"/>
  <c r="O9" i="11"/>
  <c r="N9" i="11"/>
  <c r="M26" i="11"/>
  <c r="M330" i="33" s="1"/>
  <c r="L26" i="11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N23" i="10"/>
  <c r="O23" i="10"/>
  <c r="N24" i="10"/>
  <c r="O24" i="10"/>
  <c r="N25" i="10"/>
  <c r="O25" i="10"/>
  <c r="N26" i="10"/>
  <c r="O26" i="10"/>
  <c r="N27" i="10"/>
  <c r="O27" i="10"/>
  <c r="N28" i="10"/>
  <c r="O28" i="10"/>
  <c r="N29" i="10"/>
  <c r="O29" i="10"/>
  <c r="O9" i="10"/>
  <c r="N9" i="10"/>
  <c r="M30" i="10"/>
  <c r="M308" i="33" s="1"/>
  <c r="L13" i="10"/>
  <c r="L30" i="10" s="1"/>
  <c r="N10" i="9"/>
  <c r="O10" i="9"/>
  <c r="N11" i="9"/>
  <c r="O11" i="9"/>
  <c r="N12" i="9"/>
  <c r="O12" i="9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O9" i="9"/>
  <c r="N9" i="9"/>
  <c r="M29" i="9"/>
  <c r="M282" i="33" s="1"/>
  <c r="L29" i="9"/>
  <c r="O32" i="8"/>
  <c r="N32" i="8"/>
  <c r="O9" i="8"/>
  <c r="N9" i="8"/>
  <c r="N10" i="8"/>
  <c r="O10" i="8"/>
  <c r="N11" i="8"/>
  <c r="O11" i="8"/>
  <c r="N12" i="8"/>
  <c r="O12" i="8"/>
  <c r="N13" i="8"/>
  <c r="O13" i="8"/>
  <c r="N14" i="8"/>
  <c r="O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N23" i="8"/>
  <c r="O23" i="8"/>
  <c r="N24" i="8"/>
  <c r="O24" i="8"/>
  <c r="N25" i="8"/>
  <c r="O25" i="8"/>
  <c r="N26" i="8"/>
  <c r="O26" i="8"/>
  <c r="N27" i="8"/>
  <c r="O27" i="8"/>
  <c r="N28" i="8"/>
  <c r="O28" i="8"/>
  <c r="N29" i="8"/>
  <c r="O29" i="8"/>
  <c r="N30" i="8"/>
  <c r="O30" i="8"/>
  <c r="N31" i="8"/>
  <c r="O31" i="8"/>
  <c r="M33" i="8"/>
  <c r="M245" i="33" s="1"/>
  <c r="L33" i="8"/>
  <c r="O34" i="7"/>
  <c r="N34" i="7"/>
  <c r="N10" i="7"/>
  <c r="O10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N21" i="7"/>
  <c r="O21" i="7"/>
  <c r="N22" i="7"/>
  <c r="O22" i="7"/>
  <c r="N23" i="7"/>
  <c r="O23" i="7"/>
  <c r="N24" i="7"/>
  <c r="O24" i="7"/>
  <c r="N25" i="7"/>
  <c r="O25" i="7"/>
  <c r="N26" i="7"/>
  <c r="O26" i="7"/>
  <c r="N27" i="7"/>
  <c r="O27" i="7"/>
  <c r="N28" i="7"/>
  <c r="O28" i="7"/>
  <c r="N29" i="7"/>
  <c r="O29" i="7"/>
  <c r="N30" i="7"/>
  <c r="O30" i="7"/>
  <c r="N31" i="7"/>
  <c r="O31" i="7"/>
  <c r="N32" i="7"/>
  <c r="O32" i="7"/>
  <c r="N33" i="7"/>
  <c r="O33" i="7"/>
  <c r="O9" i="7"/>
  <c r="N9" i="7"/>
  <c r="M68" i="7"/>
  <c r="L68" i="7"/>
  <c r="M52" i="7"/>
  <c r="M35" i="7"/>
  <c r="M210" i="33" s="1"/>
  <c r="L35" i="7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N28" i="5"/>
  <c r="O28" i="5"/>
  <c r="N29" i="5"/>
  <c r="O29" i="5"/>
  <c r="N30" i="5"/>
  <c r="O30" i="5"/>
  <c r="O9" i="5"/>
  <c r="N9" i="5"/>
  <c r="M31" i="5"/>
  <c r="M145" i="33" s="1"/>
  <c r="L15" i="5"/>
  <c r="L31" i="5" s="1"/>
  <c r="O15" i="6"/>
  <c r="O16" i="6"/>
  <c r="N16" i="6"/>
  <c r="O18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O17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N10" i="6"/>
  <c r="O10" i="6"/>
  <c r="N11" i="6"/>
  <c r="O11" i="6"/>
  <c r="N12" i="6"/>
  <c r="O12" i="6"/>
  <c r="N13" i="6"/>
  <c r="O13" i="6"/>
  <c r="N14" i="6"/>
  <c r="O14" i="6"/>
  <c r="O9" i="6"/>
  <c r="N9" i="6"/>
  <c r="M32" i="6"/>
  <c r="M173" i="33" s="1"/>
  <c r="L32" i="6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O9" i="4"/>
  <c r="N9" i="4"/>
  <c r="M46" i="4"/>
  <c r="M118" i="33" s="1"/>
  <c r="L32" i="4"/>
  <c r="L29" i="4"/>
  <c r="L28" i="4"/>
  <c r="L13" i="4"/>
  <c r="L11" i="4"/>
  <c r="L46" i="4" s="1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/>
  <c r="N38" i="3"/>
  <c r="O38" i="3"/>
  <c r="N39" i="3"/>
  <c r="O39" i="3"/>
  <c r="N40" i="3"/>
  <c r="O40" i="3"/>
  <c r="N41" i="3"/>
  <c r="O41" i="3"/>
  <c r="N42" i="3"/>
  <c r="O42" i="3"/>
  <c r="N43" i="3"/>
  <c r="O43" i="3"/>
  <c r="N44" i="3"/>
  <c r="O44" i="3"/>
  <c r="N45" i="3"/>
  <c r="O45" i="3"/>
  <c r="O9" i="3"/>
  <c r="N9" i="3"/>
  <c r="M46" i="3"/>
  <c r="M76" i="33" s="1"/>
  <c r="L38" i="3"/>
  <c r="L46" i="3" s="1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O9" i="2"/>
  <c r="N9" i="2"/>
  <c r="M36" i="2"/>
  <c r="M34" i="33" s="1"/>
  <c r="L23" i="2"/>
  <c r="L36" i="2" s="1"/>
  <c r="K37" i="32"/>
  <c r="K516" i="33" s="1"/>
  <c r="I37" i="32"/>
  <c r="G37" i="32"/>
  <c r="E37" i="32"/>
  <c r="C37" i="32"/>
  <c r="J551" i="33"/>
  <c r="K550" i="33"/>
  <c r="J550" i="33"/>
  <c r="K549" i="33"/>
  <c r="J549" i="33"/>
  <c r="K548" i="33"/>
  <c r="J548" i="33"/>
  <c r="K547" i="33"/>
  <c r="J547" i="33"/>
  <c r="K546" i="33"/>
  <c r="J546" i="33"/>
  <c r="K545" i="33"/>
  <c r="J545" i="33"/>
  <c r="K544" i="33"/>
  <c r="J544" i="33"/>
  <c r="K538" i="33"/>
  <c r="J538" i="33"/>
  <c r="K537" i="33"/>
  <c r="J537" i="33"/>
  <c r="K536" i="33"/>
  <c r="J536" i="33"/>
  <c r="K535" i="33"/>
  <c r="J535" i="33"/>
  <c r="K534" i="33"/>
  <c r="J534" i="33"/>
  <c r="K533" i="33"/>
  <c r="J533" i="33"/>
  <c r="K532" i="33"/>
  <c r="J532" i="33"/>
  <c r="J527" i="33"/>
  <c r="K526" i="33"/>
  <c r="J526" i="33"/>
  <c r="K525" i="33"/>
  <c r="J525" i="33"/>
  <c r="K524" i="33"/>
  <c r="J524" i="33"/>
  <c r="K523" i="33"/>
  <c r="J523" i="33"/>
  <c r="K522" i="33"/>
  <c r="J522" i="33"/>
  <c r="K520" i="33"/>
  <c r="J520" i="33"/>
  <c r="K519" i="33"/>
  <c r="J519" i="33"/>
  <c r="K518" i="33"/>
  <c r="J518" i="33"/>
  <c r="K517" i="33"/>
  <c r="J517" i="33"/>
  <c r="K515" i="33"/>
  <c r="J515" i="33"/>
  <c r="K514" i="33"/>
  <c r="J514" i="33"/>
  <c r="K513" i="33"/>
  <c r="J513" i="33"/>
  <c r="K512" i="33"/>
  <c r="J512" i="33"/>
  <c r="K511" i="33"/>
  <c r="J511" i="33"/>
  <c r="K510" i="33"/>
  <c r="J510" i="33"/>
  <c r="K509" i="33"/>
  <c r="J509" i="33"/>
  <c r="J508" i="33"/>
  <c r="K507" i="33"/>
  <c r="J507" i="33"/>
  <c r="K506" i="33"/>
  <c r="J506" i="33"/>
  <c r="K505" i="33"/>
  <c r="J505" i="33"/>
  <c r="K504" i="33"/>
  <c r="J504" i="33"/>
  <c r="K503" i="33"/>
  <c r="J503" i="33"/>
  <c r="K502" i="33"/>
  <c r="J502" i="33"/>
  <c r="K501" i="33"/>
  <c r="J501" i="33"/>
  <c r="K500" i="33"/>
  <c r="J500" i="33"/>
  <c r="K499" i="33"/>
  <c r="J499" i="33"/>
  <c r="K498" i="33"/>
  <c r="J498" i="33"/>
  <c r="K497" i="33"/>
  <c r="J497" i="33"/>
  <c r="K496" i="33"/>
  <c r="J496" i="33"/>
  <c r="K495" i="33"/>
  <c r="J495" i="33"/>
  <c r="K494" i="33"/>
  <c r="J494" i="33"/>
  <c r="K493" i="33"/>
  <c r="J493" i="33"/>
  <c r="K492" i="33"/>
  <c r="J492" i="33"/>
  <c r="K491" i="33"/>
  <c r="J491" i="33"/>
  <c r="K485" i="33"/>
  <c r="K484" i="33"/>
  <c r="K483" i="33"/>
  <c r="K477" i="33"/>
  <c r="J477" i="33"/>
  <c r="K476" i="33"/>
  <c r="J476" i="33"/>
  <c r="K475" i="33"/>
  <c r="J475" i="33"/>
  <c r="K474" i="33"/>
  <c r="J474" i="33"/>
  <c r="K473" i="33"/>
  <c r="J473" i="33"/>
  <c r="K467" i="33"/>
  <c r="J467" i="33"/>
  <c r="K466" i="33"/>
  <c r="J466" i="33"/>
  <c r="K465" i="33"/>
  <c r="J465" i="33"/>
  <c r="K459" i="33"/>
  <c r="J459" i="33"/>
  <c r="K458" i="33"/>
  <c r="J458" i="33"/>
  <c r="K457" i="33"/>
  <c r="J457" i="33"/>
  <c r="K456" i="33"/>
  <c r="J456" i="33"/>
  <c r="K455" i="33"/>
  <c r="J455" i="33"/>
  <c r="K454" i="33"/>
  <c r="J454" i="33"/>
  <c r="K453" i="33"/>
  <c r="J453" i="33"/>
  <c r="K452" i="33"/>
  <c r="J452" i="33"/>
  <c r="K451" i="33"/>
  <c r="J451" i="33"/>
  <c r="K450" i="33"/>
  <c r="J450" i="33"/>
  <c r="K449" i="33"/>
  <c r="J449" i="33"/>
  <c r="K448" i="33"/>
  <c r="J448" i="33"/>
  <c r="K447" i="33"/>
  <c r="J447" i="33"/>
  <c r="K446" i="33"/>
  <c r="J446" i="33"/>
  <c r="K445" i="33"/>
  <c r="J445" i="33"/>
  <c r="K439" i="33"/>
  <c r="J439" i="33"/>
  <c r="K438" i="33"/>
  <c r="J438" i="33"/>
  <c r="K437" i="33"/>
  <c r="J437" i="33"/>
  <c r="K436" i="33"/>
  <c r="J436" i="33"/>
  <c r="K435" i="33"/>
  <c r="J435" i="33"/>
  <c r="K434" i="33"/>
  <c r="J434" i="33"/>
  <c r="K433" i="33"/>
  <c r="J433" i="33"/>
  <c r="K432" i="33"/>
  <c r="J432" i="33"/>
  <c r="K431" i="33"/>
  <c r="J431" i="33"/>
  <c r="K425" i="33"/>
  <c r="J425" i="33"/>
  <c r="K424" i="33"/>
  <c r="J424" i="33"/>
  <c r="K423" i="33"/>
  <c r="J423" i="33"/>
  <c r="K422" i="33"/>
  <c r="J422" i="33"/>
  <c r="K421" i="33"/>
  <c r="J421" i="33"/>
  <c r="K420" i="33"/>
  <c r="J420" i="33"/>
  <c r="K419" i="33"/>
  <c r="J419" i="33"/>
  <c r="K418" i="33"/>
  <c r="J418" i="33"/>
  <c r="K417" i="33"/>
  <c r="J417" i="33"/>
  <c r="K416" i="33"/>
  <c r="J416" i="33"/>
  <c r="K415" i="33"/>
  <c r="J415" i="33"/>
  <c r="K414" i="33"/>
  <c r="J414" i="33"/>
  <c r="K413" i="33"/>
  <c r="J413" i="33"/>
  <c r="K412" i="33"/>
  <c r="J412" i="33"/>
  <c r="K411" i="33"/>
  <c r="J411" i="33"/>
  <c r="K410" i="33"/>
  <c r="J410" i="33"/>
  <c r="K409" i="33"/>
  <c r="J409" i="33"/>
  <c r="K408" i="33"/>
  <c r="J408" i="33"/>
  <c r="K407" i="33"/>
  <c r="J407" i="33"/>
  <c r="K406" i="33"/>
  <c r="J406" i="33"/>
  <c r="K405" i="33"/>
  <c r="J405" i="33"/>
  <c r="K404" i="33"/>
  <c r="J404" i="33"/>
  <c r="K403" i="33"/>
  <c r="J403" i="33"/>
  <c r="K397" i="33"/>
  <c r="J397" i="33"/>
  <c r="K396" i="33"/>
  <c r="J396" i="33"/>
  <c r="K395" i="33"/>
  <c r="J395" i="33"/>
  <c r="K394" i="33"/>
  <c r="J394" i="33"/>
  <c r="K393" i="33"/>
  <c r="J393" i="33"/>
  <c r="K392" i="33"/>
  <c r="J392" i="33"/>
  <c r="K391" i="33"/>
  <c r="J391" i="33"/>
  <c r="K390" i="33"/>
  <c r="J390" i="33"/>
  <c r="K389" i="33"/>
  <c r="K388" i="33"/>
  <c r="J388" i="33"/>
  <c r="K387" i="33"/>
  <c r="J387" i="33"/>
  <c r="K386" i="33"/>
  <c r="J386" i="33"/>
  <c r="K385" i="33"/>
  <c r="J385" i="33"/>
  <c r="K384" i="33"/>
  <c r="J384" i="33"/>
  <c r="K383" i="33"/>
  <c r="J383" i="33"/>
  <c r="K382" i="33"/>
  <c r="J382" i="33"/>
  <c r="K381" i="33"/>
  <c r="J381" i="33"/>
  <c r="K380" i="33"/>
  <c r="J380" i="33"/>
  <c r="K379" i="33"/>
  <c r="J379" i="33"/>
  <c r="K378" i="33"/>
  <c r="J378" i="33"/>
  <c r="K377" i="33"/>
  <c r="J377" i="33"/>
  <c r="K376" i="33"/>
  <c r="J376" i="33"/>
  <c r="K375" i="33"/>
  <c r="J375" i="33"/>
  <c r="K374" i="33"/>
  <c r="J374" i="33"/>
  <c r="K368" i="33"/>
  <c r="J368" i="33"/>
  <c r="K367" i="33"/>
  <c r="J367" i="33"/>
  <c r="K366" i="33"/>
  <c r="J366" i="33"/>
  <c r="K365" i="33"/>
  <c r="J365" i="33"/>
  <c r="K364" i="33"/>
  <c r="J364" i="33"/>
  <c r="K363" i="33"/>
  <c r="J363" i="33"/>
  <c r="K362" i="33"/>
  <c r="J362" i="33"/>
  <c r="K361" i="33"/>
  <c r="J361" i="33"/>
  <c r="K360" i="33"/>
  <c r="J360" i="33"/>
  <c r="K354" i="33"/>
  <c r="J354" i="33"/>
  <c r="K353" i="33"/>
  <c r="J353" i="33"/>
  <c r="K352" i="33"/>
  <c r="J352" i="33"/>
  <c r="K351" i="33"/>
  <c r="J351" i="33"/>
  <c r="K350" i="33"/>
  <c r="J350" i="33"/>
  <c r="K349" i="33"/>
  <c r="J349" i="33"/>
  <c r="K348" i="33"/>
  <c r="J348" i="33"/>
  <c r="K347" i="33"/>
  <c r="J347" i="33"/>
  <c r="K346" i="33"/>
  <c r="J346" i="33"/>
  <c r="K345" i="33"/>
  <c r="J345" i="33"/>
  <c r="K344" i="33"/>
  <c r="J344" i="33"/>
  <c r="K343" i="33"/>
  <c r="J343" i="33"/>
  <c r="K342" i="33"/>
  <c r="J342" i="33"/>
  <c r="K341" i="33"/>
  <c r="J341" i="33"/>
  <c r="K340" i="33"/>
  <c r="J340" i="33"/>
  <c r="K339" i="33"/>
  <c r="J339" i="33"/>
  <c r="K338" i="33"/>
  <c r="J338" i="33"/>
  <c r="K337" i="33"/>
  <c r="J337" i="33"/>
  <c r="K336" i="33"/>
  <c r="J336" i="33"/>
  <c r="K335" i="33"/>
  <c r="J335" i="33"/>
  <c r="K329" i="33"/>
  <c r="J329" i="33"/>
  <c r="K328" i="33"/>
  <c r="J328" i="33"/>
  <c r="K327" i="33"/>
  <c r="J327" i="33"/>
  <c r="K326" i="33"/>
  <c r="J326" i="33"/>
  <c r="K325" i="33"/>
  <c r="J325" i="33"/>
  <c r="K324" i="33"/>
  <c r="J324" i="33"/>
  <c r="K323" i="33"/>
  <c r="J323" i="33"/>
  <c r="K322" i="33"/>
  <c r="J322" i="33"/>
  <c r="K321" i="33"/>
  <c r="J321" i="33"/>
  <c r="K320" i="33"/>
  <c r="J320" i="33"/>
  <c r="K319" i="33"/>
  <c r="J319" i="33"/>
  <c r="K318" i="33"/>
  <c r="J318" i="33"/>
  <c r="K317" i="33"/>
  <c r="J317" i="33"/>
  <c r="K316" i="33"/>
  <c r="J316" i="33"/>
  <c r="K315" i="33"/>
  <c r="J315" i="33"/>
  <c r="K314" i="33"/>
  <c r="J314" i="33"/>
  <c r="K313" i="33"/>
  <c r="J313" i="33"/>
  <c r="K307" i="33"/>
  <c r="J307" i="33"/>
  <c r="K306" i="33"/>
  <c r="J306" i="33"/>
  <c r="K305" i="33"/>
  <c r="J305" i="33"/>
  <c r="K304" i="33"/>
  <c r="J304" i="33"/>
  <c r="K303" i="33"/>
  <c r="J303" i="33"/>
  <c r="K302" i="33"/>
  <c r="J302" i="33"/>
  <c r="K301" i="33"/>
  <c r="J301" i="33"/>
  <c r="K300" i="33"/>
  <c r="J300" i="33"/>
  <c r="K299" i="33"/>
  <c r="J299" i="33"/>
  <c r="K298" i="33"/>
  <c r="J298" i="33"/>
  <c r="K297" i="33"/>
  <c r="J297" i="33"/>
  <c r="K296" i="33"/>
  <c r="J296" i="33"/>
  <c r="K295" i="33"/>
  <c r="J295" i="33"/>
  <c r="K294" i="33"/>
  <c r="J294" i="33"/>
  <c r="K293" i="33"/>
  <c r="J293" i="33"/>
  <c r="K292" i="33"/>
  <c r="J292" i="33"/>
  <c r="K291" i="33"/>
  <c r="K290" i="33"/>
  <c r="J290" i="33"/>
  <c r="K289" i="33"/>
  <c r="J289" i="33"/>
  <c r="K288" i="33"/>
  <c r="J288" i="33"/>
  <c r="K287" i="33"/>
  <c r="J287" i="33"/>
  <c r="K281" i="33"/>
  <c r="J281" i="33"/>
  <c r="K280" i="33"/>
  <c r="J280" i="33"/>
  <c r="K279" i="33"/>
  <c r="J279" i="33"/>
  <c r="K278" i="33"/>
  <c r="J278" i="33"/>
  <c r="K277" i="33"/>
  <c r="J277" i="33"/>
  <c r="K276" i="33"/>
  <c r="J276" i="33"/>
  <c r="K275" i="33"/>
  <c r="J275" i="33"/>
  <c r="K274" i="33"/>
  <c r="J274" i="33"/>
  <c r="K273" i="33"/>
  <c r="J273" i="33"/>
  <c r="K272" i="33"/>
  <c r="J272" i="33"/>
  <c r="K271" i="33"/>
  <c r="J271" i="33"/>
  <c r="K270" i="33"/>
  <c r="J270" i="33"/>
  <c r="K269" i="33"/>
  <c r="J269" i="33"/>
  <c r="K268" i="33"/>
  <c r="J268" i="33"/>
  <c r="K267" i="33"/>
  <c r="J267" i="33"/>
  <c r="K266" i="33"/>
  <c r="J266" i="33"/>
  <c r="K265" i="33"/>
  <c r="J265" i="33"/>
  <c r="K264" i="33"/>
  <c r="J264" i="33"/>
  <c r="K263" i="33"/>
  <c r="J263" i="33"/>
  <c r="K262" i="33"/>
  <c r="J262" i="33"/>
  <c r="K256" i="33"/>
  <c r="J256" i="33"/>
  <c r="K255" i="33"/>
  <c r="J255" i="33"/>
  <c r="K254" i="33"/>
  <c r="J254" i="33"/>
  <c r="K253" i="33"/>
  <c r="J253" i="33"/>
  <c r="K252" i="33"/>
  <c r="J252" i="33"/>
  <c r="K251" i="33"/>
  <c r="J251" i="33"/>
  <c r="K250" i="33"/>
  <c r="J250" i="33"/>
  <c r="K244" i="33"/>
  <c r="J244" i="33"/>
  <c r="K243" i="33"/>
  <c r="J243" i="33"/>
  <c r="K242" i="33"/>
  <c r="J242" i="33"/>
  <c r="K241" i="33"/>
  <c r="J241" i="33"/>
  <c r="K240" i="33"/>
  <c r="J240" i="33"/>
  <c r="K239" i="33"/>
  <c r="J239" i="33"/>
  <c r="K238" i="33"/>
  <c r="J238" i="33"/>
  <c r="K237" i="33"/>
  <c r="J237" i="33"/>
  <c r="K236" i="33"/>
  <c r="J236" i="33"/>
  <c r="K235" i="33"/>
  <c r="J235" i="33"/>
  <c r="K234" i="33"/>
  <c r="J234" i="33"/>
  <c r="K233" i="33"/>
  <c r="J233" i="33"/>
  <c r="K232" i="33"/>
  <c r="J232" i="33"/>
  <c r="K231" i="33"/>
  <c r="J231" i="33"/>
  <c r="K230" i="33"/>
  <c r="J230" i="33"/>
  <c r="K229" i="33"/>
  <c r="J229" i="33"/>
  <c r="K228" i="33"/>
  <c r="J228" i="33"/>
  <c r="K227" i="33"/>
  <c r="J227" i="33"/>
  <c r="K226" i="33"/>
  <c r="J226" i="33"/>
  <c r="K225" i="33"/>
  <c r="J225" i="33"/>
  <c r="K224" i="33"/>
  <c r="J224" i="33"/>
  <c r="K223" i="33"/>
  <c r="J223" i="33"/>
  <c r="K222" i="33"/>
  <c r="J222" i="33"/>
  <c r="K221" i="33"/>
  <c r="J221" i="33"/>
  <c r="K215" i="33"/>
  <c r="J215" i="33"/>
  <c r="K209" i="33"/>
  <c r="J209" i="33"/>
  <c r="K208" i="33"/>
  <c r="J208" i="33"/>
  <c r="K207" i="33"/>
  <c r="J207" i="33"/>
  <c r="K206" i="33"/>
  <c r="J206" i="33"/>
  <c r="K205" i="33"/>
  <c r="J205" i="33"/>
  <c r="K204" i="33"/>
  <c r="J204" i="33"/>
  <c r="K203" i="33"/>
  <c r="J203" i="33"/>
  <c r="K202" i="33"/>
  <c r="J202" i="33"/>
  <c r="K201" i="33"/>
  <c r="J201" i="33"/>
  <c r="K200" i="33"/>
  <c r="J200" i="33"/>
  <c r="K199" i="33"/>
  <c r="J199" i="33"/>
  <c r="K198" i="33"/>
  <c r="J198" i="33"/>
  <c r="K197" i="33"/>
  <c r="J197" i="33"/>
  <c r="K196" i="33"/>
  <c r="J196" i="33"/>
  <c r="K195" i="33"/>
  <c r="J195" i="33"/>
  <c r="K194" i="33"/>
  <c r="J194" i="33"/>
  <c r="K193" i="33"/>
  <c r="J193" i="33"/>
  <c r="K192" i="33"/>
  <c r="J192" i="33"/>
  <c r="K191" i="33"/>
  <c r="J191" i="33"/>
  <c r="K190" i="33"/>
  <c r="J190" i="33"/>
  <c r="K189" i="33"/>
  <c r="J189" i="33"/>
  <c r="K188" i="33"/>
  <c r="J188" i="33"/>
  <c r="K187" i="33"/>
  <c r="J187" i="33"/>
  <c r="K186" i="33"/>
  <c r="J186" i="33"/>
  <c r="K185" i="33"/>
  <c r="J185" i="33"/>
  <c r="K184" i="33"/>
  <c r="J184" i="33"/>
  <c r="K178" i="33"/>
  <c r="J178" i="33"/>
  <c r="J173" i="33"/>
  <c r="K172" i="33"/>
  <c r="J172" i="33"/>
  <c r="K171" i="33"/>
  <c r="J171" i="33"/>
  <c r="K170" i="33"/>
  <c r="J170" i="33"/>
  <c r="K169" i="33"/>
  <c r="J169" i="33"/>
  <c r="K168" i="33"/>
  <c r="J168" i="33"/>
  <c r="K167" i="33"/>
  <c r="J167" i="33"/>
  <c r="K166" i="33"/>
  <c r="J166" i="33"/>
  <c r="K165" i="33"/>
  <c r="J165" i="33"/>
  <c r="K164" i="33"/>
  <c r="J164" i="33"/>
  <c r="K163" i="33"/>
  <c r="J163" i="33"/>
  <c r="K162" i="33"/>
  <c r="J162" i="33"/>
  <c r="K161" i="33"/>
  <c r="J161" i="33"/>
  <c r="K160" i="33"/>
  <c r="J160" i="33"/>
  <c r="K159" i="33"/>
  <c r="J159" i="33"/>
  <c r="K158" i="33"/>
  <c r="J158" i="33"/>
  <c r="K157" i="33"/>
  <c r="J157" i="33"/>
  <c r="K156" i="33"/>
  <c r="J156" i="33"/>
  <c r="K155" i="33"/>
  <c r="J155" i="33"/>
  <c r="K154" i="33"/>
  <c r="J154" i="33"/>
  <c r="K153" i="33"/>
  <c r="J153" i="33"/>
  <c r="K152" i="33"/>
  <c r="J152" i="33"/>
  <c r="K151" i="33"/>
  <c r="J151" i="33"/>
  <c r="K150" i="33"/>
  <c r="J150" i="33"/>
  <c r="K144" i="33"/>
  <c r="J144" i="33"/>
  <c r="K143" i="33"/>
  <c r="J143" i="33"/>
  <c r="K142" i="33"/>
  <c r="J142" i="33"/>
  <c r="K141" i="33"/>
  <c r="J141" i="33"/>
  <c r="K140" i="33"/>
  <c r="J140" i="33"/>
  <c r="K139" i="33"/>
  <c r="J139" i="33"/>
  <c r="K138" i="33"/>
  <c r="J138" i="33"/>
  <c r="K137" i="33"/>
  <c r="J137" i="33"/>
  <c r="K136" i="33"/>
  <c r="J136" i="33"/>
  <c r="K135" i="33"/>
  <c r="J135" i="33"/>
  <c r="K134" i="33"/>
  <c r="J134" i="33"/>
  <c r="K133" i="33"/>
  <c r="J133" i="33"/>
  <c r="K132" i="33"/>
  <c r="J132" i="33"/>
  <c r="K131" i="33"/>
  <c r="J131" i="33"/>
  <c r="K130" i="33"/>
  <c r="J130" i="33"/>
  <c r="K129" i="33"/>
  <c r="K128" i="33"/>
  <c r="J128" i="33"/>
  <c r="K127" i="33"/>
  <c r="J127" i="33"/>
  <c r="K126" i="33"/>
  <c r="J126" i="33"/>
  <c r="K125" i="33"/>
  <c r="J125" i="33"/>
  <c r="K124" i="33"/>
  <c r="J124" i="33"/>
  <c r="K123" i="33"/>
  <c r="J123" i="33"/>
  <c r="K117" i="33"/>
  <c r="J117" i="33"/>
  <c r="K116" i="33"/>
  <c r="J116" i="33"/>
  <c r="K115" i="33"/>
  <c r="J115" i="33"/>
  <c r="K114" i="33"/>
  <c r="J114" i="33"/>
  <c r="K113" i="33"/>
  <c r="J113" i="33"/>
  <c r="K112" i="33"/>
  <c r="J112" i="33"/>
  <c r="K111" i="33"/>
  <c r="J111" i="33"/>
  <c r="K110" i="33"/>
  <c r="J110" i="33"/>
  <c r="K109" i="33"/>
  <c r="J109" i="33"/>
  <c r="K108" i="33"/>
  <c r="J108" i="33"/>
  <c r="K107" i="33"/>
  <c r="J107" i="33"/>
  <c r="K106" i="33"/>
  <c r="J106" i="33"/>
  <c r="K105" i="33"/>
  <c r="J105" i="33"/>
  <c r="K104" i="33"/>
  <c r="K103" i="33"/>
  <c r="J103" i="33"/>
  <c r="K102" i="33"/>
  <c r="J102" i="33"/>
  <c r="K101" i="33"/>
  <c r="K100" i="33"/>
  <c r="K99" i="33"/>
  <c r="J99" i="33"/>
  <c r="K98" i="33"/>
  <c r="J98" i="33"/>
  <c r="K97" i="33"/>
  <c r="J97" i="33"/>
  <c r="K96" i="33"/>
  <c r="J96" i="33"/>
  <c r="K95" i="33"/>
  <c r="J95" i="33"/>
  <c r="K94" i="33"/>
  <c r="J94" i="33"/>
  <c r="K93" i="33"/>
  <c r="J93" i="33"/>
  <c r="K92" i="33"/>
  <c r="J92" i="33"/>
  <c r="K91" i="33"/>
  <c r="J91" i="33"/>
  <c r="K90" i="33"/>
  <c r="J90" i="33"/>
  <c r="K89" i="33"/>
  <c r="J89" i="33"/>
  <c r="K88" i="33"/>
  <c r="J88" i="33"/>
  <c r="K87" i="33"/>
  <c r="J87" i="33"/>
  <c r="K86" i="33"/>
  <c r="J86" i="33"/>
  <c r="K85" i="33"/>
  <c r="K84" i="33"/>
  <c r="J84" i="33"/>
  <c r="K83" i="33"/>
  <c r="K82" i="33"/>
  <c r="J82" i="33"/>
  <c r="K81" i="33"/>
  <c r="J81" i="33"/>
  <c r="K75" i="33"/>
  <c r="J75" i="33"/>
  <c r="K74" i="33"/>
  <c r="J74" i="33"/>
  <c r="K73" i="33"/>
  <c r="J73" i="33"/>
  <c r="K72" i="33"/>
  <c r="J72" i="33"/>
  <c r="K71" i="33"/>
  <c r="J71" i="33"/>
  <c r="K70" i="33"/>
  <c r="J70" i="33"/>
  <c r="K69" i="33"/>
  <c r="J69" i="33"/>
  <c r="K68" i="33"/>
  <c r="K67" i="33"/>
  <c r="J67" i="33"/>
  <c r="K66" i="33"/>
  <c r="J66" i="33"/>
  <c r="K65" i="33"/>
  <c r="J65" i="33"/>
  <c r="K64" i="33"/>
  <c r="J64" i="33"/>
  <c r="K63" i="33"/>
  <c r="J63" i="33"/>
  <c r="K62" i="33"/>
  <c r="J62" i="33"/>
  <c r="K61" i="33"/>
  <c r="J61" i="33"/>
  <c r="K60" i="33"/>
  <c r="J60" i="33"/>
  <c r="K59" i="33"/>
  <c r="J59" i="33"/>
  <c r="K58" i="33"/>
  <c r="J58" i="33"/>
  <c r="K57" i="33"/>
  <c r="J57" i="33"/>
  <c r="K56" i="33"/>
  <c r="J56" i="33"/>
  <c r="K55" i="33"/>
  <c r="J55" i="33"/>
  <c r="K54" i="33"/>
  <c r="J54" i="33"/>
  <c r="K53" i="33"/>
  <c r="J53" i="33"/>
  <c r="K52" i="33"/>
  <c r="J52" i="33"/>
  <c r="K51" i="33"/>
  <c r="J51" i="33"/>
  <c r="K50" i="33"/>
  <c r="J50" i="33"/>
  <c r="K49" i="33"/>
  <c r="J49" i="33"/>
  <c r="K48" i="33"/>
  <c r="J48" i="33"/>
  <c r="K47" i="33"/>
  <c r="J47" i="33"/>
  <c r="K46" i="33"/>
  <c r="J46" i="33"/>
  <c r="K45" i="33"/>
  <c r="J45" i="33"/>
  <c r="K44" i="33"/>
  <c r="J44" i="33"/>
  <c r="K43" i="33"/>
  <c r="J43" i="33"/>
  <c r="K42" i="33"/>
  <c r="J42" i="33"/>
  <c r="K41" i="33"/>
  <c r="J41" i="33"/>
  <c r="K40" i="33"/>
  <c r="J40" i="33"/>
  <c r="K39" i="33"/>
  <c r="J39" i="33"/>
  <c r="K33" i="33"/>
  <c r="J33" i="33"/>
  <c r="K32" i="33"/>
  <c r="J32" i="33"/>
  <c r="K31" i="33"/>
  <c r="J31" i="33"/>
  <c r="K30" i="33"/>
  <c r="J30" i="33"/>
  <c r="K29" i="33"/>
  <c r="J29" i="33"/>
  <c r="K28" i="33"/>
  <c r="J28" i="33"/>
  <c r="K27" i="33"/>
  <c r="J27" i="33"/>
  <c r="K26" i="33"/>
  <c r="J26" i="33"/>
  <c r="K25" i="33"/>
  <c r="J25" i="33"/>
  <c r="K24" i="33"/>
  <c r="J24" i="33"/>
  <c r="K23" i="33"/>
  <c r="J23" i="33"/>
  <c r="K22" i="33"/>
  <c r="J22" i="33"/>
  <c r="K21" i="33"/>
  <c r="K20" i="33"/>
  <c r="J20" i="33"/>
  <c r="K19" i="33"/>
  <c r="J19" i="33"/>
  <c r="K18" i="33"/>
  <c r="J18" i="33"/>
  <c r="K17" i="33"/>
  <c r="J17" i="33"/>
  <c r="K16" i="33"/>
  <c r="J16" i="33"/>
  <c r="K15" i="33"/>
  <c r="J15" i="33"/>
  <c r="K14" i="33"/>
  <c r="J14" i="33"/>
  <c r="K13" i="33"/>
  <c r="J13" i="33"/>
  <c r="K12" i="33"/>
  <c r="J12" i="33"/>
  <c r="K11" i="33"/>
  <c r="J11" i="33"/>
  <c r="K10" i="33"/>
  <c r="J10" i="33"/>
  <c r="K9" i="33"/>
  <c r="J9" i="33"/>
  <c r="K8" i="33"/>
  <c r="J8" i="33"/>
  <c r="K7" i="33"/>
  <c r="J7" i="33"/>
  <c r="K28" i="46"/>
  <c r="K551" i="33" s="1"/>
  <c r="J28" i="46"/>
  <c r="K16" i="46"/>
  <c r="K539" i="33" s="1"/>
  <c r="J16" i="46"/>
  <c r="J539" i="33" s="1"/>
  <c r="K54" i="32"/>
  <c r="K527" i="33" s="1"/>
  <c r="J54" i="32"/>
  <c r="K45" i="32"/>
  <c r="K521" i="33" s="1"/>
  <c r="J45" i="32"/>
  <c r="J521" i="33" s="1"/>
  <c r="J37" i="32"/>
  <c r="J516" i="33" s="1"/>
  <c r="K26" i="32"/>
  <c r="K508" i="33" s="1"/>
  <c r="J26" i="32"/>
  <c r="K17" i="21"/>
  <c r="K486" i="33" s="1"/>
  <c r="K14" i="31"/>
  <c r="K478" i="33" s="1"/>
  <c r="J14" i="31"/>
  <c r="J478" i="33" s="1"/>
  <c r="O465" i="33"/>
  <c r="N467" i="33"/>
  <c r="K32" i="30"/>
  <c r="K468" i="33" s="1"/>
  <c r="J32" i="30"/>
  <c r="J468" i="33" s="1"/>
  <c r="K24" i="30"/>
  <c r="K460" i="33" s="1"/>
  <c r="J24" i="30"/>
  <c r="J460" i="33" s="1"/>
  <c r="K18" i="19"/>
  <c r="K440" i="33" s="1"/>
  <c r="J18" i="19"/>
  <c r="J440" i="33" s="1"/>
  <c r="K10" i="47"/>
  <c r="K179" i="33" s="1"/>
  <c r="J10" i="47"/>
  <c r="J179" i="33" s="1"/>
  <c r="K10" i="44"/>
  <c r="K216" i="33" s="1"/>
  <c r="J10" i="44"/>
  <c r="J216" i="33" s="1"/>
  <c r="K18" i="45"/>
  <c r="K369" i="33" s="1"/>
  <c r="J18" i="45"/>
  <c r="J369" i="33" s="1"/>
  <c r="K16" i="25"/>
  <c r="K257" i="33" s="1"/>
  <c r="J16" i="25"/>
  <c r="J257" i="33" s="1"/>
  <c r="K32" i="14"/>
  <c r="K426" i="33" s="1"/>
  <c r="J32" i="14"/>
  <c r="J426" i="33" s="1"/>
  <c r="K33" i="13"/>
  <c r="K398" i="33" s="1"/>
  <c r="J24" i="13"/>
  <c r="J33" i="13" s="1"/>
  <c r="J398" i="33" s="1"/>
  <c r="K29" i="12"/>
  <c r="K355" i="33" s="1"/>
  <c r="J29" i="12"/>
  <c r="J355" i="33" s="1"/>
  <c r="K26" i="11"/>
  <c r="K330" i="33" s="1"/>
  <c r="J26" i="11"/>
  <c r="J330" i="33" s="1"/>
  <c r="K30" i="10"/>
  <c r="K308" i="33" s="1"/>
  <c r="J30" i="10"/>
  <c r="J308" i="33" s="1"/>
  <c r="J13" i="10"/>
  <c r="J291" i="33" s="1"/>
  <c r="K29" i="9"/>
  <c r="K282" i="33" s="1"/>
  <c r="J29" i="9"/>
  <c r="J282" i="33" s="1"/>
  <c r="K33" i="8"/>
  <c r="K245" i="33" s="1"/>
  <c r="J33" i="8"/>
  <c r="J245" i="33" s="1"/>
  <c r="K68" i="7"/>
  <c r="J68" i="7"/>
  <c r="K52" i="7"/>
  <c r="K35" i="7"/>
  <c r="K210" i="33" s="1"/>
  <c r="J35" i="7"/>
  <c r="J210" i="33" s="1"/>
  <c r="K31" i="5"/>
  <c r="K145" i="33" s="1"/>
  <c r="J15" i="5"/>
  <c r="J31" i="5" s="1"/>
  <c r="J145" i="33" s="1"/>
  <c r="N15" i="6"/>
  <c r="K32" i="6"/>
  <c r="K173" i="33" s="1"/>
  <c r="J32" i="6"/>
  <c r="K46" i="4"/>
  <c r="K118" i="33" s="1"/>
  <c r="J32" i="4"/>
  <c r="J104" i="33" s="1"/>
  <c r="J29" i="4"/>
  <c r="J101" i="33" s="1"/>
  <c r="J28" i="4"/>
  <c r="J100" i="33" s="1"/>
  <c r="J13" i="4"/>
  <c r="J85" i="33" s="1"/>
  <c r="J11" i="4"/>
  <c r="J46" i="4" s="1"/>
  <c r="J118" i="33" s="1"/>
  <c r="K46" i="3"/>
  <c r="K76" i="33" s="1"/>
  <c r="J38" i="3"/>
  <c r="J46" i="3" s="1"/>
  <c r="J76" i="33" s="1"/>
  <c r="N7" i="33"/>
  <c r="K36" i="2"/>
  <c r="K34" i="33" s="1"/>
  <c r="J36" i="2"/>
  <c r="J34" i="33" s="1"/>
  <c r="J23" i="2"/>
  <c r="J21" i="33" s="1"/>
  <c r="A465" i="33"/>
  <c r="B465" i="33"/>
  <c r="C465" i="33"/>
  <c r="D465" i="33"/>
  <c r="E465" i="33"/>
  <c r="F465" i="33"/>
  <c r="G465" i="33"/>
  <c r="H465" i="33"/>
  <c r="I465" i="33"/>
  <c r="N465" i="33"/>
  <c r="A466" i="33"/>
  <c r="B466" i="33"/>
  <c r="C466" i="33"/>
  <c r="D466" i="33"/>
  <c r="E466" i="33"/>
  <c r="F466" i="33"/>
  <c r="G466" i="33"/>
  <c r="H466" i="33"/>
  <c r="I466" i="33"/>
  <c r="N466" i="33"/>
  <c r="O466" i="33"/>
  <c r="A467" i="33"/>
  <c r="B467" i="33"/>
  <c r="C467" i="33"/>
  <c r="D467" i="33"/>
  <c r="E467" i="33"/>
  <c r="F467" i="33"/>
  <c r="G467" i="33"/>
  <c r="H467" i="33"/>
  <c r="I467" i="33"/>
  <c r="O467" i="33"/>
  <c r="A468" i="33"/>
  <c r="A33" i="30"/>
  <c r="I32" i="30"/>
  <c r="I468" i="33" s="1"/>
  <c r="H32" i="30"/>
  <c r="H468" i="33" s="1"/>
  <c r="G32" i="30"/>
  <c r="G468" i="33" s="1"/>
  <c r="F32" i="30"/>
  <c r="F468" i="33" s="1"/>
  <c r="E32" i="30"/>
  <c r="E468" i="33" s="1"/>
  <c r="D32" i="30"/>
  <c r="D468" i="33" s="1"/>
  <c r="C32" i="30"/>
  <c r="C468" i="33" s="1"/>
  <c r="B32" i="30"/>
  <c r="B468" i="33" s="1"/>
  <c r="P9" i="2"/>
  <c r="I550" i="33"/>
  <c r="H550" i="33"/>
  <c r="I549" i="33"/>
  <c r="H549" i="33"/>
  <c r="I548" i="33"/>
  <c r="H548" i="33"/>
  <c r="I547" i="33"/>
  <c r="H547" i="33"/>
  <c r="I546" i="33"/>
  <c r="H546" i="33"/>
  <c r="I545" i="33"/>
  <c r="H545" i="33"/>
  <c r="I544" i="33"/>
  <c r="H544" i="33"/>
  <c r="I538" i="33"/>
  <c r="H538" i="33"/>
  <c r="I537" i="33"/>
  <c r="H537" i="33"/>
  <c r="I536" i="33"/>
  <c r="H536" i="33"/>
  <c r="I535" i="33"/>
  <c r="H535" i="33"/>
  <c r="I534" i="33"/>
  <c r="H534" i="33"/>
  <c r="I533" i="33"/>
  <c r="H533" i="33"/>
  <c r="I532" i="33"/>
  <c r="H532" i="33"/>
  <c r="I526" i="33"/>
  <c r="H526" i="33"/>
  <c r="I525" i="33"/>
  <c r="H525" i="33"/>
  <c r="I524" i="33"/>
  <c r="H524" i="33"/>
  <c r="I523" i="33"/>
  <c r="H523" i="33"/>
  <c r="I522" i="33"/>
  <c r="H522" i="33"/>
  <c r="I520" i="33"/>
  <c r="H520" i="33"/>
  <c r="I519" i="33"/>
  <c r="H519" i="33"/>
  <c r="I518" i="33"/>
  <c r="H518" i="33"/>
  <c r="I517" i="33"/>
  <c r="H517" i="33"/>
  <c r="I515" i="33"/>
  <c r="H515" i="33"/>
  <c r="I514" i="33"/>
  <c r="H514" i="33"/>
  <c r="I513" i="33"/>
  <c r="H513" i="33"/>
  <c r="I512" i="33"/>
  <c r="H512" i="33"/>
  <c r="I511" i="33"/>
  <c r="H511" i="33"/>
  <c r="I510" i="33"/>
  <c r="H510" i="33"/>
  <c r="I509" i="33"/>
  <c r="H509" i="33"/>
  <c r="I507" i="33"/>
  <c r="H507" i="33"/>
  <c r="I506" i="33"/>
  <c r="H506" i="33"/>
  <c r="I505" i="33"/>
  <c r="H505" i="33"/>
  <c r="I504" i="33"/>
  <c r="H504" i="33"/>
  <c r="I503" i="33"/>
  <c r="H503" i="33"/>
  <c r="I502" i="33"/>
  <c r="H502" i="33"/>
  <c r="I501" i="33"/>
  <c r="H501" i="33"/>
  <c r="I500" i="33"/>
  <c r="H500" i="33"/>
  <c r="I499" i="33"/>
  <c r="H499" i="33"/>
  <c r="I498" i="33"/>
  <c r="H498" i="33"/>
  <c r="I497" i="33"/>
  <c r="H497" i="33"/>
  <c r="I496" i="33"/>
  <c r="H496" i="33"/>
  <c r="I495" i="33"/>
  <c r="H495" i="33"/>
  <c r="I494" i="33"/>
  <c r="H494" i="33"/>
  <c r="I493" i="33"/>
  <c r="H493" i="33"/>
  <c r="I492" i="33"/>
  <c r="H492" i="33"/>
  <c r="I491" i="33"/>
  <c r="H491" i="33"/>
  <c r="I485" i="33"/>
  <c r="I484" i="33"/>
  <c r="I483" i="33"/>
  <c r="I477" i="33"/>
  <c r="H477" i="33"/>
  <c r="I476" i="33"/>
  <c r="H476" i="33"/>
  <c r="I475" i="33"/>
  <c r="H475" i="33"/>
  <c r="I474" i="33"/>
  <c r="H474" i="33"/>
  <c r="I473" i="33"/>
  <c r="H473" i="33"/>
  <c r="I459" i="33"/>
  <c r="H459" i="33"/>
  <c r="I458" i="33"/>
  <c r="H458" i="33"/>
  <c r="I457" i="33"/>
  <c r="H457" i="33"/>
  <c r="I456" i="33"/>
  <c r="H456" i="33"/>
  <c r="I455" i="33"/>
  <c r="H455" i="33"/>
  <c r="I454" i="33"/>
  <c r="H454" i="33"/>
  <c r="I453" i="33"/>
  <c r="H453" i="33"/>
  <c r="I452" i="33"/>
  <c r="H452" i="33"/>
  <c r="I451" i="33"/>
  <c r="H451" i="33"/>
  <c r="I450" i="33"/>
  <c r="H450" i="33"/>
  <c r="I449" i="33"/>
  <c r="H449" i="33"/>
  <c r="I448" i="33"/>
  <c r="H448" i="33"/>
  <c r="I447" i="33"/>
  <c r="H447" i="33"/>
  <c r="I446" i="33"/>
  <c r="H446" i="33"/>
  <c r="I445" i="33"/>
  <c r="H445" i="33"/>
  <c r="I439" i="33"/>
  <c r="H439" i="33"/>
  <c r="I438" i="33"/>
  <c r="H438" i="33"/>
  <c r="I437" i="33"/>
  <c r="H437" i="33"/>
  <c r="I436" i="33"/>
  <c r="H436" i="33"/>
  <c r="I435" i="33"/>
  <c r="H435" i="33"/>
  <c r="I434" i="33"/>
  <c r="H434" i="33"/>
  <c r="I433" i="33"/>
  <c r="H433" i="33"/>
  <c r="I432" i="33"/>
  <c r="H432" i="33"/>
  <c r="I431" i="33"/>
  <c r="H431" i="33"/>
  <c r="I425" i="33"/>
  <c r="H425" i="33"/>
  <c r="I424" i="33"/>
  <c r="H424" i="33"/>
  <c r="I423" i="33"/>
  <c r="H423" i="33"/>
  <c r="I422" i="33"/>
  <c r="H422" i="33"/>
  <c r="I421" i="33"/>
  <c r="H421" i="33"/>
  <c r="I420" i="33"/>
  <c r="H420" i="33"/>
  <c r="I419" i="33"/>
  <c r="H419" i="33"/>
  <c r="I418" i="33"/>
  <c r="H418" i="33"/>
  <c r="I417" i="33"/>
  <c r="H417" i="33"/>
  <c r="I416" i="33"/>
  <c r="H416" i="33"/>
  <c r="I415" i="33"/>
  <c r="H415" i="33"/>
  <c r="I414" i="33"/>
  <c r="H414" i="33"/>
  <c r="I413" i="33"/>
  <c r="H413" i="33"/>
  <c r="I412" i="33"/>
  <c r="H412" i="33"/>
  <c r="I411" i="33"/>
  <c r="H411" i="33"/>
  <c r="I410" i="33"/>
  <c r="H410" i="33"/>
  <c r="I409" i="33"/>
  <c r="H409" i="33"/>
  <c r="I408" i="33"/>
  <c r="H408" i="33"/>
  <c r="I407" i="33"/>
  <c r="H407" i="33"/>
  <c r="I406" i="33"/>
  <c r="H406" i="33"/>
  <c r="I405" i="33"/>
  <c r="H405" i="33"/>
  <c r="I404" i="33"/>
  <c r="H404" i="33"/>
  <c r="I403" i="33"/>
  <c r="H403" i="33"/>
  <c r="I397" i="33"/>
  <c r="H397" i="33"/>
  <c r="I396" i="33"/>
  <c r="H396" i="33"/>
  <c r="I395" i="33"/>
  <c r="H395" i="33"/>
  <c r="I394" i="33"/>
  <c r="H394" i="33"/>
  <c r="I393" i="33"/>
  <c r="H393" i="33"/>
  <c r="I392" i="33"/>
  <c r="H392" i="33"/>
  <c r="I391" i="33"/>
  <c r="H391" i="33"/>
  <c r="I390" i="33"/>
  <c r="H390" i="33"/>
  <c r="I389" i="33"/>
  <c r="I388" i="33"/>
  <c r="H388" i="33"/>
  <c r="I387" i="33"/>
  <c r="H387" i="33"/>
  <c r="I386" i="33"/>
  <c r="H386" i="33"/>
  <c r="I385" i="33"/>
  <c r="H385" i="33"/>
  <c r="I384" i="33"/>
  <c r="H384" i="33"/>
  <c r="I383" i="33"/>
  <c r="H383" i="33"/>
  <c r="I382" i="33"/>
  <c r="H382" i="33"/>
  <c r="I381" i="33"/>
  <c r="H381" i="33"/>
  <c r="I380" i="33"/>
  <c r="H380" i="33"/>
  <c r="I379" i="33"/>
  <c r="H379" i="33"/>
  <c r="I378" i="33"/>
  <c r="H378" i="33"/>
  <c r="I377" i="33"/>
  <c r="H377" i="33"/>
  <c r="I376" i="33"/>
  <c r="H376" i="33"/>
  <c r="I375" i="33"/>
  <c r="H375" i="33"/>
  <c r="I374" i="33"/>
  <c r="H374" i="33"/>
  <c r="I368" i="33"/>
  <c r="H368" i="33"/>
  <c r="I367" i="33"/>
  <c r="H367" i="33"/>
  <c r="I366" i="33"/>
  <c r="H366" i="33"/>
  <c r="I365" i="33"/>
  <c r="H365" i="33"/>
  <c r="I364" i="33"/>
  <c r="H364" i="33"/>
  <c r="I363" i="33"/>
  <c r="H363" i="33"/>
  <c r="I362" i="33"/>
  <c r="H362" i="33"/>
  <c r="I361" i="33"/>
  <c r="H361" i="33"/>
  <c r="I360" i="33"/>
  <c r="H360" i="33"/>
  <c r="I354" i="33"/>
  <c r="H354" i="33"/>
  <c r="I353" i="33"/>
  <c r="H353" i="33"/>
  <c r="I352" i="33"/>
  <c r="H352" i="33"/>
  <c r="I351" i="33"/>
  <c r="H351" i="33"/>
  <c r="I350" i="33"/>
  <c r="H350" i="33"/>
  <c r="I349" i="33"/>
  <c r="H349" i="33"/>
  <c r="I348" i="33"/>
  <c r="H348" i="33"/>
  <c r="I347" i="33"/>
  <c r="H347" i="33"/>
  <c r="I346" i="33"/>
  <c r="H346" i="33"/>
  <c r="I345" i="33"/>
  <c r="H345" i="33"/>
  <c r="I344" i="33"/>
  <c r="H344" i="33"/>
  <c r="I343" i="33"/>
  <c r="H343" i="33"/>
  <c r="I342" i="33"/>
  <c r="H342" i="33"/>
  <c r="I341" i="33"/>
  <c r="H341" i="33"/>
  <c r="I340" i="33"/>
  <c r="H340" i="33"/>
  <c r="I339" i="33"/>
  <c r="H339" i="33"/>
  <c r="I338" i="33"/>
  <c r="H338" i="33"/>
  <c r="I337" i="33"/>
  <c r="H337" i="33"/>
  <c r="I336" i="33"/>
  <c r="H336" i="33"/>
  <c r="I335" i="33"/>
  <c r="H335" i="33"/>
  <c r="I329" i="33"/>
  <c r="H329" i="33"/>
  <c r="I328" i="33"/>
  <c r="H328" i="33"/>
  <c r="I327" i="33"/>
  <c r="H327" i="33"/>
  <c r="I326" i="33"/>
  <c r="H326" i="33"/>
  <c r="I325" i="33"/>
  <c r="H325" i="33"/>
  <c r="I324" i="33"/>
  <c r="H324" i="33"/>
  <c r="I323" i="33"/>
  <c r="H323" i="33"/>
  <c r="I322" i="33"/>
  <c r="H322" i="33"/>
  <c r="I321" i="33"/>
  <c r="H321" i="33"/>
  <c r="I320" i="33"/>
  <c r="H320" i="33"/>
  <c r="I319" i="33"/>
  <c r="H319" i="33"/>
  <c r="I318" i="33"/>
  <c r="H318" i="33"/>
  <c r="I317" i="33"/>
  <c r="H317" i="33"/>
  <c r="I316" i="33"/>
  <c r="H316" i="33"/>
  <c r="I315" i="33"/>
  <c r="H315" i="33"/>
  <c r="I314" i="33"/>
  <c r="H314" i="33"/>
  <c r="I313" i="33"/>
  <c r="H313" i="33"/>
  <c r="I307" i="33"/>
  <c r="H307" i="33"/>
  <c r="I306" i="33"/>
  <c r="H306" i="33"/>
  <c r="I305" i="33"/>
  <c r="H305" i="33"/>
  <c r="I304" i="33"/>
  <c r="H304" i="33"/>
  <c r="I303" i="33"/>
  <c r="H303" i="33"/>
  <c r="I302" i="33"/>
  <c r="H302" i="33"/>
  <c r="I301" i="33"/>
  <c r="H301" i="33"/>
  <c r="I300" i="33"/>
  <c r="H300" i="33"/>
  <c r="I299" i="33"/>
  <c r="H299" i="33"/>
  <c r="I298" i="33"/>
  <c r="H298" i="33"/>
  <c r="I297" i="33"/>
  <c r="H297" i="33"/>
  <c r="I296" i="33"/>
  <c r="H296" i="33"/>
  <c r="I295" i="33"/>
  <c r="H295" i="33"/>
  <c r="I294" i="33"/>
  <c r="H294" i="33"/>
  <c r="I293" i="33"/>
  <c r="H293" i="33"/>
  <c r="I292" i="33"/>
  <c r="H292" i="33"/>
  <c r="I291" i="33"/>
  <c r="I290" i="33"/>
  <c r="H290" i="33"/>
  <c r="I289" i="33"/>
  <c r="H289" i="33"/>
  <c r="I288" i="33"/>
  <c r="H288" i="33"/>
  <c r="I287" i="33"/>
  <c r="H287" i="33"/>
  <c r="I281" i="33"/>
  <c r="H281" i="33"/>
  <c r="I280" i="33"/>
  <c r="H280" i="33"/>
  <c r="I279" i="33"/>
  <c r="H279" i="33"/>
  <c r="I278" i="33"/>
  <c r="H278" i="33"/>
  <c r="I277" i="33"/>
  <c r="H277" i="33"/>
  <c r="I276" i="33"/>
  <c r="H276" i="33"/>
  <c r="I275" i="33"/>
  <c r="H275" i="33"/>
  <c r="I274" i="33"/>
  <c r="H274" i="33"/>
  <c r="I273" i="33"/>
  <c r="H273" i="33"/>
  <c r="I272" i="33"/>
  <c r="H272" i="33"/>
  <c r="I271" i="33"/>
  <c r="H271" i="33"/>
  <c r="I270" i="33"/>
  <c r="H270" i="33"/>
  <c r="I269" i="33"/>
  <c r="H269" i="33"/>
  <c r="I268" i="33"/>
  <c r="H268" i="33"/>
  <c r="I267" i="33"/>
  <c r="H267" i="33"/>
  <c r="I266" i="33"/>
  <c r="H266" i="33"/>
  <c r="I265" i="33"/>
  <c r="H265" i="33"/>
  <c r="I264" i="33"/>
  <c r="H264" i="33"/>
  <c r="I263" i="33"/>
  <c r="H263" i="33"/>
  <c r="I262" i="33"/>
  <c r="H262" i="33"/>
  <c r="I256" i="33"/>
  <c r="H256" i="33"/>
  <c r="I255" i="33"/>
  <c r="H255" i="33"/>
  <c r="I254" i="33"/>
  <c r="H254" i="33"/>
  <c r="I253" i="33"/>
  <c r="H253" i="33"/>
  <c r="I252" i="33"/>
  <c r="H252" i="33"/>
  <c r="I251" i="33"/>
  <c r="H251" i="33"/>
  <c r="I250" i="33"/>
  <c r="H250" i="33"/>
  <c r="I244" i="33"/>
  <c r="H244" i="33"/>
  <c r="I243" i="33"/>
  <c r="H243" i="33"/>
  <c r="I242" i="33"/>
  <c r="H242" i="33"/>
  <c r="I241" i="33"/>
  <c r="H241" i="33"/>
  <c r="I240" i="33"/>
  <c r="H240" i="33"/>
  <c r="I239" i="33"/>
  <c r="H239" i="33"/>
  <c r="I238" i="33"/>
  <c r="H238" i="33"/>
  <c r="I237" i="33"/>
  <c r="H237" i="33"/>
  <c r="I236" i="33"/>
  <c r="H236" i="33"/>
  <c r="I235" i="33"/>
  <c r="H235" i="33"/>
  <c r="I234" i="33"/>
  <c r="H234" i="33"/>
  <c r="I233" i="33"/>
  <c r="H233" i="33"/>
  <c r="I232" i="33"/>
  <c r="H232" i="33"/>
  <c r="I231" i="33"/>
  <c r="H231" i="33"/>
  <c r="I230" i="33"/>
  <c r="H230" i="33"/>
  <c r="I229" i="33"/>
  <c r="H229" i="33"/>
  <c r="I228" i="33"/>
  <c r="H228" i="33"/>
  <c r="I227" i="33"/>
  <c r="H227" i="33"/>
  <c r="I226" i="33"/>
  <c r="H226" i="33"/>
  <c r="I225" i="33"/>
  <c r="H225" i="33"/>
  <c r="I224" i="33"/>
  <c r="H224" i="33"/>
  <c r="I223" i="33"/>
  <c r="H223" i="33"/>
  <c r="I222" i="33"/>
  <c r="H222" i="33"/>
  <c r="I221" i="33"/>
  <c r="H221" i="33"/>
  <c r="I215" i="33"/>
  <c r="H215" i="33"/>
  <c r="I209" i="33"/>
  <c r="H209" i="33"/>
  <c r="I208" i="33"/>
  <c r="H208" i="33"/>
  <c r="I207" i="33"/>
  <c r="H207" i="33"/>
  <c r="I206" i="33"/>
  <c r="H206" i="33"/>
  <c r="I205" i="33"/>
  <c r="H205" i="33"/>
  <c r="I204" i="33"/>
  <c r="H204" i="33"/>
  <c r="I203" i="33"/>
  <c r="H203" i="33"/>
  <c r="I202" i="33"/>
  <c r="H202" i="33"/>
  <c r="I201" i="33"/>
  <c r="H201" i="33"/>
  <c r="I200" i="33"/>
  <c r="H200" i="33"/>
  <c r="I199" i="33"/>
  <c r="H199" i="33"/>
  <c r="I198" i="33"/>
  <c r="H198" i="33"/>
  <c r="I197" i="33"/>
  <c r="H197" i="33"/>
  <c r="I196" i="33"/>
  <c r="H196" i="33"/>
  <c r="I195" i="33"/>
  <c r="H195" i="33"/>
  <c r="I194" i="33"/>
  <c r="H194" i="33"/>
  <c r="I193" i="33"/>
  <c r="H193" i="33"/>
  <c r="I192" i="33"/>
  <c r="H192" i="33"/>
  <c r="I191" i="33"/>
  <c r="H191" i="33"/>
  <c r="I190" i="33"/>
  <c r="H190" i="33"/>
  <c r="I189" i="33"/>
  <c r="H189" i="33"/>
  <c r="I188" i="33"/>
  <c r="H188" i="33"/>
  <c r="I187" i="33"/>
  <c r="H187" i="33"/>
  <c r="I186" i="33"/>
  <c r="H186" i="33"/>
  <c r="I185" i="33"/>
  <c r="H185" i="33"/>
  <c r="I184" i="33"/>
  <c r="H184" i="33"/>
  <c r="I178" i="33"/>
  <c r="H178" i="33"/>
  <c r="I172" i="33"/>
  <c r="H172" i="33"/>
  <c r="I171" i="33"/>
  <c r="H171" i="33"/>
  <c r="I170" i="33"/>
  <c r="H170" i="33"/>
  <c r="I169" i="33"/>
  <c r="H169" i="33"/>
  <c r="I168" i="33"/>
  <c r="H168" i="33"/>
  <c r="I167" i="33"/>
  <c r="H167" i="33"/>
  <c r="I166" i="33"/>
  <c r="H166" i="33"/>
  <c r="I165" i="33"/>
  <c r="H165" i="33"/>
  <c r="I164" i="33"/>
  <c r="H164" i="33"/>
  <c r="I163" i="33"/>
  <c r="H163" i="33"/>
  <c r="I162" i="33"/>
  <c r="H162" i="33"/>
  <c r="I161" i="33"/>
  <c r="H161" i="33"/>
  <c r="I160" i="33"/>
  <c r="H160" i="33"/>
  <c r="I159" i="33"/>
  <c r="H159" i="33"/>
  <c r="I158" i="33"/>
  <c r="H158" i="33"/>
  <c r="I157" i="33"/>
  <c r="H157" i="33"/>
  <c r="I156" i="33"/>
  <c r="H156" i="33"/>
  <c r="I155" i="33"/>
  <c r="H155" i="33"/>
  <c r="I154" i="33"/>
  <c r="H154" i="33"/>
  <c r="I153" i="33"/>
  <c r="H153" i="33"/>
  <c r="I152" i="33"/>
  <c r="H152" i="33"/>
  <c r="I151" i="33"/>
  <c r="H151" i="33"/>
  <c r="I150" i="33"/>
  <c r="H150" i="33"/>
  <c r="I144" i="33"/>
  <c r="H144" i="33"/>
  <c r="I143" i="33"/>
  <c r="H143" i="33"/>
  <c r="I142" i="33"/>
  <c r="H142" i="33"/>
  <c r="I141" i="33"/>
  <c r="H141" i="33"/>
  <c r="I140" i="33"/>
  <c r="H140" i="33"/>
  <c r="I139" i="33"/>
  <c r="H139" i="33"/>
  <c r="I138" i="33"/>
  <c r="H138" i="33"/>
  <c r="I137" i="33"/>
  <c r="H137" i="33"/>
  <c r="I136" i="33"/>
  <c r="H136" i="33"/>
  <c r="I135" i="33"/>
  <c r="H135" i="33"/>
  <c r="I134" i="33"/>
  <c r="H134" i="33"/>
  <c r="I133" i="33"/>
  <c r="H133" i="33"/>
  <c r="I132" i="33"/>
  <c r="H132" i="33"/>
  <c r="I131" i="33"/>
  <c r="H131" i="33"/>
  <c r="I130" i="33"/>
  <c r="H130" i="33"/>
  <c r="I129" i="33"/>
  <c r="I128" i="33"/>
  <c r="H128" i="33"/>
  <c r="I127" i="33"/>
  <c r="H127" i="33"/>
  <c r="I126" i="33"/>
  <c r="H126" i="33"/>
  <c r="I125" i="33"/>
  <c r="H125" i="33"/>
  <c r="I124" i="33"/>
  <c r="H124" i="33"/>
  <c r="I123" i="33"/>
  <c r="H123" i="33"/>
  <c r="I117" i="33"/>
  <c r="H117" i="33"/>
  <c r="I116" i="33"/>
  <c r="H116" i="33"/>
  <c r="I115" i="33"/>
  <c r="H115" i="33"/>
  <c r="I114" i="33"/>
  <c r="H114" i="33"/>
  <c r="I113" i="33"/>
  <c r="H113" i="33"/>
  <c r="I112" i="33"/>
  <c r="H112" i="33"/>
  <c r="I111" i="33"/>
  <c r="H111" i="33"/>
  <c r="I110" i="33"/>
  <c r="H110" i="33"/>
  <c r="I109" i="33"/>
  <c r="H109" i="33"/>
  <c r="I108" i="33"/>
  <c r="H108" i="33"/>
  <c r="I107" i="33"/>
  <c r="H107" i="33"/>
  <c r="I106" i="33"/>
  <c r="H106" i="33"/>
  <c r="I105" i="33"/>
  <c r="H105" i="33"/>
  <c r="I104" i="33"/>
  <c r="I103" i="33"/>
  <c r="H103" i="33"/>
  <c r="I102" i="33"/>
  <c r="H102" i="33"/>
  <c r="I101" i="33"/>
  <c r="I100" i="33"/>
  <c r="I99" i="33"/>
  <c r="H99" i="33"/>
  <c r="I98" i="33"/>
  <c r="H98" i="33"/>
  <c r="I97" i="33"/>
  <c r="H97" i="33"/>
  <c r="I96" i="33"/>
  <c r="H96" i="33"/>
  <c r="I95" i="33"/>
  <c r="H95" i="33"/>
  <c r="I94" i="33"/>
  <c r="H94" i="33"/>
  <c r="I93" i="33"/>
  <c r="H93" i="33"/>
  <c r="I92" i="33"/>
  <c r="H92" i="33"/>
  <c r="I91" i="33"/>
  <c r="H91" i="33"/>
  <c r="I90" i="33"/>
  <c r="H90" i="33"/>
  <c r="I89" i="33"/>
  <c r="H89" i="33"/>
  <c r="I88" i="33"/>
  <c r="H88" i="33"/>
  <c r="I87" i="33"/>
  <c r="H87" i="33"/>
  <c r="I86" i="33"/>
  <c r="H86" i="33"/>
  <c r="I85" i="33"/>
  <c r="I84" i="33"/>
  <c r="H84" i="33"/>
  <c r="I83" i="33"/>
  <c r="I82" i="33"/>
  <c r="H82" i="33"/>
  <c r="I81" i="33"/>
  <c r="H81" i="33"/>
  <c r="I75" i="33"/>
  <c r="H75" i="33"/>
  <c r="I74" i="33"/>
  <c r="H74" i="33"/>
  <c r="I73" i="33"/>
  <c r="H73" i="33"/>
  <c r="I72" i="33"/>
  <c r="H72" i="33"/>
  <c r="I71" i="33"/>
  <c r="H71" i="33"/>
  <c r="I70" i="33"/>
  <c r="H70" i="33"/>
  <c r="I69" i="33"/>
  <c r="H69" i="33"/>
  <c r="I68" i="33"/>
  <c r="I67" i="33"/>
  <c r="H67" i="33"/>
  <c r="I66" i="33"/>
  <c r="H66" i="33"/>
  <c r="I65" i="33"/>
  <c r="H65" i="33"/>
  <c r="I64" i="33"/>
  <c r="H64" i="33"/>
  <c r="I63" i="33"/>
  <c r="H63" i="33"/>
  <c r="I62" i="33"/>
  <c r="H62" i="33"/>
  <c r="I61" i="33"/>
  <c r="H61" i="33"/>
  <c r="I60" i="33"/>
  <c r="H60" i="33"/>
  <c r="I59" i="33"/>
  <c r="H59" i="33"/>
  <c r="I58" i="33"/>
  <c r="H58" i="33"/>
  <c r="I57" i="33"/>
  <c r="H57" i="33"/>
  <c r="I56" i="33"/>
  <c r="H56" i="33"/>
  <c r="I55" i="33"/>
  <c r="H55" i="33"/>
  <c r="I54" i="33"/>
  <c r="H54" i="33"/>
  <c r="I53" i="33"/>
  <c r="H53" i="33"/>
  <c r="I52" i="33"/>
  <c r="H52" i="33"/>
  <c r="I51" i="33"/>
  <c r="H51" i="33"/>
  <c r="I50" i="33"/>
  <c r="H50" i="33"/>
  <c r="I49" i="33"/>
  <c r="H49" i="33"/>
  <c r="I48" i="33"/>
  <c r="H48" i="33"/>
  <c r="I47" i="33"/>
  <c r="H47" i="33"/>
  <c r="I46" i="33"/>
  <c r="H46" i="33"/>
  <c r="I45" i="33"/>
  <c r="H45" i="33"/>
  <c r="I44" i="33"/>
  <c r="H44" i="33"/>
  <c r="I43" i="33"/>
  <c r="H43" i="33"/>
  <c r="I42" i="33"/>
  <c r="H42" i="33"/>
  <c r="I41" i="33"/>
  <c r="H41" i="33"/>
  <c r="I40" i="33"/>
  <c r="H40" i="33"/>
  <c r="I39" i="33"/>
  <c r="H39" i="33"/>
  <c r="I33" i="33"/>
  <c r="H33" i="33"/>
  <c r="I32" i="33"/>
  <c r="H32" i="33"/>
  <c r="I31" i="33"/>
  <c r="H31" i="33"/>
  <c r="I30" i="33"/>
  <c r="H30" i="33"/>
  <c r="I29" i="33"/>
  <c r="H29" i="33"/>
  <c r="I28" i="33"/>
  <c r="H28" i="33"/>
  <c r="I27" i="33"/>
  <c r="H27" i="33"/>
  <c r="I26" i="33"/>
  <c r="H26" i="33"/>
  <c r="I25" i="33"/>
  <c r="H25" i="33"/>
  <c r="I24" i="33"/>
  <c r="H24" i="33"/>
  <c r="I23" i="33"/>
  <c r="H23" i="33"/>
  <c r="I22" i="33"/>
  <c r="H22" i="33"/>
  <c r="I21" i="33"/>
  <c r="I20" i="33"/>
  <c r="H20" i="33"/>
  <c r="I19" i="33"/>
  <c r="H19" i="33"/>
  <c r="I18" i="33"/>
  <c r="H18" i="33"/>
  <c r="I17" i="33"/>
  <c r="H17" i="33"/>
  <c r="I16" i="33"/>
  <c r="H16" i="33"/>
  <c r="I15" i="33"/>
  <c r="H15" i="33"/>
  <c r="I14" i="33"/>
  <c r="H14" i="33"/>
  <c r="I13" i="33"/>
  <c r="H13" i="33"/>
  <c r="I12" i="33"/>
  <c r="H12" i="33"/>
  <c r="I11" i="33"/>
  <c r="H11" i="33"/>
  <c r="I10" i="33"/>
  <c r="H10" i="33"/>
  <c r="I9" i="33"/>
  <c r="H9" i="33"/>
  <c r="I8" i="33"/>
  <c r="H8" i="33"/>
  <c r="I7" i="33"/>
  <c r="H7" i="33"/>
  <c r="N15" i="46"/>
  <c r="I28" i="46"/>
  <c r="I551" i="33" s="1"/>
  <c r="H28" i="46"/>
  <c r="H551" i="33" s="1"/>
  <c r="I16" i="46"/>
  <c r="I539" i="33" s="1"/>
  <c r="H16" i="46"/>
  <c r="H539" i="33" s="1"/>
  <c r="I54" i="32"/>
  <c r="I527" i="33" s="1"/>
  <c r="H54" i="32"/>
  <c r="H527" i="33" s="1"/>
  <c r="I45" i="32"/>
  <c r="I521" i="33" s="1"/>
  <c r="H45" i="32"/>
  <c r="H521" i="33" s="1"/>
  <c r="I516" i="33"/>
  <c r="H37" i="32"/>
  <c r="H516" i="33" s="1"/>
  <c r="I26" i="32"/>
  <c r="I508" i="33" s="1"/>
  <c r="H26" i="32"/>
  <c r="H508" i="33" s="1"/>
  <c r="I17" i="21"/>
  <c r="I486" i="33" s="1"/>
  <c r="I14" i="31"/>
  <c r="I478" i="33" s="1"/>
  <c r="H14" i="31"/>
  <c r="H478" i="33" s="1"/>
  <c r="O37" i="32" l="1"/>
  <c r="P29" i="30"/>
  <c r="P465" i="33" s="1"/>
  <c r="J389" i="33"/>
  <c r="J129" i="33"/>
  <c r="J83" i="33"/>
  <c r="J68" i="33"/>
  <c r="P30" i="30"/>
  <c r="P466" i="33" s="1"/>
  <c r="O32" i="30"/>
  <c r="O468" i="33" s="1"/>
  <c r="P31" i="30"/>
  <c r="P467" i="33" s="1"/>
  <c r="N32" i="30"/>
  <c r="I24" i="30"/>
  <c r="I460" i="33" s="1"/>
  <c r="H24" i="30"/>
  <c r="H460" i="33" s="1"/>
  <c r="I18" i="19"/>
  <c r="I440" i="33" s="1"/>
  <c r="H18" i="19"/>
  <c r="H440" i="33" s="1"/>
  <c r="I10" i="47"/>
  <c r="I179" i="33" s="1"/>
  <c r="H10" i="47"/>
  <c r="H179" i="33" s="1"/>
  <c r="I10" i="44"/>
  <c r="I216" i="33" s="1"/>
  <c r="H10" i="44"/>
  <c r="H216" i="33" s="1"/>
  <c r="P32" i="30" l="1"/>
  <c r="P468" i="33" s="1"/>
  <c r="N468" i="33"/>
  <c r="I18" i="45"/>
  <c r="I369" i="33" s="1"/>
  <c r="H18" i="45"/>
  <c r="H369" i="33" s="1"/>
  <c r="I16" i="25"/>
  <c r="I257" i="33" s="1"/>
  <c r="H16" i="25"/>
  <c r="H257" i="33" s="1"/>
  <c r="I32" i="14"/>
  <c r="I426" i="33" s="1"/>
  <c r="H32" i="14"/>
  <c r="H426" i="33" s="1"/>
  <c r="I33" i="13"/>
  <c r="I398" i="33" s="1"/>
  <c r="H24" i="13"/>
  <c r="I29" i="12"/>
  <c r="I355" i="33" s="1"/>
  <c r="H29" i="12"/>
  <c r="H355" i="33" s="1"/>
  <c r="I26" i="11"/>
  <c r="I330" i="33" s="1"/>
  <c r="H26" i="11"/>
  <c r="H330" i="33" s="1"/>
  <c r="I30" i="10"/>
  <c r="I308" i="33" s="1"/>
  <c r="H13" i="10"/>
  <c r="I29" i="9"/>
  <c r="I282" i="33" s="1"/>
  <c r="H29" i="9"/>
  <c r="H282" i="33" s="1"/>
  <c r="I33" i="8"/>
  <c r="I245" i="33" s="1"/>
  <c r="H33" i="8"/>
  <c r="H245" i="33" s="1"/>
  <c r="I68" i="7"/>
  <c r="H68" i="7"/>
  <c r="I52" i="7"/>
  <c r="I35" i="7"/>
  <c r="I210" i="33" s="1"/>
  <c r="H35" i="7"/>
  <c r="H210" i="33" s="1"/>
  <c r="I31" i="5"/>
  <c r="I145" i="33" s="1"/>
  <c r="H15" i="5"/>
  <c r="I32" i="6"/>
  <c r="I173" i="33" s="1"/>
  <c r="H32" i="6"/>
  <c r="H173" i="33" s="1"/>
  <c r="I46" i="4"/>
  <c r="I118" i="33" s="1"/>
  <c r="H32" i="4"/>
  <c r="H104" i="33" s="1"/>
  <c r="H29" i="4"/>
  <c r="H101" i="33" s="1"/>
  <c r="H28" i="4"/>
  <c r="H100" i="33" s="1"/>
  <c r="H13" i="4"/>
  <c r="H11" i="4"/>
  <c r="H83" i="33" s="1"/>
  <c r="I46" i="3"/>
  <c r="I76" i="33" s="1"/>
  <c r="H38" i="3"/>
  <c r="H68" i="33" s="1"/>
  <c r="I36" i="2"/>
  <c r="I34" i="33" s="1"/>
  <c r="H23" i="2"/>
  <c r="H21" i="33" s="1"/>
  <c r="H46" i="3" l="1"/>
  <c r="H76" i="33" s="1"/>
  <c r="H36" i="2"/>
  <c r="H34" i="33" s="1"/>
  <c r="H33" i="13"/>
  <c r="H398" i="33" s="1"/>
  <c r="H389" i="33"/>
  <c r="H30" i="10"/>
  <c r="H308" i="33" s="1"/>
  <c r="H291" i="33"/>
  <c r="H31" i="5"/>
  <c r="H145" i="33" s="1"/>
  <c r="H129" i="33"/>
  <c r="H46" i="4"/>
  <c r="H118" i="33" s="1"/>
  <c r="H85" i="33"/>
  <c r="E375" i="33"/>
  <c r="F375" i="33"/>
  <c r="G375" i="33"/>
  <c r="E376" i="33"/>
  <c r="F376" i="33"/>
  <c r="G376" i="33"/>
  <c r="E377" i="33"/>
  <c r="F377" i="33"/>
  <c r="G377" i="33"/>
  <c r="E378" i="33"/>
  <c r="F378" i="33"/>
  <c r="G378" i="33"/>
  <c r="E379" i="33"/>
  <c r="F379" i="33"/>
  <c r="G379" i="33"/>
  <c r="E380" i="33"/>
  <c r="F380" i="33"/>
  <c r="G380" i="33"/>
  <c r="E381" i="33"/>
  <c r="F381" i="33"/>
  <c r="G381" i="33"/>
  <c r="E382" i="33"/>
  <c r="F382" i="33"/>
  <c r="G382" i="33"/>
  <c r="E383" i="33"/>
  <c r="F383" i="33"/>
  <c r="G383" i="33"/>
  <c r="E384" i="33"/>
  <c r="F384" i="33"/>
  <c r="G384" i="33"/>
  <c r="E385" i="33"/>
  <c r="F385" i="33"/>
  <c r="G385" i="33"/>
  <c r="E386" i="33"/>
  <c r="F386" i="33"/>
  <c r="G386" i="33"/>
  <c r="E387" i="33"/>
  <c r="F387" i="33"/>
  <c r="G387" i="33"/>
  <c r="E388" i="33"/>
  <c r="F388" i="33"/>
  <c r="G388" i="33"/>
  <c r="E389" i="33"/>
  <c r="G389" i="33"/>
  <c r="E390" i="33"/>
  <c r="F390" i="33"/>
  <c r="G390" i="33"/>
  <c r="E391" i="33"/>
  <c r="F391" i="33"/>
  <c r="G391" i="33"/>
  <c r="E392" i="33"/>
  <c r="F392" i="33"/>
  <c r="G392" i="33"/>
  <c r="E393" i="33"/>
  <c r="F393" i="33"/>
  <c r="G393" i="33"/>
  <c r="E394" i="33"/>
  <c r="F394" i="33"/>
  <c r="G394" i="33"/>
  <c r="E395" i="33"/>
  <c r="F395" i="33"/>
  <c r="G395" i="33"/>
  <c r="E396" i="33"/>
  <c r="F396" i="33"/>
  <c r="G396" i="33"/>
  <c r="E397" i="33"/>
  <c r="F397" i="33"/>
  <c r="G397" i="33"/>
  <c r="F374" i="33"/>
  <c r="G374" i="33"/>
  <c r="D374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90" i="33"/>
  <c r="D391" i="33"/>
  <c r="D392" i="33"/>
  <c r="D393" i="33"/>
  <c r="D394" i="33"/>
  <c r="D395" i="33"/>
  <c r="D396" i="33"/>
  <c r="D397" i="33"/>
  <c r="E374" i="33"/>
  <c r="N374" i="33"/>
  <c r="G33" i="13"/>
  <c r="G398" i="33" s="1"/>
  <c r="F24" i="13"/>
  <c r="F33" i="13" s="1"/>
  <c r="F398" i="33" s="1"/>
  <c r="G550" i="33"/>
  <c r="F550" i="33"/>
  <c r="G549" i="33"/>
  <c r="F549" i="33"/>
  <c r="G548" i="33"/>
  <c r="F548" i="33"/>
  <c r="G547" i="33"/>
  <c r="F547" i="33"/>
  <c r="G546" i="33"/>
  <c r="F546" i="33"/>
  <c r="G545" i="33"/>
  <c r="F545" i="33"/>
  <c r="G544" i="33"/>
  <c r="F544" i="33"/>
  <c r="G538" i="33"/>
  <c r="F538" i="33"/>
  <c r="G537" i="33"/>
  <c r="F537" i="33"/>
  <c r="G536" i="33"/>
  <c r="F536" i="33"/>
  <c r="G535" i="33"/>
  <c r="F535" i="33"/>
  <c r="G534" i="33"/>
  <c r="F534" i="33"/>
  <c r="G533" i="33"/>
  <c r="F533" i="33"/>
  <c r="G532" i="33"/>
  <c r="F532" i="33"/>
  <c r="G526" i="33"/>
  <c r="F526" i="33"/>
  <c r="G525" i="33"/>
  <c r="F525" i="33"/>
  <c r="G524" i="33"/>
  <c r="F524" i="33"/>
  <c r="G523" i="33"/>
  <c r="F523" i="33"/>
  <c r="G522" i="33"/>
  <c r="F522" i="33"/>
  <c r="G520" i="33"/>
  <c r="F520" i="33"/>
  <c r="G519" i="33"/>
  <c r="F519" i="33"/>
  <c r="G518" i="33"/>
  <c r="F518" i="33"/>
  <c r="G517" i="33"/>
  <c r="F517" i="33"/>
  <c r="G515" i="33"/>
  <c r="F515" i="33"/>
  <c r="G514" i="33"/>
  <c r="F514" i="33"/>
  <c r="G513" i="33"/>
  <c r="F513" i="33"/>
  <c r="G512" i="33"/>
  <c r="F512" i="33"/>
  <c r="G511" i="33"/>
  <c r="F511" i="33"/>
  <c r="G510" i="33"/>
  <c r="F510" i="33"/>
  <c r="G509" i="33"/>
  <c r="F509" i="33"/>
  <c r="G507" i="33"/>
  <c r="F507" i="33"/>
  <c r="G506" i="33"/>
  <c r="F506" i="33"/>
  <c r="G505" i="33"/>
  <c r="F505" i="33"/>
  <c r="G504" i="33"/>
  <c r="F504" i="33"/>
  <c r="G503" i="33"/>
  <c r="F503" i="33"/>
  <c r="G502" i="33"/>
  <c r="F502" i="33"/>
  <c r="G501" i="33"/>
  <c r="F501" i="33"/>
  <c r="G500" i="33"/>
  <c r="F500" i="33"/>
  <c r="G499" i="33"/>
  <c r="F499" i="33"/>
  <c r="G498" i="33"/>
  <c r="F498" i="33"/>
  <c r="G497" i="33"/>
  <c r="F497" i="33"/>
  <c r="G496" i="33"/>
  <c r="F496" i="33"/>
  <c r="G495" i="33"/>
  <c r="F495" i="33"/>
  <c r="G494" i="33"/>
  <c r="F494" i="33"/>
  <c r="G493" i="33"/>
  <c r="F493" i="33"/>
  <c r="G492" i="33"/>
  <c r="F492" i="33"/>
  <c r="G491" i="33"/>
  <c r="F491" i="33"/>
  <c r="G485" i="33"/>
  <c r="G484" i="33"/>
  <c r="G483" i="33"/>
  <c r="G477" i="33"/>
  <c r="F477" i="33"/>
  <c r="G476" i="33"/>
  <c r="F476" i="33"/>
  <c r="G475" i="33"/>
  <c r="F475" i="33"/>
  <c r="G474" i="33"/>
  <c r="F474" i="33"/>
  <c r="G473" i="33"/>
  <c r="F473" i="33"/>
  <c r="G459" i="33"/>
  <c r="F459" i="33"/>
  <c r="G458" i="33"/>
  <c r="F458" i="33"/>
  <c r="G457" i="33"/>
  <c r="F457" i="33"/>
  <c r="G456" i="33"/>
  <c r="F456" i="33"/>
  <c r="G455" i="33"/>
  <c r="F455" i="33"/>
  <c r="G454" i="33"/>
  <c r="F454" i="33"/>
  <c r="G453" i="33"/>
  <c r="F453" i="33"/>
  <c r="G452" i="33"/>
  <c r="F452" i="33"/>
  <c r="G451" i="33"/>
  <c r="F451" i="33"/>
  <c r="G450" i="33"/>
  <c r="F450" i="33"/>
  <c r="G449" i="33"/>
  <c r="F449" i="33"/>
  <c r="G448" i="33"/>
  <c r="F448" i="33"/>
  <c r="G447" i="33"/>
  <c r="F447" i="33"/>
  <c r="G446" i="33"/>
  <c r="F446" i="33"/>
  <c r="G445" i="33"/>
  <c r="F445" i="33"/>
  <c r="G439" i="33"/>
  <c r="F439" i="33"/>
  <c r="G438" i="33"/>
  <c r="F438" i="33"/>
  <c r="G437" i="33"/>
  <c r="F437" i="33"/>
  <c r="G436" i="33"/>
  <c r="F436" i="33"/>
  <c r="G435" i="33"/>
  <c r="F435" i="33"/>
  <c r="G434" i="33"/>
  <c r="F434" i="33"/>
  <c r="G433" i="33"/>
  <c r="F433" i="33"/>
  <c r="G432" i="33"/>
  <c r="F432" i="33"/>
  <c r="G431" i="33"/>
  <c r="F431" i="33"/>
  <c r="G425" i="33"/>
  <c r="F425" i="33"/>
  <c r="G424" i="33"/>
  <c r="F424" i="33"/>
  <c r="G423" i="33"/>
  <c r="F423" i="33"/>
  <c r="G422" i="33"/>
  <c r="F422" i="33"/>
  <c r="G421" i="33"/>
  <c r="F421" i="33"/>
  <c r="G420" i="33"/>
  <c r="F420" i="33"/>
  <c r="G419" i="33"/>
  <c r="F419" i="33"/>
  <c r="G418" i="33"/>
  <c r="F418" i="33"/>
  <c r="G417" i="33"/>
  <c r="F417" i="33"/>
  <c r="G416" i="33"/>
  <c r="F416" i="33"/>
  <c r="G415" i="33"/>
  <c r="F415" i="33"/>
  <c r="G414" i="33"/>
  <c r="F414" i="33"/>
  <c r="G413" i="33"/>
  <c r="F413" i="33"/>
  <c r="G412" i="33"/>
  <c r="F412" i="33"/>
  <c r="G411" i="33"/>
  <c r="F411" i="33"/>
  <c r="G410" i="33"/>
  <c r="F410" i="33"/>
  <c r="G409" i="33"/>
  <c r="F409" i="33"/>
  <c r="G408" i="33"/>
  <c r="F408" i="33"/>
  <c r="G407" i="33"/>
  <c r="F407" i="33"/>
  <c r="G406" i="33"/>
  <c r="F406" i="33"/>
  <c r="G405" i="33"/>
  <c r="F405" i="33"/>
  <c r="G404" i="33"/>
  <c r="F404" i="33"/>
  <c r="G403" i="33"/>
  <c r="F403" i="33"/>
  <c r="G368" i="33"/>
  <c r="F368" i="33"/>
  <c r="G367" i="33"/>
  <c r="F367" i="33"/>
  <c r="G366" i="33"/>
  <c r="F366" i="33"/>
  <c r="G365" i="33"/>
  <c r="F365" i="33"/>
  <c r="G364" i="33"/>
  <c r="F364" i="33"/>
  <c r="G363" i="33"/>
  <c r="F363" i="33"/>
  <c r="G362" i="33"/>
  <c r="F362" i="33"/>
  <c r="G361" i="33"/>
  <c r="F361" i="33"/>
  <c r="G360" i="33"/>
  <c r="F360" i="33"/>
  <c r="G354" i="33"/>
  <c r="F354" i="33"/>
  <c r="G353" i="33"/>
  <c r="F353" i="33"/>
  <c r="G352" i="33"/>
  <c r="F352" i="33"/>
  <c r="G351" i="33"/>
  <c r="F351" i="33"/>
  <c r="G350" i="33"/>
  <c r="F350" i="33"/>
  <c r="G349" i="33"/>
  <c r="F349" i="33"/>
  <c r="G348" i="33"/>
  <c r="F348" i="33"/>
  <c r="G347" i="33"/>
  <c r="F347" i="33"/>
  <c r="G346" i="33"/>
  <c r="F346" i="33"/>
  <c r="G345" i="33"/>
  <c r="F345" i="33"/>
  <c r="G344" i="33"/>
  <c r="F344" i="33"/>
  <c r="G343" i="33"/>
  <c r="F343" i="33"/>
  <c r="G342" i="33"/>
  <c r="F342" i="33"/>
  <c r="G341" i="33"/>
  <c r="F341" i="33"/>
  <c r="G340" i="33"/>
  <c r="F340" i="33"/>
  <c r="G339" i="33"/>
  <c r="F339" i="33"/>
  <c r="G338" i="33"/>
  <c r="F338" i="33"/>
  <c r="G337" i="33"/>
  <c r="F337" i="33"/>
  <c r="G336" i="33"/>
  <c r="F336" i="33"/>
  <c r="G335" i="33"/>
  <c r="F335" i="33"/>
  <c r="G329" i="33"/>
  <c r="F329" i="33"/>
  <c r="G328" i="33"/>
  <c r="F328" i="33"/>
  <c r="G327" i="33"/>
  <c r="F327" i="33"/>
  <c r="G326" i="33"/>
  <c r="F326" i="33"/>
  <c r="G325" i="33"/>
  <c r="F325" i="33"/>
  <c r="G324" i="33"/>
  <c r="F324" i="33"/>
  <c r="G323" i="33"/>
  <c r="F323" i="33"/>
  <c r="G322" i="33"/>
  <c r="F322" i="33"/>
  <c r="G321" i="33"/>
  <c r="F321" i="33"/>
  <c r="G320" i="33"/>
  <c r="F320" i="33"/>
  <c r="G319" i="33"/>
  <c r="F319" i="33"/>
  <c r="G318" i="33"/>
  <c r="F318" i="33"/>
  <c r="G317" i="33"/>
  <c r="F317" i="33"/>
  <c r="G316" i="33"/>
  <c r="F316" i="33"/>
  <c r="G315" i="33"/>
  <c r="F315" i="33"/>
  <c r="G314" i="33"/>
  <c r="F314" i="33"/>
  <c r="G313" i="33"/>
  <c r="F313" i="33"/>
  <c r="G307" i="33"/>
  <c r="F307" i="33"/>
  <c r="G306" i="33"/>
  <c r="F306" i="33"/>
  <c r="G305" i="33"/>
  <c r="F305" i="33"/>
  <c r="G304" i="33"/>
  <c r="F304" i="33"/>
  <c r="G303" i="33"/>
  <c r="F303" i="33"/>
  <c r="G302" i="33"/>
  <c r="F302" i="33"/>
  <c r="G301" i="33"/>
  <c r="F301" i="33"/>
  <c r="G300" i="33"/>
  <c r="F300" i="33"/>
  <c r="G299" i="33"/>
  <c r="F299" i="33"/>
  <c r="G298" i="33"/>
  <c r="F298" i="33"/>
  <c r="G297" i="33"/>
  <c r="F297" i="33"/>
  <c r="G296" i="33"/>
  <c r="F296" i="33"/>
  <c r="G295" i="33"/>
  <c r="F295" i="33"/>
  <c r="G294" i="33"/>
  <c r="F294" i="33"/>
  <c r="G293" i="33"/>
  <c r="F293" i="33"/>
  <c r="G292" i="33"/>
  <c r="F292" i="33"/>
  <c r="G291" i="33"/>
  <c r="G290" i="33"/>
  <c r="F290" i="33"/>
  <c r="G289" i="33"/>
  <c r="F289" i="33"/>
  <c r="G288" i="33"/>
  <c r="F288" i="33"/>
  <c r="G287" i="33"/>
  <c r="F287" i="33"/>
  <c r="G281" i="33"/>
  <c r="F281" i="33"/>
  <c r="G280" i="33"/>
  <c r="F280" i="33"/>
  <c r="G279" i="33"/>
  <c r="F279" i="33"/>
  <c r="G278" i="33"/>
  <c r="F278" i="33"/>
  <c r="G277" i="33"/>
  <c r="F277" i="33"/>
  <c r="G276" i="33"/>
  <c r="F276" i="33"/>
  <c r="G275" i="33"/>
  <c r="F275" i="33"/>
  <c r="G274" i="33"/>
  <c r="F274" i="33"/>
  <c r="G273" i="33"/>
  <c r="F273" i="33"/>
  <c r="G272" i="33"/>
  <c r="F272" i="33"/>
  <c r="G271" i="33"/>
  <c r="F271" i="33"/>
  <c r="G270" i="33"/>
  <c r="F270" i="33"/>
  <c r="G269" i="33"/>
  <c r="F269" i="33"/>
  <c r="G268" i="33"/>
  <c r="F268" i="33"/>
  <c r="G267" i="33"/>
  <c r="F267" i="33"/>
  <c r="G266" i="33"/>
  <c r="F266" i="33"/>
  <c r="G265" i="33"/>
  <c r="F265" i="33"/>
  <c r="G264" i="33"/>
  <c r="F264" i="33"/>
  <c r="G263" i="33"/>
  <c r="F263" i="33"/>
  <c r="G262" i="33"/>
  <c r="F262" i="33"/>
  <c r="G256" i="33"/>
  <c r="F256" i="33"/>
  <c r="G255" i="33"/>
  <c r="F255" i="33"/>
  <c r="G254" i="33"/>
  <c r="F254" i="33"/>
  <c r="G253" i="33"/>
  <c r="F253" i="33"/>
  <c r="G252" i="33"/>
  <c r="F252" i="33"/>
  <c r="G251" i="33"/>
  <c r="F251" i="33"/>
  <c r="G250" i="33"/>
  <c r="F250" i="33"/>
  <c r="G244" i="33"/>
  <c r="F244" i="33"/>
  <c r="G243" i="33"/>
  <c r="F243" i="33"/>
  <c r="G242" i="33"/>
  <c r="F242" i="33"/>
  <c r="G241" i="33"/>
  <c r="F241" i="33"/>
  <c r="G240" i="33"/>
  <c r="F240" i="33"/>
  <c r="G239" i="33"/>
  <c r="F239" i="33"/>
  <c r="G238" i="33"/>
  <c r="F238" i="33"/>
  <c r="G237" i="33"/>
  <c r="F237" i="33"/>
  <c r="G236" i="33"/>
  <c r="F236" i="33"/>
  <c r="G235" i="33"/>
  <c r="F235" i="33"/>
  <c r="G234" i="33"/>
  <c r="F234" i="33"/>
  <c r="G233" i="33"/>
  <c r="F233" i="33"/>
  <c r="G232" i="33"/>
  <c r="F232" i="33"/>
  <c r="G231" i="33"/>
  <c r="F231" i="33"/>
  <c r="G230" i="33"/>
  <c r="F230" i="33"/>
  <c r="G229" i="33"/>
  <c r="F229" i="33"/>
  <c r="G228" i="33"/>
  <c r="F228" i="33"/>
  <c r="G227" i="33"/>
  <c r="F227" i="33"/>
  <c r="G226" i="33"/>
  <c r="F226" i="33"/>
  <c r="G225" i="33"/>
  <c r="F225" i="33"/>
  <c r="G224" i="33"/>
  <c r="F224" i="33"/>
  <c r="G223" i="33"/>
  <c r="F223" i="33"/>
  <c r="G222" i="33"/>
  <c r="F222" i="33"/>
  <c r="G221" i="33"/>
  <c r="F221" i="33"/>
  <c r="G215" i="33"/>
  <c r="F215" i="33"/>
  <c r="G209" i="33"/>
  <c r="F209" i="33"/>
  <c r="G208" i="33"/>
  <c r="F208" i="33"/>
  <c r="G207" i="33"/>
  <c r="F207" i="33"/>
  <c r="G206" i="33"/>
  <c r="F206" i="33"/>
  <c r="G205" i="33"/>
  <c r="F205" i="33"/>
  <c r="G204" i="33"/>
  <c r="F204" i="33"/>
  <c r="G203" i="33"/>
  <c r="F203" i="33"/>
  <c r="G202" i="33"/>
  <c r="F202" i="33"/>
  <c r="G201" i="33"/>
  <c r="F201" i="33"/>
  <c r="G200" i="33"/>
  <c r="F200" i="33"/>
  <c r="G199" i="33"/>
  <c r="F199" i="33"/>
  <c r="G198" i="33"/>
  <c r="F198" i="33"/>
  <c r="G197" i="33"/>
  <c r="F197" i="33"/>
  <c r="G196" i="33"/>
  <c r="F196" i="33"/>
  <c r="G195" i="33"/>
  <c r="F195" i="33"/>
  <c r="G194" i="33"/>
  <c r="F194" i="33"/>
  <c r="G193" i="33"/>
  <c r="F193" i="33"/>
  <c r="G192" i="33"/>
  <c r="F192" i="33"/>
  <c r="G191" i="33"/>
  <c r="F191" i="33"/>
  <c r="G190" i="33"/>
  <c r="F190" i="33"/>
  <c r="G189" i="33"/>
  <c r="F189" i="33"/>
  <c r="G188" i="33"/>
  <c r="F188" i="33"/>
  <c r="G187" i="33"/>
  <c r="F187" i="33"/>
  <c r="G186" i="33"/>
  <c r="F186" i="33"/>
  <c r="G185" i="33"/>
  <c r="F185" i="33"/>
  <c r="G184" i="33"/>
  <c r="F184" i="33"/>
  <c r="G178" i="33"/>
  <c r="F178" i="33"/>
  <c r="G172" i="33"/>
  <c r="F172" i="33"/>
  <c r="G171" i="33"/>
  <c r="F171" i="33"/>
  <c r="G170" i="33"/>
  <c r="F170" i="33"/>
  <c r="G169" i="33"/>
  <c r="F169" i="33"/>
  <c r="G168" i="33"/>
  <c r="F168" i="33"/>
  <c r="G167" i="33"/>
  <c r="F167" i="33"/>
  <c r="G166" i="33"/>
  <c r="F166" i="33"/>
  <c r="G165" i="33"/>
  <c r="F165" i="33"/>
  <c r="G164" i="33"/>
  <c r="F164" i="33"/>
  <c r="G163" i="33"/>
  <c r="F163" i="33"/>
  <c r="G162" i="33"/>
  <c r="F162" i="33"/>
  <c r="G161" i="33"/>
  <c r="F161" i="33"/>
  <c r="G160" i="33"/>
  <c r="F160" i="33"/>
  <c r="G159" i="33"/>
  <c r="F159" i="33"/>
  <c r="G158" i="33"/>
  <c r="F158" i="33"/>
  <c r="G157" i="33"/>
  <c r="F157" i="33"/>
  <c r="G156" i="33"/>
  <c r="F156" i="33"/>
  <c r="G155" i="33"/>
  <c r="F155" i="33"/>
  <c r="G154" i="33"/>
  <c r="F154" i="33"/>
  <c r="G153" i="33"/>
  <c r="F153" i="33"/>
  <c r="G152" i="33"/>
  <c r="F152" i="33"/>
  <c r="G151" i="33"/>
  <c r="F151" i="33"/>
  <c r="G150" i="33"/>
  <c r="F150" i="33"/>
  <c r="G144" i="33"/>
  <c r="F144" i="33"/>
  <c r="G143" i="33"/>
  <c r="F143" i="33"/>
  <c r="G142" i="33"/>
  <c r="F142" i="33"/>
  <c r="G141" i="33"/>
  <c r="F141" i="33"/>
  <c r="G140" i="33"/>
  <c r="F140" i="33"/>
  <c r="G139" i="33"/>
  <c r="F139" i="33"/>
  <c r="G138" i="33"/>
  <c r="F138" i="33"/>
  <c r="G137" i="33"/>
  <c r="F137" i="33"/>
  <c r="G136" i="33"/>
  <c r="F136" i="33"/>
  <c r="G135" i="33"/>
  <c r="F135" i="33"/>
  <c r="G134" i="33"/>
  <c r="F134" i="33"/>
  <c r="G133" i="33"/>
  <c r="F133" i="33"/>
  <c r="G132" i="33"/>
  <c r="F132" i="33"/>
  <c r="G131" i="33"/>
  <c r="F131" i="33"/>
  <c r="G130" i="33"/>
  <c r="F130" i="33"/>
  <c r="G129" i="33"/>
  <c r="G128" i="33"/>
  <c r="F128" i="33"/>
  <c r="G127" i="33"/>
  <c r="F127" i="33"/>
  <c r="G126" i="33"/>
  <c r="F126" i="33"/>
  <c r="G125" i="33"/>
  <c r="F125" i="33"/>
  <c r="G124" i="33"/>
  <c r="F124" i="33"/>
  <c r="G123" i="33"/>
  <c r="F123" i="33"/>
  <c r="G117" i="33"/>
  <c r="F117" i="33"/>
  <c r="G116" i="33"/>
  <c r="F116" i="33"/>
  <c r="G115" i="33"/>
  <c r="F115" i="33"/>
  <c r="G114" i="33"/>
  <c r="F114" i="33"/>
  <c r="G113" i="33"/>
  <c r="F113" i="33"/>
  <c r="G112" i="33"/>
  <c r="F112" i="33"/>
  <c r="G111" i="33"/>
  <c r="F111" i="33"/>
  <c r="G110" i="33"/>
  <c r="F110" i="33"/>
  <c r="G109" i="33"/>
  <c r="F109" i="33"/>
  <c r="G108" i="33"/>
  <c r="F108" i="33"/>
  <c r="G107" i="33"/>
  <c r="F107" i="33"/>
  <c r="G106" i="33"/>
  <c r="F106" i="33"/>
  <c r="G105" i="33"/>
  <c r="F105" i="33"/>
  <c r="G104" i="33"/>
  <c r="G103" i="33"/>
  <c r="F103" i="33"/>
  <c r="G102" i="33"/>
  <c r="F102" i="33"/>
  <c r="G101" i="33"/>
  <c r="G100" i="33"/>
  <c r="G99" i="33"/>
  <c r="F99" i="33"/>
  <c r="G98" i="33"/>
  <c r="F98" i="33"/>
  <c r="G97" i="33"/>
  <c r="F97" i="33"/>
  <c r="G96" i="33"/>
  <c r="F96" i="33"/>
  <c r="G95" i="33"/>
  <c r="F95" i="33"/>
  <c r="G94" i="33"/>
  <c r="F94" i="33"/>
  <c r="G93" i="33"/>
  <c r="F93" i="33"/>
  <c r="G92" i="33"/>
  <c r="F92" i="33"/>
  <c r="G91" i="33"/>
  <c r="F91" i="33"/>
  <c r="G90" i="33"/>
  <c r="F90" i="33"/>
  <c r="G89" i="33"/>
  <c r="F89" i="33"/>
  <c r="G88" i="33"/>
  <c r="F88" i="33"/>
  <c r="G87" i="33"/>
  <c r="F87" i="33"/>
  <c r="G86" i="33"/>
  <c r="F86" i="33"/>
  <c r="G85" i="33"/>
  <c r="G84" i="33"/>
  <c r="F84" i="33"/>
  <c r="G83" i="33"/>
  <c r="G82" i="33"/>
  <c r="F82" i="33"/>
  <c r="G81" i="33"/>
  <c r="F81" i="33"/>
  <c r="G75" i="33"/>
  <c r="F75" i="33"/>
  <c r="G74" i="33"/>
  <c r="F74" i="33"/>
  <c r="G73" i="33"/>
  <c r="F73" i="33"/>
  <c r="G72" i="33"/>
  <c r="F72" i="33"/>
  <c r="G71" i="33"/>
  <c r="F71" i="33"/>
  <c r="G70" i="33"/>
  <c r="F70" i="33"/>
  <c r="G69" i="33"/>
  <c r="F69" i="33"/>
  <c r="G68" i="33"/>
  <c r="G67" i="33"/>
  <c r="F67" i="33"/>
  <c r="G66" i="33"/>
  <c r="F66" i="33"/>
  <c r="G65" i="33"/>
  <c r="F65" i="33"/>
  <c r="G64" i="33"/>
  <c r="F64" i="33"/>
  <c r="G63" i="33"/>
  <c r="F63" i="33"/>
  <c r="G62" i="33"/>
  <c r="F62" i="33"/>
  <c r="G61" i="33"/>
  <c r="F61" i="33"/>
  <c r="G60" i="33"/>
  <c r="F60" i="33"/>
  <c r="G59" i="33"/>
  <c r="F59" i="33"/>
  <c r="G58" i="33"/>
  <c r="F58" i="33"/>
  <c r="G57" i="33"/>
  <c r="F57" i="33"/>
  <c r="G56" i="33"/>
  <c r="F56" i="33"/>
  <c r="G55" i="33"/>
  <c r="F55" i="33"/>
  <c r="G54" i="33"/>
  <c r="F54" i="33"/>
  <c r="G53" i="33"/>
  <c r="F53" i="33"/>
  <c r="G52" i="33"/>
  <c r="F52" i="33"/>
  <c r="G51" i="33"/>
  <c r="F51" i="33"/>
  <c r="G50" i="33"/>
  <c r="F50" i="33"/>
  <c r="G49" i="33"/>
  <c r="F49" i="33"/>
  <c r="G48" i="33"/>
  <c r="F48" i="33"/>
  <c r="G47" i="33"/>
  <c r="F47" i="33"/>
  <c r="G46" i="33"/>
  <c r="F46" i="33"/>
  <c r="G45" i="33"/>
  <c r="F45" i="33"/>
  <c r="G44" i="33"/>
  <c r="F44" i="33"/>
  <c r="G43" i="33"/>
  <c r="F43" i="33"/>
  <c r="G42" i="33"/>
  <c r="F42" i="33"/>
  <c r="G41" i="33"/>
  <c r="F41" i="33"/>
  <c r="G40" i="33"/>
  <c r="F40" i="33"/>
  <c r="G39" i="33"/>
  <c r="F39" i="33"/>
  <c r="G33" i="33"/>
  <c r="F33" i="33"/>
  <c r="G32" i="33"/>
  <c r="F32" i="33"/>
  <c r="G31" i="33"/>
  <c r="F31" i="33"/>
  <c r="G30" i="33"/>
  <c r="F30" i="33"/>
  <c r="G29" i="33"/>
  <c r="F29" i="33"/>
  <c r="G28" i="33"/>
  <c r="F28" i="33"/>
  <c r="G27" i="33"/>
  <c r="F27" i="33"/>
  <c r="G26" i="33"/>
  <c r="F26" i="33"/>
  <c r="G25" i="33"/>
  <c r="F25" i="33"/>
  <c r="G24" i="33"/>
  <c r="F24" i="33"/>
  <c r="G23" i="33"/>
  <c r="F23" i="33"/>
  <c r="G22" i="33"/>
  <c r="F22" i="33"/>
  <c r="G21" i="33"/>
  <c r="G20" i="33"/>
  <c r="F20" i="33"/>
  <c r="G19" i="33"/>
  <c r="F19" i="33"/>
  <c r="G18" i="33"/>
  <c r="F18" i="33"/>
  <c r="G17" i="33"/>
  <c r="F17" i="33"/>
  <c r="G16" i="33"/>
  <c r="F16" i="33"/>
  <c r="G15" i="33"/>
  <c r="F15" i="33"/>
  <c r="G14" i="33"/>
  <c r="F14" i="33"/>
  <c r="G13" i="33"/>
  <c r="F13" i="33"/>
  <c r="G12" i="33"/>
  <c r="F12" i="33"/>
  <c r="G11" i="33"/>
  <c r="F11" i="33"/>
  <c r="G10" i="33"/>
  <c r="F10" i="33"/>
  <c r="G9" i="33"/>
  <c r="F9" i="33"/>
  <c r="G8" i="33"/>
  <c r="F8" i="33"/>
  <c r="G7" i="33"/>
  <c r="F7" i="33"/>
  <c r="G28" i="46"/>
  <c r="G551" i="33" s="1"/>
  <c r="F28" i="46"/>
  <c r="F551" i="33" s="1"/>
  <c r="G16" i="46"/>
  <c r="G539" i="33" s="1"/>
  <c r="F16" i="46"/>
  <c r="F539" i="33" s="1"/>
  <c r="G54" i="32"/>
  <c r="G527" i="33" s="1"/>
  <c r="F54" i="32"/>
  <c r="F527" i="33" s="1"/>
  <c r="G45" i="32"/>
  <c r="G521" i="33" s="1"/>
  <c r="F45" i="32"/>
  <c r="F521" i="33" s="1"/>
  <c r="G516" i="33"/>
  <c r="F37" i="32"/>
  <c r="F516" i="33" s="1"/>
  <c r="G26" i="32"/>
  <c r="G508" i="33" s="1"/>
  <c r="F26" i="32"/>
  <c r="F508" i="33" s="1"/>
  <c r="G17" i="21"/>
  <c r="G486" i="33" s="1"/>
  <c r="G14" i="31"/>
  <c r="G478" i="33" s="1"/>
  <c r="F14" i="31"/>
  <c r="F478" i="33" s="1"/>
  <c r="G24" i="30"/>
  <c r="G460" i="33" s="1"/>
  <c r="F24" i="30"/>
  <c r="F460" i="33" s="1"/>
  <c r="G18" i="19"/>
  <c r="G440" i="33" s="1"/>
  <c r="F18" i="19"/>
  <c r="F440" i="33" s="1"/>
  <c r="G10" i="47"/>
  <c r="G179" i="33" s="1"/>
  <c r="F10" i="47"/>
  <c r="F179" i="33" s="1"/>
  <c r="G10" i="44"/>
  <c r="G216" i="33" s="1"/>
  <c r="F10" i="44"/>
  <c r="F216" i="33" s="1"/>
  <c r="G18" i="45"/>
  <c r="G369" i="33" s="1"/>
  <c r="F18" i="45"/>
  <c r="F369" i="33" s="1"/>
  <c r="G16" i="25"/>
  <c r="G257" i="33" s="1"/>
  <c r="F16" i="25"/>
  <c r="F257" i="33" s="1"/>
  <c r="G32" i="14"/>
  <c r="G426" i="33" s="1"/>
  <c r="F32" i="14"/>
  <c r="F426" i="33" s="1"/>
  <c r="E33" i="13"/>
  <c r="E398" i="33" s="1"/>
  <c r="D24" i="13"/>
  <c r="D33" i="13" s="1"/>
  <c r="D398" i="33" s="1"/>
  <c r="G29" i="12"/>
  <c r="G355" i="33" s="1"/>
  <c r="F29" i="12"/>
  <c r="F355" i="33" s="1"/>
  <c r="G26" i="11"/>
  <c r="G330" i="33" s="1"/>
  <c r="F26" i="11"/>
  <c r="F330" i="33" s="1"/>
  <c r="G30" i="10"/>
  <c r="G308" i="33" s="1"/>
  <c r="F13" i="10"/>
  <c r="F291" i="33" s="1"/>
  <c r="F30" i="10" l="1"/>
  <c r="F308" i="33" s="1"/>
  <c r="F389" i="33"/>
  <c r="D389" i="33"/>
  <c r="G29" i="9"/>
  <c r="G282" i="33" s="1"/>
  <c r="F29" i="9"/>
  <c r="F282" i="33" s="1"/>
  <c r="G33" i="8"/>
  <c r="G245" i="33" s="1"/>
  <c r="F33" i="8"/>
  <c r="F245" i="33" s="1"/>
  <c r="G68" i="7"/>
  <c r="F68" i="7"/>
  <c r="G52" i="7"/>
  <c r="G35" i="7"/>
  <c r="G210" i="33" s="1"/>
  <c r="F35" i="7"/>
  <c r="F210" i="33" s="1"/>
  <c r="G31" i="5"/>
  <c r="G145" i="33" s="1"/>
  <c r="F15" i="5"/>
  <c r="G32" i="6"/>
  <c r="G173" i="33" s="1"/>
  <c r="F32" i="6"/>
  <c r="F173" i="33" s="1"/>
  <c r="G46" i="4"/>
  <c r="G118" i="33" s="1"/>
  <c r="F32" i="4"/>
  <c r="F104" i="33" s="1"/>
  <c r="F29" i="4"/>
  <c r="F101" i="33" s="1"/>
  <c r="F28" i="4"/>
  <c r="F100" i="33" s="1"/>
  <c r="F13" i="4"/>
  <c r="F85" i="33" s="1"/>
  <c r="F11" i="4"/>
  <c r="G46" i="3"/>
  <c r="G76" i="33" s="1"/>
  <c r="F38" i="3"/>
  <c r="G36" i="2"/>
  <c r="G34" i="33" s="1"/>
  <c r="F23" i="2"/>
  <c r="E550" i="33"/>
  <c r="D550" i="33"/>
  <c r="E549" i="33"/>
  <c r="D549" i="33"/>
  <c r="E548" i="33"/>
  <c r="D548" i="33"/>
  <c r="E547" i="33"/>
  <c r="D547" i="33"/>
  <c r="E546" i="33"/>
  <c r="D546" i="33"/>
  <c r="E545" i="33"/>
  <c r="D545" i="33"/>
  <c r="E544" i="33"/>
  <c r="D544" i="33"/>
  <c r="E538" i="33"/>
  <c r="D538" i="33"/>
  <c r="E537" i="33"/>
  <c r="D537" i="33"/>
  <c r="E536" i="33"/>
  <c r="D536" i="33"/>
  <c r="E535" i="33"/>
  <c r="D535" i="33"/>
  <c r="E534" i="33"/>
  <c r="D534" i="33"/>
  <c r="E533" i="33"/>
  <c r="D533" i="33"/>
  <c r="E532" i="33"/>
  <c r="D532" i="33"/>
  <c r="E526" i="33"/>
  <c r="D526" i="33"/>
  <c r="E525" i="33"/>
  <c r="D525" i="33"/>
  <c r="E524" i="33"/>
  <c r="D524" i="33"/>
  <c r="E523" i="33"/>
  <c r="D523" i="33"/>
  <c r="E522" i="33"/>
  <c r="D522" i="33"/>
  <c r="E520" i="33"/>
  <c r="D520" i="33"/>
  <c r="E519" i="33"/>
  <c r="D519" i="33"/>
  <c r="E518" i="33"/>
  <c r="D518" i="33"/>
  <c r="E517" i="33"/>
  <c r="D517" i="33"/>
  <c r="E515" i="33"/>
  <c r="D515" i="33"/>
  <c r="E514" i="33"/>
  <c r="D514" i="33"/>
  <c r="E513" i="33"/>
  <c r="D513" i="33"/>
  <c r="E512" i="33"/>
  <c r="D512" i="33"/>
  <c r="E511" i="33"/>
  <c r="D511" i="33"/>
  <c r="E510" i="33"/>
  <c r="D510" i="33"/>
  <c r="E509" i="33"/>
  <c r="D509" i="33"/>
  <c r="E507" i="33"/>
  <c r="D507" i="33"/>
  <c r="E506" i="33"/>
  <c r="D506" i="33"/>
  <c r="E505" i="33"/>
  <c r="D505" i="33"/>
  <c r="E504" i="33"/>
  <c r="D504" i="33"/>
  <c r="E503" i="33"/>
  <c r="D503" i="33"/>
  <c r="E502" i="33"/>
  <c r="D502" i="33"/>
  <c r="E501" i="33"/>
  <c r="D501" i="33"/>
  <c r="E500" i="33"/>
  <c r="D500" i="33"/>
  <c r="E499" i="33"/>
  <c r="D499" i="33"/>
  <c r="E498" i="33"/>
  <c r="D498" i="33"/>
  <c r="E497" i="33"/>
  <c r="D497" i="33"/>
  <c r="E496" i="33"/>
  <c r="D496" i="33"/>
  <c r="E495" i="33"/>
  <c r="D495" i="33"/>
  <c r="E494" i="33"/>
  <c r="D494" i="33"/>
  <c r="E493" i="33"/>
  <c r="D493" i="33"/>
  <c r="E492" i="33"/>
  <c r="D492" i="33"/>
  <c r="E491" i="33"/>
  <c r="D491" i="33"/>
  <c r="E485" i="33"/>
  <c r="E484" i="33"/>
  <c r="E483" i="33"/>
  <c r="E477" i="33"/>
  <c r="D477" i="33"/>
  <c r="E476" i="33"/>
  <c r="D476" i="33"/>
  <c r="E475" i="33"/>
  <c r="D475" i="33"/>
  <c r="E474" i="33"/>
  <c r="D474" i="33"/>
  <c r="E473" i="33"/>
  <c r="D473" i="33"/>
  <c r="E459" i="33"/>
  <c r="D459" i="33"/>
  <c r="E458" i="33"/>
  <c r="D458" i="33"/>
  <c r="E457" i="33"/>
  <c r="D457" i="33"/>
  <c r="E456" i="33"/>
  <c r="D456" i="33"/>
  <c r="E455" i="33"/>
  <c r="D455" i="33"/>
  <c r="E454" i="33"/>
  <c r="D454" i="33"/>
  <c r="E453" i="33"/>
  <c r="D453" i="33"/>
  <c r="E452" i="33"/>
  <c r="D452" i="33"/>
  <c r="E451" i="33"/>
  <c r="D451" i="33"/>
  <c r="E450" i="33"/>
  <c r="D450" i="33"/>
  <c r="E449" i="33"/>
  <c r="D449" i="33"/>
  <c r="E448" i="33"/>
  <c r="D448" i="33"/>
  <c r="E447" i="33"/>
  <c r="D447" i="33"/>
  <c r="E446" i="33"/>
  <c r="D446" i="33"/>
  <c r="E445" i="33"/>
  <c r="D445" i="33"/>
  <c r="E439" i="33"/>
  <c r="D439" i="33"/>
  <c r="E438" i="33"/>
  <c r="D438" i="33"/>
  <c r="E437" i="33"/>
  <c r="D437" i="33"/>
  <c r="E436" i="33"/>
  <c r="D436" i="33"/>
  <c r="E435" i="33"/>
  <c r="D435" i="33"/>
  <c r="E434" i="33"/>
  <c r="D434" i="33"/>
  <c r="E433" i="33"/>
  <c r="D433" i="33"/>
  <c r="E432" i="33"/>
  <c r="D432" i="33"/>
  <c r="E431" i="33"/>
  <c r="D431" i="33"/>
  <c r="E425" i="33"/>
  <c r="D425" i="33"/>
  <c r="E424" i="33"/>
  <c r="D424" i="33"/>
  <c r="E423" i="33"/>
  <c r="D423" i="33"/>
  <c r="E422" i="33"/>
  <c r="D422" i="33"/>
  <c r="E421" i="33"/>
  <c r="D421" i="33"/>
  <c r="E420" i="33"/>
  <c r="D420" i="33"/>
  <c r="E419" i="33"/>
  <c r="D419" i="33"/>
  <c r="E418" i="33"/>
  <c r="D418" i="33"/>
  <c r="E417" i="33"/>
  <c r="D417" i="33"/>
  <c r="E416" i="33"/>
  <c r="D416" i="33"/>
  <c r="E415" i="33"/>
  <c r="D415" i="33"/>
  <c r="E414" i="33"/>
  <c r="D414" i="33"/>
  <c r="E413" i="33"/>
  <c r="D413" i="33"/>
  <c r="E412" i="33"/>
  <c r="D412" i="33"/>
  <c r="E411" i="33"/>
  <c r="D411" i="33"/>
  <c r="E410" i="33"/>
  <c r="D410" i="33"/>
  <c r="E409" i="33"/>
  <c r="D409" i="33"/>
  <c r="E408" i="33"/>
  <c r="D408" i="33"/>
  <c r="E407" i="33"/>
  <c r="D407" i="33"/>
  <c r="E406" i="33"/>
  <c r="D406" i="33"/>
  <c r="E405" i="33"/>
  <c r="D405" i="33"/>
  <c r="E404" i="33"/>
  <c r="D404" i="33"/>
  <c r="E403" i="33"/>
  <c r="D403" i="33"/>
  <c r="E368" i="33"/>
  <c r="D368" i="33"/>
  <c r="E367" i="33"/>
  <c r="D367" i="33"/>
  <c r="E366" i="33"/>
  <c r="D366" i="33"/>
  <c r="E365" i="33"/>
  <c r="D365" i="33"/>
  <c r="E364" i="33"/>
  <c r="D364" i="33"/>
  <c r="E363" i="33"/>
  <c r="D363" i="33"/>
  <c r="E362" i="33"/>
  <c r="D362" i="33"/>
  <c r="E361" i="33"/>
  <c r="D361" i="33"/>
  <c r="E360" i="33"/>
  <c r="D360" i="33"/>
  <c r="E354" i="33"/>
  <c r="D354" i="33"/>
  <c r="E353" i="33"/>
  <c r="D353" i="33"/>
  <c r="E352" i="33"/>
  <c r="D352" i="33"/>
  <c r="E351" i="33"/>
  <c r="D351" i="33"/>
  <c r="E350" i="33"/>
  <c r="D350" i="33"/>
  <c r="E349" i="33"/>
  <c r="D349" i="33"/>
  <c r="E348" i="33"/>
  <c r="D348" i="33"/>
  <c r="E347" i="33"/>
  <c r="D347" i="33"/>
  <c r="E346" i="33"/>
  <c r="D346" i="33"/>
  <c r="E345" i="33"/>
  <c r="D345" i="33"/>
  <c r="E344" i="33"/>
  <c r="D344" i="33"/>
  <c r="E343" i="33"/>
  <c r="D343" i="33"/>
  <c r="E342" i="33"/>
  <c r="D342" i="33"/>
  <c r="E341" i="33"/>
  <c r="D341" i="33"/>
  <c r="E340" i="33"/>
  <c r="D340" i="33"/>
  <c r="E339" i="33"/>
  <c r="D339" i="33"/>
  <c r="E338" i="33"/>
  <c r="D338" i="33"/>
  <c r="E337" i="33"/>
  <c r="D337" i="33"/>
  <c r="E336" i="33"/>
  <c r="D336" i="33"/>
  <c r="E335" i="33"/>
  <c r="D335" i="33"/>
  <c r="E329" i="33"/>
  <c r="D329" i="33"/>
  <c r="E328" i="33"/>
  <c r="D328" i="33"/>
  <c r="E327" i="33"/>
  <c r="D327" i="33"/>
  <c r="E326" i="33"/>
  <c r="D326" i="33"/>
  <c r="E325" i="33"/>
  <c r="D325" i="33"/>
  <c r="E324" i="33"/>
  <c r="D324" i="33"/>
  <c r="E323" i="33"/>
  <c r="D323" i="33"/>
  <c r="E322" i="33"/>
  <c r="D322" i="33"/>
  <c r="E321" i="33"/>
  <c r="D321" i="33"/>
  <c r="E320" i="33"/>
  <c r="D320" i="33"/>
  <c r="E319" i="33"/>
  <c r="D319" i="33"/>
  <c r="E318" i="33"/>
  <c r="D318" i="33"/>
  <c r="E317" i="33"/>
  <c r="D317" i="33"/>
  <c r="E316" i="33"/>
  <c r="D316" i="33"/>
  <c r="E315" i="33"/>
  <c r="D315" i="33"/>
  <c r="E314" i="33"/>
  <c r="D314" i="33"/>
  <c r="E313" i="33"/>
  <c r="D313" i="33"/>
  <c r="E307" i="33"/>
  <c r="D307" i="33"/>
  <c r="E306" i="33"/>
  <c r="D306" i="33"/>
  <c r="E305" i="33"/>
  <c r="D305" i="33"/>
  <c r="E304" i="33"/>
  <c r="D304" i="33"/>
  <c r="E303" i="33"/>
  <c r="D303" i="33"/>
  <c r="E302" i="33"/>
  <c r="D302" i="33"/>
  <c r="E301" i="33"/>
  <c r="D301" i="33"/>
  <c r="E300" i="33"/>
  <c r="D300" i="33"/>
  <c r="E299" i="33"/>
  <c r="D299" i="33"/>
  <c r="E298" i="33"/>
  <c r="D298" i="33"/>
  <c r="E297" i="33"/>
  <c r="D297" i="33"/>
  <c r="E296" i="33"/>
  <c r="D296" i="33"/>
  <c r="E295" i="33"/>
  <c r="D295" i="33"/>
  <c r="E294" i="33"/>
  <c r="D294" i="33"/>
  <c r="E293" i="33"/>
  <c r="D293" i="33"/>
  <c r="E292" i="33"/>
  <c r="D292" i="33"/>
  <c r="E291" i="33"/>
  <c r="E290" i="33"/>
  <c r="D290" i="33"/>
  <c r="E289" i="33"/>
  <c r="D289" i="33"/>
  <c r="E288" i="33"/>
  <c r="D288" i="33"/>
  <c r="E287" i="33"/>
  <c r="D287" i="33"/>
  <c r="E281" i="33"/>
  <c r="D281" i="33"/>
  <c r="E280" i="33"/>
  <c r="D280" i="33"/>
  <c r="E279" i="33"/>
  <c r="D279" i="33"/>
  <c r="E278" i="33"/>
  <c r="D278" i="33"/>
  <c r="E277" i="33"/>
  <c r="D277" i="33"/>
  <c r="E276" i="33"/>
  <c r="D276" i="33"/>
  <c r="E275" i="33"/>
  <c r="D275" i="33"/>
  <c r="E274" i="33"/>
  <c r="D274" i="33"/>
  <c r="E273" i="33"/>
  <c r="D273" i="33"/>
  <c r="E272" i="33"/>
  <c r="D272" i="33"/>
  <c r="E271" i="33"/>
  <c r="D271" i="33"/>
  <c r="E270" i="33"/>
  <c r="D270" i="33"/>
  <c r="E269" i="33"/>
  <c r="D269" i="33"/>
  <c r="E268" i="33"/>
  <c r="D268" i="33"/>
  <c r="E267" i="33"/>
  <c r="D267" i="33"/>
  <c r="E266" i="33"/>
  <c r="D266" i="33"/>
  <c r="E265" i="33"/>
  <c r="D265" i="33"/>
  <c r="E264" i="33"/>
  <c r="D264" i="33"/>
  <c r="E263" i="33"/>
  <c r="D263" i="33"/>
  <c r="E262" i="33"/>
  <c r="D262" i="33"/>
  <c r="E256" i="33"/>
  <c r="D256" i="33"/>
  <c r="E255" i="33"/>
  <c r="D255" i="33"/>
  <c r="E254" i="33"/>
  <c r="D254" i="33"/>
  <c r="E253" i="33"/>
  <c r="D253" i="33"/>
  <c r="E252" i="33"/>
  <c r="D252" i="33"/>
  <c r="E251" i="33"/>
  <c r="D251" i="33"/>
  <c r="E250" i="33"/>
  <c r="D250" i="33"/>
  <c r="E244" i="33"/>
  <c r="D244" i="33"/>
  <c r="E243" i="33"/>
  <c r="D243" i="33"/>
  <c r="E242" i="33"/>
  <c r="D242" i="33"/>
  <c r="E241" i="33"/>
  <c r="D241" i="33"/>
  <c r="E240" i="33"/>
  <c r="D240" i="33"/>
  <c r="E239" i="33"/>
  <c r="D239" i="33"/>
  <c r="E238" i="33"/>
  <c r="D238" i="33"/>
  <c r="E237" i="33"/>
  <c r="D237" i="33"/>
  <c r="E236" i="33"/>
  <c r="D236" i="33"/>
  <c r="E235" i="33"/>
  <c r="D235" i="33"/>
  <c r="E234" i="33"/>
  <c r="D234" i="33"/>
  <c r="E233" i="33"/>
  <c r="D233" i="33"/>
  <c r="E232" i="33"/>
  <c r="D232" i="33"/>
  <c r="E231" i="33"/>
  <c r="D231" i="33"/>
  <c r="E230" i="33"/>
  <c r="D230" i="33"/>
  <c r="E229" i="33"/>
  <c r="D229" i="33"/>
  <c r="E228" i="33"/>
  <c r="D228" i="33"/>
  <c r="E227" i="33"/>
  <c r="D227" i="33"/>
  <c r="E226" i="33"/>
  <c r="D226" i="33"/>
  <c r="E225" i="33"/>
  <c r="D225" i="33"/>
  <c r="E224" i="33"/>
  <c r="D224" i="33"/>
  <c r="E223" i="33"/>
  <c r="D223" i="33"/>
  <c r="E222" i="33"/>
  <c r="D222" i="33"/>
  <c r="E221" i="33"/>
  <c r="D221" i="33"/>
  <c r="E215" i="33"/>
  <c r="D215" i="33"/>
  <c r="E209" i="33"/>
  <c r="D209" i="33"/>
  <c r="E208" i="33"/>
  <c r="D208" i="33"/>
  <c r="E207" i="33"/>
  <c r="D207" i="33"/>
  <c r="E206" i="33"/>
  <c r="D206" i="33"/>
  <c r="E205" i="33"/>
  <c r="D205" i="33"/>
  <c r="E204" i="33"/>
  <c r="D204" i="33"/>
  <c r="E203" i="33"/>
  <c r="D203" i="33"/>
  <c r="E202" i="33"/>
  <c r="D202" i="33"/>
  <c r="E201" i="33"/>
  <c r="D201" i="33"/>
  <c r="E200" i="33"/>
  <c r="D200" i="33"/>
  <c r="E199" i="33"/>
  <c r="D199" i="33"/>
  <c r="E198" i="33"/>
  <c r="D198" i="33"/>
  <c r="E197" i="33"/>
  <c r="D197" i="33"/>
  <c r="E196" i="33"/>
  <c r="D196" i="33"/>
  <c r="E195" i="33"/>
  <c r="D195" i="33"/>
  <c r="E194" i="33"/>
  <c r="D194" i="33"/>
  <c r="E193" i="33"/>
  <c r="D193" i="33"/>
  <c r="E192" i="33"/>
  <c r="D192" i="33"/>
  <c r="E191" i="33"/>
  <c r="D191" i="33"/>
  <c r="E190" i="33"/>
  <c r="D190" i="33"/>
  <c r="E189" i="33"/>
  <c r="D189" i="33"/>
  <c r="E188" i="33"/>
  <c r="D188" i="33"/>
  <c r="E187" i="33"/>
  <c r="D187" i="33"/>
  <c r="E186" i="33"/>
  <c r="D186" i="33"/>
  <c r="E185" i="33"/>
  <c r="D185" i="33"/>
  <c r="E184" i="33"/>
  <c r="D184" i="33"/>
  <c r="E178" i="33"/>
  <c r="D178" i="33"/>
  <c r="E172" i="33"/>
  <c r="D172" i="33"/>
  <c r="E171" i="33"/>
  <c r="D171" i="33"/>
  <c r="E170" i="33"/>
  <c r="D170" i="33"/>
  <c r="E169" i="33"/>
  <c r="D169" i="33"/>
  <c r="E168" i="33"/>
  <c r="D168" i="33"/>
  <c r="E167" i="33"/>
  <c r="D167" i="33"/>
  <c r="E166" i="33"/>
  <c r="D166" i="33"/>
  <c r="E165" i="33"/>
  <c r="D165" i="33"/>
  <c r="E164" i="33"/>
  <c r="D164" i="33"/>
  <c r="E163" i="33"/>
  <c r="D163" i="33"/>
  <c r="E162" i="33"/>
  <c r="D162" i="33"/>
  <c r="E161" i="33"/>
  <c r="D161" i="33"/>
  <c r="E160" i="33"/>
  <c r="D160" i="33"/>
  <c r="E159" i="33"/>
  <c r="D159" i="33"/>
  <c r="E158" i="33"/>
  <c r="D158" i="33"/>
  <c r="E157" i="33"/>
  <c r="D157" i="33"/>
  <c r="E156" i="33"/>
  <c r="D156" i="33"/>
  <c r="E155" i="33"/>
  <c r="D155" i="33"/>
  <c r="E154" i="33"/>
  <c r="D154" i="33"/>
  <c r="E153" i="33"/>
  <c r="D153" i="33"/>
  <c r="E152" i="33"/>
  <c r="D152" i="33"/>
  <c r="E151" i="33"/>
  <c r="D151" i="33"/>
  <c r="E150" i="33"/>
  <c r="D150" i="33"/>
  <c r="E144" i="33"/>
  <c r="D144" i="33"/>
  <c r="E143" i="33"/>
  <c r="D143" i="33"/>
  <c r="E142" i="33"/>
  <c r="D142" i="33"/>
  <c r="E141" i="33"/>
  <c r="D141" i="33"/>
  <c r="E140" i="33"/>
  <c r="D140" i="33"/>
  <c r="E139" i="33"/>
  <c r="D139" i="33"/>
  <c r="E138" i="33"/>
  <c r="D138" i="33"/>
  <c r="E137" i="33"/>
  <c r="D137" i="33"/>
  <c r="E136" i="33"/>
  <c r="D136" i="33"/>
  <c r="E135" i="33"/>
  <c r="D135" i="33"/>
  <c r="E134" i="33"/>
  <c r="D134" i="33"/>
  <c r="E133" i="33"/>
  <c r="D133" i="33"/>
  <c r="E132" i="33"/>
  <c r="D132" i="33"/>
  <c r="E131" i="33"/>
  <c r="D131" i="33"/>
  <c r="E130" i="33"/>
  <c r="D130" i="33"/>
  <c r="E129" i="33"/>
  <c r="E128" i="33"/>
  <c r="D128" i="33"/>
  <c r="E127" i="33"/>
  <c r="D127" i="33"/>
  <c r="E126" i="33"/>
  <c r="D126" i="33"/>
  <c r="E125" i="33"/>
  <c r="D125" i="33"/>
  <c r="E124" i="33"/>
  <c r="D124" i="33"/>
  <c r="E123" i="33"/>
  <c r="D123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E107" i="33"/>
  <c r="D107" i="33"/>
  <c r="E106" i="33"/>
  <c r="D106" i="33"/>
  <c r="E105" i="33"/>
  <c r="D105" i="33"/>
  <c r="E104" i="33"/>
  <c r="E103" i="33"/>
  <c r="D103" i="33"/>
  <c r="E102" i="33"/>
  <c r="D102" i="33"/>
  <c r="E101" i="33"/>
  <c r="E100" i="33"/>
  <c r="E99" i="33"/>
  <c r="D99" i="33"/>
  <c r="E98" i="33"/>
  <c r="D98" i="33"/>
  <c r="E97" i="33"/>
  <c r="D97" i="33"/>
  <c r="E96" i="33"/>
  <c r="D96" i="33"/>
  <c r="E95" i="33"/>
  <c r="D95" i="33"/>
  <c r="E94" i="33"/>
  <c r="D94" i="33"/>
  <c r="E93" i="33"/>
  <c r="D93" i="33"/>
  <c r="E92" i="33"/>
  <c r="D92" i="33"/>
  <c r="E91" i="33"/>
  <c r="D91" i="33"/>
  <c r="E90" i="33"/>
  <c r="D90" i="33"/>
  <c r="E89" i="33"/>
  <c r="D89" i="33"/>
  <c r="E88" i="33"/>
  <c r="D88" i="33"/>
  <c r="E87" i="33"/>
  <c r="D87" i="33"/>
  <c r="E86" i="33"/>
  <c r="D86" i="33"/>
  <c r="E85" i="33"/>
  <c r="E84" i="33"/>
  <c r="D84" i="33"/>
  <c r="E83" i="33"/>
  <c r="E82" i="33"/>
  <c r="D82" i="33"/>
  <c r="E81" i="33"/>
  <c r="D81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E67" i="33"/>
  <c r="D67" i="33"/>
  <c r="E66" i="33"/>
  <c r="D66" i="33"/>
  <c r="E65" i="33"/>
  <c r="D65" i="33"/>
  <c r="E64" i="33"/>
  <c r="D64" i="33"/>
  <c r="E63" i="33"/>
  <c r="D63" i="33"/>
  <c r="E62" i="33"/>
  <c r="D62" i="33"/>
  <c r="E61" i="33"/>
  <c r="D61" i="33"/>
  <c r="E60" i="33"/>
  <c r="D60" i="33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N16" i="46"/>
  <c r="E14" i="31"/>
  <c r="E478" i="33" s="1"/>
  <c r="E36" i="2"/>
  <c r="E34" i="33" s="1"/>
  <c r="D23" i="2"/>
  <c r="D36" i="2" s="1"/>
  <c r="D34" i="33" s="1"/>
  <c r="E46" i="3"/>
  <c r="E76" i="33" s="1"/>
  <c r="D46" i="3"/>
  <c r="D76" i="33" s="1"/>
  <c r="D38" i="3"/>
  <c r="D68" i="33" s="1"/>
  <c r="E46" i="4"/>
  <c r="E118" i="33" s="1"/>
  <c r="D32" i="4"/>
  <c r="D104" i="33" s="1"/>
  <c r="D29" i="4"/>
  <c r="D101" i="33" s="1"/>
  <c r="D28" i="4"/>
  <c r="D100" i="33" s="1"/>
  <c r="D13" i="4"/>
  <c r="D85" i="33" s="1"/>
  <c r="D11" i="4"/>
  <c r="D83" i="33" s="1"/>
  <c r="E32" i="6"/>
  <c r="E173" i="33" s="1"/>
  <c r="D32" i="6"/>
  <c r="D173" i="33" s="1"/>
  <c r="E31" i="5"/>
  <c r="E145" i="33" s="1"/>
  <c r="D15" i="5"/>
  <c r="D129" i="33" s="1"/>
  <c r="E68" i="7"/>
  <c r="D68" i="7"/>
  <c r="E52" i="7"/>
  <c r="E35" i="7"/>
  <c r="E210" i="33" s="1"/>
  <c r="D35" i="7"/>
  <c r="D210" i="33" s="1"/>
  <c r="E33" i="8"/>
  <c r="E245" i="33" s="1"/>
  <c r="D33" i="8"/>
  <c r="D245" i="33" s="1"/>
  <c r="E29" i="9"/>
  <c r="E282" i="33" s="1"/>
  <c r="D29" i="9"/>
  <c r="D282" i="33" s="1"/>
  <c r="E30" i="10"/>
  <c r="E308" i="33" s="1"/>
  <c r="D13" i="10"/>
  <c r="D291" i="33" s="1"/>
  <c r="E26" i="11"/>
  <c r="E330" i="33" s="1"/>
  <c r="D26" i="11"/>
  <c r="D330" i="33" s="1"/>
  <c r="E29" i="12"/>
  <c r="E355" i="33" s="1"/>
  <c r="D29" i="12"/>
  <c r="D355" i="33" s="1"/>
  <c r="E32" i="14"/>
  <c r="E426" i="33" s="1"/>
  <c r="D32" i="14"/>
  <c r="D426" i="33" s="1"/>
  <c r="E16" i="25"/>
  <c r="E257" i="33" s="1"/>
  <c r="D16" i="25"/>
  <c r="D257" i="33" s="1"/>
  <c r="E18" i="45"/>
  <c r="E369" i="33" s="1"/>
  <c r="D18" i="45"/>
  <c r="D369" i="33" s="1"/>
  <c r="E10" i="44"/>
  <c r="E216" i="33" s="1"/>
  <c r="D10" i="44"/>
  <c r="D216" i="33" s="1"/>
  <c r="E10" i="47"/>
  <c r="E179" i="33" s="1"/>
  <c r="D10" i="47"/>
  <c r="D179" i="33" s="1"/>
  <c r="E18" i="19"/>
  <c r="E440" i="33" s="1"/>
  <c r="D18" i="19"/>
  <c r="D440" i="33" s="1"/>
  <c r="E24" i="30"/>
  <c r="E460" i="33" s="1"/>
  <c r="D24" i="30"/>
  <c r="D460" i="33" s="1"/>
  <c r="D14" i="31"/>
  <c r="D478" i="33" s="1"/>
  <c r="E17" i="21"/>
  <c r="E486" i="33" s="1"/>
  <c r="E54" i="32"/>
  <c r="E527" i="33" s="1"/>
  <c r="D54" i="32"/>
  <c r="D527" i="33" s="1"/>
  <c r="E45" i="32"/>
  <c r="E521" i="33" s="1"/>
  <c r="D45" i="32"/>
  <c r="D521" i="33" s="1"/>
  <c r="E516" i="33"/>
  <c r="D37" i="32"/>
  <c r="D516" i="33" s="1"/>
  <c r="E26" i="32"/>
  <c r="E508" i="33" s="1"/>
  <c r="D26" i="32"/>
  <c r="D508" i="33" s="1"/>
  <c r="E28" i="46"/>
  <c r="E551" i="33" s="1"/>
  <c r="D28" i="46"/>
  <c r="D551" i="33" s="1"/>
  <c r="E16" i="46"/>
  <c r="E539" i="33" s="1"/>
  <c r="D16" i="46"/>
  <c r="D539" i="33" s="1"/>
  <c r="B33" i="8"/>
  <c r="D31" i="5" l="1"/>
  <c r="D145" i="33" s="1"/>
  <c r="D30" i="10"/>
  <c r="D308" i="33" s="1"/>
  <c r="F31" i="5"/>
  <c r="F145" i="33" s="1"/>
  <c r="F129" i="33"/>
  <c r="F46" i="4"/>
  <c r="F118" i="33" s="1"/>
  <c r="F83" i="33"/>
  <c r="D46" i="4"/>
  <c r="D118" i="33" s="1"/>
  <c r="F46" i="3"/>
  <c r="F76" i="33" s="1"/>
  <c r="F68" i="33"/>
  <c r="D21" i="33"/>
  <c r="F36" i="2"/>
  <c r="F34" i="33" s="1"/>
  <c r="F21" i="33"/>
  <c r="O29" i="9"/>
  <c r="O16" i="46"/>
  <c r="O32" i="6"/>
  <c r="O36" i="2"/>
  <c r="A520" i="33"/>
  <c r="B520" i="33"/>
  <c r="C520" i="33"/>
  <c r="N520" i="33"/>
  <c r="B45" i="32"/>
  <c r="C45" i="32"/>
  <c r="O520" i="33"/>
  <c r="A439" i="33"/>
  <c r="B439" i="33"/>
  <c r="C439" i="33"/>
  <c r="N439" i="33"/>
  <c r="O439" i="33"/>
  <c r="B18" i="19"/>
  <c r="C18" i="19"/>
  <c r="B478" i="33"/>
  <c r="A477" i="33"/>
  <c r="B477" i="33"/>
  <c r="C477" i="33"/>
  <c r="N477" i="33"/>
  <c r="O477" i="33"/>
  <c r="C14" i="31"/>
  <c r="B14" i="31"/>
  <c r="P17" i="19" l="1"/>
  <c r="P439" i="33" s="1"/>
  <c r="P44" i="32"/>
  <c r="P520" i="33" s="1"/>
  <c r="P13" i="31"/>
  <c r="P477" i="33" s="1"/>
  <c r="B13" i="10"/>
  <c r="B24" i="13"/>
  <c r="B16" i="46"/>
  <c r="C16" i="46"/>
  <c r="N22" i="32"/>
  <c r="N24" i="32"/>
  <c r="B15" i="5"/>
  <c r="N18" i="19" l="1"/>
  <c r="N14" i="31"/>
  <c r="O18" i="19"/>
  <c r="P18" i="19" s="1"/>
  <c r="B32" i="4"/>
  <c r="B29" i="4"/>
  <c r="B28" i="4"/>
  <c r="B13" i="4"/>
  <c r="B11" i="4"/>
  <c r="B38" i="3"/>
  <c r="B23" i="2"/>
  <c r="O33" i="13" l="1"/>
  <c r="O398" i="33" s="1"/>
  <c r="O28" i="46"/>
  <c r="O24" i="30"/>
  <c r="P9" i="6" l="1"/>
  <c r="O30" i="10" l="1"/>
  <c r="P9" i="19" l="1"/>
  <c r="N24" i="30" l="1"/>
  <c r="C28" i="46" l="1"/>
  <c r="B28" i="46"/>
  <c r="N39" i="33" l="1"/>
  <c r="P9" i="3"/>
  <c r="A29" i="46"/>
  <c r="A55" i="32"/>
  <c r="A18" i="21"/>
  <c r="A15" i="31"/>
  <c r="A19" i="19"/>
  <c r="A11" i="47"/>
  <c r="A11" i="44"/>
  <c r="A19" i="45"/>
  <c r="A17" i="25"/>
  <c r="A33" i="14"/>
  <c r="A34" i="13"/>
  <c r="A30" i="12"/>
  <c r="A27" i="11"/>
  <c r="A31" i="10"/>
  <c r="A30" i="9"/>
  <c r="A34" i="8"/>
  <c r="A36" i="7"/>
  <c r="A32" i="5"/>
  <c r="A33" i="6"/>
  <c r="A47" i="4"/>
  <c r="A47" i="3"/>
  <c r="N26" i="32" l="1"/>
  <c r="N32" i="6"/>
  <c r="O46" i="4"/>
  <c r="N26" i="11"/>
  <c r="O45" i="32"/>
  <c r="O54" i="32"/>
  <c r="O17" i="21"/>
  <c r="O26" i="32"/>
  <c r="N29" i="9"/>
  <c r="N545" i="33"/>
  <c r="P20" i="32"/>
  <c r="O454" i="33" l="1"/>
  <c r="P22" i="30"/>
  <c r="P458" i="33" s="1"/>
  <c r="O459" i="33"/>
  <c r="N457" i="33"/>
  <c r="N459" i="33"/>
  <c r="P14" i="30"/>
  <c r="P450" i="33" s="1"/>
  <c r="O447" i="33"/>
  <c r="O445" i="33"/>
  <c r="N448" i="33"/>
  <c r="O438" i="33"/>
  <c r="N433" i="33"/>
  <c r="N435" i="33"/>
  <c r="O215" i="33"/>
  <c r="N215" i="33"/>
  <c r="O366" i="33"/>
  <c r="O368" i="33"/>
  <c r="N361" i="33"/>
  <c r="O360" i="33"/>
  <c r="N18" i="45"/>
  <c r="N252" i="33"/>
  <c r="N255" i="33"/>
  <c r="N256" i="33"/>
  <c r="O408" i="33"/>
  <c r="O415" i="33"/>
  <c r="O418" i="33"/>
  <c r="O419" i="33"/>
  <c r="O420" i="33"/>
  <c r="O421" i="33"/>
  <c r="N32" i="14"/>
  <c r="N410" i="33"/>
  <c r="N411" i="33"/>
  <c r="N415" i="33"/>
  <c r="N420" i="33"/>
  <c r="N421" i="33"/>
  <c r="N422" i="33"/>
  <c r="N423" i="33"/>
  <c r="N425" i="33"/>
  <c r="O376" i="33"/>
  <c r="O377" i="33"/>
  <c r="O386" i="33"/>
  <c r="O387" i="33"/>
  <c r="P23" i="13"/>
  <c r="P388" i="33" s="1"/>
  <c r="O389" i="33"/>
  <c r="N377" i="33"/>
  <c r="P13" i="13"/>
  <c r="P378" i="33" s="1"/>
  <c r="N386" i="33"/>
  <c r="N390" i="33"/>
  <c r="P10" i="12"/>
  <c r="P336" i="33" s="1"/>
  <c r="O346" i="33"/>
  <c r="O347" i="33"/>
  <c r="O348" i="33"/>
  <c r="O349" i="33"/>
  <c r="N341" i="33"/>
  <c r="N342" i="33"/>
  <c r="N347" i="33"/>
  <c r="N353" i="33"/>
  <c r="N354" i="33"/>
  <c r="O321" i="33"/>
  <c r="O322" i="33"/>
  <c r="O323" i="33"/>
  <c r="O325" i="33"/>
  <c r="N316" i="33"/>
  <c r="P13" i="11"/>
  <c r="P317" i="33" s="1"/>
  <c r="N319" i="33"/>
  <c r="N325" i="33"/>
  <c r="N328" i="33"/>
  <c r="P25" i="11"/>
  <c r="P329" i="33" s="1"/>
  <c r="N313" i="33"/>
  <c r="O288" i="33"/>
  <c r="O296" i="33"/>
  <c r="P19" i="10"/>
  <c r="P297" i="33" s="1"/>
  <c r="O298" i="33"/>
  <c r="P27" i="10"/>
  <c r="P305" i="33" s="1"/>
  <c r="N288" i="33"/>
  <c r="N295" i="33"/>
  <c r="N298" i="33"/>
  <c r="N299" i="33"/>
  <c r="N307" i="33"/>
  <c r="O271" i="33"/>
  <c r="O272" i="33"/>
  <c r="O273" i="33"/>
  <c r="O274" i="33"/>
  <c r="N265" i="33"/>
  <c r="N266" i="33"/>
  <c r="N274" i="33"/>
  <c r="N275" i="33"/>
  <c r="N276" i="33"/>
  <c r="N277" i="33"/>
  <c r="N244" i="33"/>
  <c r="N221" i="33"/>
  <c r="O222" i="33"/>
  <c r="O231" i="33"/>
  <c r="O233" i="33"/>
  <c r="P31" i="8"/>
  <c r="P243" i="33" s="1"/>
  <c r="N223" i="33"/>
  <c r="N232" i="33"/>
  <c r="N233" i="33"/>
  <c r="N235" i="33"/>
  <c r="O197" i="33"/>
  <c r="O185" i="33"/>
  <c r="O186" i="33"/>
  <c r="O194" i="33"/>
  <c r="O196" i="33"/>
  <c r="O198" i="33"/>
  <c r="O199" i="33"/>
  <c r="P32" i="7"/>
  <c r="P207" i="33" s="1"/>
  <c r="O208" i="33"/>
  <c r="O209" i="33"/>
  <c r="N185" i="33"/>
  <c r="N196" i="33"/>
  <c r="N197" i="33"/>
  <c r="N208" i="33"/>
  <c r="N209" i="33"/>
  <c r="O139" i="33"/>
  <c r="O124" i="33"/>
  <c r="O125" i="33"/>
  <c r="O126" i="33"/>
  <c r="O135" i="33"/>
  <c r="O136" i="33"/>
  <c r="O137" i="33"/>
  <c r="O140" i="33"/>
  <c r="N124" i="33"/>
  <c r="P13" i="5"/>
  <c r="P127" i="33" s="1"/>
  <c r="N128" i="33"/>
  <c r="N130" i="33"/>
  <c r="N135" i="33"/>
  <c r="N139" i="33"/>
  <c r="N140" i="33"/>
  <c r="N141" i="33"/>
  <c r="N142" i="33"/>
  <c r="P16" i="6"/>
  <c r="P157" i="33" s="1"/>
  <c r="O158" i="33"/>
  <c r="O161" i="33"/>
  <c r="O162" i="33"/>
  <c r="O164" i="33"/>
  <c r="O168" i="33"/>
  <c r="P29" i="6"/>
  <c r="P170" i="33" s="1"/>
  <c r="N161" i="33"/>
  <c r="N163" i="33"/>
  <c r="N171" i="33"/>
  <c r="N152" i="33"/>
  <c r="N153" i="33"/>
  <c r="N158" i="33"/>
  <c r="O82" i="33"/>
  <c r="O93" i="33"/>
  <c r="O94" i="33"/>
  <c r="O104" i="33"/>
  <c r="O105" i="33"/>
  <c r="O106" i="33"/>
  <c r="O116" i="33"/>
  <c r="N82" i="33"/>
  <c r="N92" i="33"/>
  <c r="N93" i="33"/>
  <c r="N94" i="33"/>
  <c r="N105" i="33"/>
  <c r="N106" i="33"/>
  <c r="N117" i="33"/>
  <c r="O51" i="33"/>
  <c r="O52" i="33"/>
  <c r="O63" i="33"/>
  <c r="O75" i="33"/>
  <c r="N41" i="33"/>
  <c r="P22" i="3"/>
  <c r="P52" i="33" s="1"/>
  <c r="N53" i="33"/>
  <c r="N63" i="33"/>
  <c r="N64" i="33"/>
  <c r="N65" i="33"/>
  <c r="N75" i="33"/>
  <c r="N12" i="33"/>
  <c r="N14" i="33"/>
  <c r="N15" i="33"/>
  <c r="N17" i="33"/>
  <c r="N18" i="33"/>
  <c r="N19" i="33"/>
  <c r="N29" i="33"/>
  <c r="N30" i="33"/>
  <c r="N31" i="33"/>
  <c r="O9" i="33"/>
  <c r="O11" i="33"/>
  <c r="O12" i="33"/>
  <c r="O15" i="33"/>
  <c r="O17" i="33"/>
  <c r="O19" i="33"/>
  <c r="O20" i="33"/>
  <c r="O23" i="33"/>
  <c r="O24" i="33"/>
  <c r="O26" i="33"/>
  <c r="O27" i="33"/>
  <c r="O31" i="33"/>
  <c r="O32" i="33"/>
  <c r="P544" i="33"/>
  <c r="N532" i="33"/>
  <c r="P538" i="33"/>
  <c r="O499" i="33"/>
  <c r="P503" i="33"/>
  <c r="P504" i="33"/>
  <c r="P506" i="33"/>
  <c r="O512" i="33"/>
  <c r="N483" i="33"/>
  <c r="P483" i="33"/>
  <c r="N484" i="33"/>
  <c r="P484" i="33"/>
  <c r="N485" i="33"/>
  <c r="P485" i="33"/>
  <c r="N486" i="33"/>
  <c r="P486" i="33"/>
  <c r="O452" i="33"/>
  <c r="N431" i="33"/>
  <c r="O431" i="33"/>
  <c r="N436" i="33"/>
  <c r="N438" i="33"/>
  <c r="O406" i="33"/>
  <c r="N413" i="33"/>
  <c r="O361" i="33"/>
  <c r="N367" i="33"/>
  <c r="O339" i="33"/>
  <c r="N352" i="33"/>
  <c r="O319" i="33"/>
  <c r="N324" i="33"/>
  <c r="N289" i="33"/>
  <c r="O295" i="33"/>
  <c r="N300" i="33"/>
  <c r="N269" i="33"/>
  <c r="N281" i="33"/>
  <c r="N250" i="33"/>
  <c r="O221" i="33"/>
  <c r="O223" i="33"/>
  <c r="N226" i="33"/>
  <c r="O235" i="33"/>
  <c r="N238" i="33"/>
  <c r="N187" i="33"/>
  <c r="O187" i="33"/>
  <c r="N192" i="33"/>
  <c r="N202" i="33"/>
  <c r="O204" i="33"/>
  <c r="O150" i="33"/>
  <c r="N155" i="33"/>
  <c r="O155" i="33"/>
  <c r="P158" i="33"/>
  <c r="N160" i="33"/>
  <c r="N168" i="33"/>
  <c r="N123" i="33"/>
  <c r="O123" i="33"/>
  <c r="O83" i="33"/>
  <c r="O86" i="33"/>
  <c r="N88" i="33"/>
  <c r="O88" i="33"/>
  <c r="N91" i="33"/>
  <c r="N95" i="33"/>
  <c r="O96" i="33"/>
  <c r="N98" i="33"/>
  <c r="O100" i="33"/>
  <c r="N108" i="33"/>
  <c r="O112" i="33"/>
  <c r="N113" i="33"/>
  <c r="N43" i="33"/>
  <c r="N44" i="33"/>
  <c r="N50" i="33"/>
  <c r="O50" i="33"/>
  <c r="N55" i="33"/>
  <c r="N56" i="33"/>
  <c r="N62" i="33"/>
  <c r="O62" i="33"/>
  <c r="N67" i="33"/>
  <c r="O69" i="33"/>
  <c r="N74" i="33"/>
  <c r="O74" i="33"/>
  <c r="N28" i="33"/>
  <c r="C7" i="33"/>
  <c r="N546" i="33"/>
  <c r="O546" i="33"/>
  <c r="N547" i="33"/>
  <c r="O547" i="33"/>
  <c r="N548" i="33"/>
  <c r="N549" i="33"/>
  <c r="O549" i="33"/>
  <c r="N550" i="33"/>
  <c r="O550" i="33"/>
  <c r="O545" i="33"/>
  <c r="N537" i="33"/>
  <c r="O538" i="33"/>
  <c r="O534" i="33"/>
  <c r="N535" i="33"/>
  <c r="O535" i="33"/>
  <c r="N536" i="33"/>
  <c r="O536" i="33"/>
  <c r="O537" i="33"/>
  <c r="O533" i="33"/>
  <c r="N515" i="33"/>
  <c r="O513" i="33"/>
  <c r="O518" i="33"/>
  <c r="C54" i="32"/>
  <c r="B54" i="32"/>
  <c r="N526" i="33"/>
  <c r="N523" i="33"/>
  <c r="O523" i="33"/>
  <c r="P51" i="32"/>
  <c r="P524" i="33" s="1"/>
  <c r="O524" i="33"/>
  <c r="N525" i="33"/>
  <c r="O525" i="33"/>
  <c r="O522" i="33"/>
  <c r="N518" i="33"/>
  <c r="O519" i="33"/>
  <c r="O517" i="33"/>
  <c r="N517" i="33"/>
  <c r="O515" i="33"/>
  <c r="N514" i="33"/>
  <c r="O510" i="33"/>
  <c r="N511" i="33"/>
  <c r="O511" i="33"/>
  <c r="N512" i="33"/>
  <c r="N513" i="33"/>
  <c r="O509" i="33"/>
  <c r="N509" i="33"/>
  <c r="P23" i="32"/>
  <c r="P505" i="33" s="1"/>
  <c r="N507" i="33"/>
  <c r="O492" i="33"/>
  <c r="O493" i="33"/>
  <c r="O495" i="33"/>
  <c r="O496" i="33"/>
  <c r="O497" i="33"/>
  <c r="O498" i="33"/>
  <c r="O500" i="33"/>
  <c r="O501" i="33"/>
  <c r="O502" i="33"/>
  <c r="O503" i="33"/>
  <c r="O504" i="33"/>
  <c r="O505" i="33"/>
  <c r="O506" i="33"/>
  <c r="O507" i="33"/>
  <c r="O491" i="33"/>
  <c r="N493" i="33"/>
  <c r="N494" i="33"/>
  <c r="N495" i="33"/>
  <c r="N496" i="33"/>
  <c r="N497" i="33"/>
  <c r="N498" i="33"/>
  <c r="N499" i="33"/>
  <c r="N500" i="33"/>
  <c r="N501" i="33"/>
  <c r="N502" i="33"/>
  <c r="N491" i="33"/>
  <c r="O473" i="33"/>
  <c r="O485" i="33"/>
  <c r="O484" i="33"/>
  <c r="O483" i="33"/>
  <c r="O475" i="33"/>
  <c r="N475" i="33"/>
  <c r="N474" i="33"/>
  <c r="O450" i="33"/>
  <c r="N450" i="33"/>
  <c r="O446" i="33"/>
  <c r="N445" i="33"/>
  <c r="N473" i="33"/>
  <c r="O474" i="33"/>
  <c r="N476" i="33"/>
  <c r="O476" i="33"/>
  <c r="N458" i="33"/>
  <c r="N451" i="33"/>
  <c r="O451" i="33"/>
  <c r="N452" i="33"/>
  <c r="N453" i="33"/>
  <c r="O453" i="33"/>
  <c r="N454" i="33"/>
  <c r="N455" i="33"/>
  <c r="O455" i="33"/>
  <c r="N456" i="33"/>
  <c r="O456" i="33"/>
  <c r="N446" i="33"/>
  <c r="N447" i="33"/>
  <c r="N449" i="33"/>
  <c r="O449" i="33"/>
  <c r="N440" i="33"/>
  <c r="N432" i="33"/>
  <c r="O432" i="33"/>
  <c r="O433" i="33"/>
  <c r="N434" i="33"/>
  <c r="O434" i="33"/>
  <c r="O435" i="33"/>
  <c r="P14" i="19"/>
  <c r="P436" i="33" s="1"/>
  <c r="N437" i="33"/>
  <c r="O437" i="33"/>
  <c r="O178" i="33"/>
  <c r="N178" i="33"/>
  <c r="N360" i="33"/>
  <c r="N368" i="33"/>
  <c r="N362" i="33"/>
  <c r="O362" i="33"/>
  <c r="N363" i="33"/>
  <c r="N364" i="33"/>
  <c r="O364" i="33"/>
  <c r="N365" i="33"/>
  <c r="O365" i="33"/>
  <c r="N366" i="33"/>
  <c r="O367" i="33"/>
  <c r="O250" i="33"/>
  <c r="N251" i="33"/>
  <c r="O251" i="33"/>
  <c r="O252" i="33"/>
  <c r="N253" i="33"/>
  <c r="O253" i="33"/>
  <c r="N254" i="33"/>
  <c r="O254" i="33"/>
  <c r="O255" i="33"/>
  <c r="O256" i="33"/>
  <c r="O425" i="33"/>
  <c r="N404" i="33"/>
  <c r="O404" i="33"/>
  <c r="N405" i="33"/>
  <c r="O405" i="33"/>
  <c r="N406" i="33"/>
  <c r="N407" i="33"/>
  <c r="N408" i="33"/>
  <c r="N409" i="33"/>
  <c r="O409" i="33"/>
  <c r="O410" i="33"/>
  <c r="O411" i="33"/>
  <c r="N412" i="33"/>
  <c r="O412" i="33"/>
  <c r="O413" i="33"/>
  <c r="N414" i="33"/>
  <c r="O414" i="33"/>
  <c r="N416" i="33"/>
  <c r="O416" i="33"/>
  <c r="N417" i="33"/>
  <c r="P23" i="14"/>
  <c r="P417" i="33" s="1"/>
  <c r="N418" i="33"/>
  <c r="N419" i="33"/>
  <c r="O422" i="33"/>
  <c r="O423" i="33"/>
  <c r="N424" i="33"/>
  <c r="O424" i="33"/>
  <c r="O403" i="33"/>
  <c r="N403" i="33"/>
  <c r="N375" i="33"/>
  <c r="O374" i="33"/>
  <c r="O335" i="33"/>
  <c r="N335" i="33"/>
  <c r="O384" i="33"/>
  <c r="N384" i="33"/>
  <c r="P32" i="13"/>
  <c r="P397" i="33" s="1"/>
  <c r="N397" i="33"/>
  <c r="O375" i="33"/>
  <c r="N376" i="33"/>
  <c r="N378" i="33"/>
  <c r="O378" i="33"/>
  <c r="N379" i="33"/>
  <c r="P14" i="13"/>
  <c r="P379" i="33" s="1"/>
  <c r="N380" i="33"/>
  <c r="P15" i="13"/>
  <c r="P380" i="33" s="1"/>
  <c r="N381" i="33"/>
  <c r="N382" i="33"/>
  <c r="O382" i="33"/>
  <c r="N383" i="33"/>
  <c r="P18" i="13"/>
  <c r="P383" i="33" s="1"/>
  <c r="P20" i="13"/>
  <c r="P385" i="33" s="1"/>
  <c r="O385" i="33"/>
  <c r="N387" i="33"/>
  <c r="N388" i="33"/>
  <c r="N391" i="33"/>
  <c r="O391" i="33"/>
  <c r="N392" i="33"/>
  <c r="P27" i="13"/>
  <c r="P392" i="33" s="1"/>
  <c r="N393" i="33"/>
  <c r="O393" i="33"/>
  <c r="N394" i="33"/>
  <c r="P29" i="13"/>
  <c r="P394" i="33" s="1"/>
  <c r="N395" i="33"/>
  <c r="P30" i="13"/>
  <c r="P395" i="33" s="1"/>
  <c r="N396" i="33"/>
  <c r="P31" i="13"/>
  <c r="P396" i="33" s="1"/>
  <c r="N322" i="33"/>
  <c r="N314" i="33"/>
  <c r="O353" i="33"/>
  <c r="N336" i="33"/>
  <c r="N337" i="33"/>
  <c r="O337" i="33"/>
  <c r="N338" i="33"/>
  <c r="O338" i="33"/>
  <c r="N339" i="33"/>
  <c r="N340" i="33"/>
  <c r="O340" i="33"/>
  <c r="O341" i="33"/>
  <c r="O342" i="33"/>
  <c r="N343" i="33"/>
  <c r="P17" i="12"/>
  <c r="P343" i="33" s="1"/>
  <c r="N344" i="33"/>
  <c r="O344" i="33"/>
  <c r="N345" i="33"/>
  <c r="O345" i="33"/>
  <c r="N346" i="33"/>
  <c r="N348" i="33"/>
  <c r="N350" i="33"/>
  <c r="O350" i="33"/>
  <c r="N351" i="33"/>
  <c r="O352" i="33"/>
  <c r="O354" i="33"/>
  <c r="O315" i="33"/>
  <c r="N315" i="33"/>
  <c r="O314" i="33"/>
  <c r="O316" i="33"/>
  <c r="O318" i="33"/>
  <c r="N320" i="33"/>
  <c r="O320" i="33"/>
  <c r="P17" i="11"/>
  <c r="P321" i="33" s="1"/>
  <c r="N323" i="33"/>
  <c r="O324" i="33"/>
  <c r="N326" i="33"/>
  <c r="O326" i="33"/>
  <c r="N327" i="33"/>
  <c r="O327" i="33"/>
  <c r="O328" i="33"/>
  <c r="O329" i="33"/>
  <c r="O313" i="33"/>
  <c r="O305" i="33"/>
  <c r="N305" i="33"/>
  <c r="O307" i="33"/>
  <c r="O289" i="33"/>
  <c r="O290" i="33"/>
  <c r="O291" i="33"/>
  <c r="N292" i="33"/>
  <c r="O292" i="33"/>
  <c r="N293" i="33"/>
  <c r="O293" i="33"/>
  <c r="N294" i="33"/>
  <c r="O294" i="33"/>
  <c r="N296" i="33"/>
  <c r="N297" i="33"/>
  <c r="O299" i="33"/>
  <c r="O300" i="33"/>
  <c r="N301" i="33"/>
  <c r="O301" i="33"/>
  <c r="N302" i="33"/>
  <c r="O302" i="33"/>
  <c r="N303" i="33"/>
  <c r="N304" i="33"/>
  <c r="O304" i="33"/>
  <c r="N306" i="33"/>
  <c r="O306" i="33"/>
  <c r="N287" i="33"/>
  <c r="O287" i="33"/>
  <c r="N262" i="33"/>
  <c r="N280" i="33"/>
  <c r="P28" i="9"/>
  <c r="P281" i="33" s="1"/>
  <c r="N263" i="33"/>
  <c r="O263" i="33"/>
  <c r="N264" i="33"/>
  <c r="O264" i="33"/>
  <c r="O265" i="33"/>
  <c r="O266" i="33"/>
  <c r="N267" i="33"/>
  <c r="O267" i="33"/>
  <c r="P15" i="9"/>
  <c r="P268" i="33" s="1"/>
  <c r="O268" i="33"/>
  <c r="O269" i="33"/>
  <c r="N270" i="33"/>
  <c r="O270" i="33"/>
  <c r="N271" i="33"/>
  <c r="N272" i="33"/>
  <c r="N273" i="33"/>
  <c r="O275" i="33"/>
  <c r="O276" i="33"/>
  <c r="O277" i="33"/>
  <c r="N278" i="33"/>
  <c r="O278" i="33"/>
  <c r="N279" i="33"/>
  <c r="O279" i="33"/>
  <c r="O280" i="33"/>
  <c r="O262" i="33"/>
  <c r="N190" i="33"/>
  <c r="N222" i="33"/>
  <c r="N224" i="33"/>
  <c r="O224" i="33"/>
  <c r="N225" i="33"/>
  <c r="O225" i="33"/>
  <c r="O226" i="33"/>
  <c r="N227" i="33"/>
  <c r="O227" i="33"/>
  <c r="N228" i="33"/>
  <c r="O228" i="33"/>
  <c r="N229" i="33"/>
  <c r="O229" i="33"/>
  <c r="N230" i="33"/>
  <c r="O230" i="33"/>
  <c r="N231" i="33"/>
  <c r="O232" i="33"/>
  <c r="N234" i="33"/>
  <c r="O234" i="33"/>
  <c r="N236" i="33"/>
  <c r="O236" i="33"/>
  <c r="N237" i="33"/>
  <c r="O237" i="33"/>
  <c r="O238" i="33"/>
  <c r="N239" i="33"/>
  <c r="O239" i="33"/>
  <c r="N240" i="33"/>
  <c r="O240" i="33"/>
  <c r="N241" i="33"/>
  <c r="O241" i="33"/>
  <c r="N242" i="33"/>
  <c r="O242" i="33"/>
  <c r="N243" i="33"/>
  <c r="O244" i="33"/>
  <c r="O188" i="33"/>
  <c r="N188" i="33"/>
  <c r="N186" i="33"/>
  <c r="N189" i="33"/>
  <c r="P14" i="7"/>
  <c r="P189" i="33" s="1"/>
  <c r="O190" i="33"/>
  <c r="N191" i="33"/>
  <c r="O191" i="33"/>
  <c r="O192" i="33"/>
  <c r="N193" i="33"/>
  <c r="O193" i="33"/>
  <c r="N194" i="33"/>
  <c r="N195" i="33"/>
  <c r="P20" i="7"/>
  <c r="P195" i="33" s="1"/>
  <c r="N198" i="33"/>
  <c r="N199" i="33"/>
  <c r="N200" i="33"/>
  <c r="O200" i="33"/>
  <c r="N201" i="33"/>
  <c r="O201" i="33"/>
  <c r="O202" i="33"/>
  <c r="N203" i="33"/>
  <c r="O203" i="33"/>
  <c r="N204" i="33"/>
  <c r="P30" i="7"/>
  <c r="P205" i="33" s="1"/>
  <c r="O205" i="33"/>
  <c r="N206" i="33"/>
  <c r="O206" i="33"/>
  <c r="N207" i="33"/>
  <c r="N150" i="33"/>
  <c r="O171" i="33"/>
  <c r="O172" i="33"/>
  <c r="N125" i="33"/>
  <c r="N127" i="33"/>
  <c r="O127" i="33"/>
  <c r="O128" i="33"/>
  <c r="O129" i="33"/>
  <c r="O130" i="33"/>
  <c r="N131" i="33"/>
  <c r="P17" i="5"/>
  <c r="P131" i="33" s="1"/>
  <c r="N132" i="33"/>
  <c r="O132" i="33"/>
  <c r="N133" i="33"/>
  <c r="O133" i="33"/>
  <c r="N134" i="33"/>
  <c r="O134" i="33"/>
  <c r="N136" i="33"/>
  <c r="N137" i="33"/>
  <c r="N138" i="33"/>
  <c r="O138" i="33"/>
  <c r="O141" i="33"/>
  <c r="O142" i="33"/>
  <c r="N143" i="33"/>
  <c r="O143" i="33"/>
  <c r="N144" i="33"/>
  <c r="O144" i="33"/>
  <c r="N151" i="33"/>
  <c r="O151" i="33"/>
  <c r="O152" i="33"/>
  <c r="O153" i="33"/>
  <c r="N154" i="33"/>
  <c r="O154" i="33"/>
  <c r="N156" i="33"/>
  <c r="O156" i="33"/>
  <c r="N157" i="33"/>
  <c r="N159" i="33"/>
  <c r="O159" i="33"/>
  <c r="O160" i="33"/>
  <c r="N164" i="33"/>
  <c r="N165" i="33"/>
  <c r="O165" i="33"/>
  <c r="N166" i="33"/>
  <c r="P25" i="6"/>
  <c r="P166" i="33" s="1"/>
  <c r="N167" i="33"/>
  <c r="O167" i="33"/>
  <c r="N169" i="33"/>
  <c r="O169" i="33"/>
  <c r="N170" i="33"/>
  <c r="N172" i="33"/>
  <c r="N84" i="33"/>
  <c r="O84" i="33"/>
  <c r="O85" i="33"/>
  <c r="N86" i="33"/>
  <c r="N87" i="33"/>
  <c r="O87" i="33"/>
  <c r="N89" i="33"/>
  <c r="O89" i="33"/>
  <c r="N90" i="33"/>
  <c r="O90" i="33"/>
  <c r="O91" i="33"/>
  <c r="O95" i="33"/>
  <c r="N96" i="33"/>
  <c r="N97" i="33"/>
  <c r="O97" i="33"/>
  <c r="N99" i="33"/>
  <c r="O99" i="33"/>
  <c r="O101" i="33"/>
  <c r="P30" i="4"/>
  <c r="P102" i="33" s="1"/>
  <c r="O102" i="33"/>
  <c r="N103" i="33"/>
  <c r="O103" i="33"/>
  <c r="N107" i="33"/>
  <c r="O107" i="33"/>
  <c r="O108" i="33"/>
  <c r="N109" i="33"/>
  <c r="O109" i="33"/>
  <c r="N110" i="33"/>
  <c r="O110" i="33"/>
  <c r="N111" i="33"/>
  <c r="O111" i="33"/>
  <c r="N112" i="33"/>
  <c r="O113" i="33"/>
  <c r="N114" i="33"/>
  <c r="O114" i="33"/>
  <c r="N115" i="33"/>
  <c r="O115" i="33"/>
  <c r="N116" i="33"/>
  <c r="N81" i="33"/>
  <c r="N58" i="33"/>
  <c r="O41" i="33"/>
  <c r="N42" i="33"/>
  <c r="P12" i="3"/>
  <c r="P42" i="33" s="1"/>
  <c r="P14" i="3"/>
  <c r="P44" i="33" s="1"/>
  <c r="O45" i="33"/>
  <c r="N46" i="33"/>
  <c r="O46" i="33"/>
  <c r="N47" i="33"/>
  <c r="O47" i="33"/>
  <c r="N48" i="33"/>
  <c r="O48" i="33"/>
  <c r="N49" i="33"/>
  <c r="O49" i="33"/>
  <c r="P20" i="3"/>
  <c r="P50" i="33" s="1"/>
  <c r="N54" i="33"/>
  <c r="P24" i="3"/>
  <c r="P54" i="33" s="1"/>
  <c r="P26" i="3"/>
  <c r="P56" i="33" s="1"/>
  <c r="N57" i="33"/>
  <c r="P27" i="3"/>
  <c r="P57" i="33" s="1"/>
  <c r="P28" i="3"/>
  <c r="P58" i="33" s="1"/>
  <c r="N59" i="33"/>
  <c r="P29" i="3"/>
  <c r="P59" i="33" s="1"/>
  <c r="N60" i="33"/>
  <c r="P30" i="3"/>
  <c r="P60" i="33" s="1"/>
  <c r="N61" i="33"/>
  <c r="O61" i="33"/>
  <c r="N66" i="33"/>
  <c r="O66" i="33"/>
  <c r="O68" i="33"/>
  <c r="N69" i="33"/>
  <c r="N70" i="33"/>
  <c r="O70" i="33"/>
  <c r="N71" i="33"/>
  <c r="O71" i="33"/>
  <c r="N72" i="33"/>
  <c r="P42" i="3"/>
  <c r="P72" i="33" s="1"/>
  <c r="P43" i="3"/>
  <c r="P73" i="33" s="1"/>
  <c r="O73" i="33"/>
  <c r="O8" i="33"/>
  <c r="O10" i="33"/>
  <c r="O13" i="33"/>
  <c r="O14" i="33"/>
  <c r="O16" i="33"/>
  <c r="O18" i="33"/>
  <c r="O21" i="33"/>
  <c r="O22" i="33"/>
  <c r="O25" i="33"/>
  <c r="O28" i="33"/>
  <c r="O29" i="33"/>
  <c r="O30" i="33"/>
  <c r="O33" i="33"/>
  <c r="N8" i="33"/>
  <c r="N9" i="33"/>
  <c r="N10" i="33"/>
  <c r="N11" i="33"/>
  <c r="N13" i="33"/>
  <c r="N16" i="33"/>
  <c r="N20" i="33"/>
  <c r="N22" i="33"/>
  <c r="N23" i="33"/>
  <c r="N24" i="33"/>
  <c r="N25" i="33"/>
  <c r="N26" i="33"/>
  <c r="N27" i="33"/>
  <c r="N32" i="33"/>
  <c r="N33" i="33"/>
  <c r="C24" i="30"/>
  <c r="P22" i="46"/>
  <c r="P545" i="33" s="1"/>
  <c r="P27" i="46"/>
  <c r="P550" i="33" s="1"/>
  <c r="O544" i="33"/>
  <c r="N21" i="46"/>
  <c r="N28" i="46" s="1"/>
  <c r="N538" i="33"/>
  <c r="P52" i="32"/>
  <c r="P525" i="33" s="1"/>
  <c r="P33" i="32"/>
  <c r="P512" i="33" s="1"/>
  <c r="P16" i="32"/>
  <c r="P498" i="33" s="1"/>
  <c r="P18" i="32"/>
  <c r="P500" i="33" s="1"/>
  <c r="N504" i="33"/>
  <c r="N506" i="33"/>
  <c r="P10" i="31"/>
  <c r="P474" i="33" s="1"/>
  <c r="P12" i="31"/>
  <c r="P476" i="33" s="1"/>
  <c r="P10" i="30"/>
  <c r="P446" i="33" s="1"/>
  <c r="P13" i="30"/>
  <c r="P449" i="33" s="1"/>
  <c r="P15" i="30"/>
  <c r="P451" i="33" s="1"/>
  <c r="C18" i="45"/>
  <c r="P16" i="45"/>
  <c r="P367" i="33" s="1"/>
  <c r="P10" i="25"/>
  <c r="P251" i="33" s="1"/>
  <c r="P13" i="25"/>
  <c r="P254" i="33" s="1"/>
  <c r="P18" i="14"/>
  <c r="P412" i="33" s="1"/>
  <c r="P22" i="14"/>
  <c r="P416" i="33" s="1"/>
  <c r="P24" i="14"/>
  <c r="P418" i="33" s="1"/>
  <c r="P28" i="14"/>
  <c r="P422" i="33" s="1"/>
  <c r="P11" i="13"/>
  <c r="P376" i="33" s="1"/>
  <c r="P19" i="13"/>
  <c r="P384" i="33" s="1"/>
  <c r="P26" i="13"/>
  <c r="P391" i="33" s="1"/>
  <c r="P28" i="13"/>
  <c r="P393" i="33" s="1"/>
  <c r="P19" i="12"/>
  <c r="P345" i="33" s="1"/>
  <c r="P24" i="12"/>
  <c r="P350" i="33" s="1"/>
  <c r="P15" i="10"/>
  <c r="P293" i="33" s="1"/>
  <c r="P16" i="10"/>
  <c r="P294" i="33" s="1"/>
  <c r="P21" i="10"/>
  <c r="P299" i="33" s="1"/>
  <c r="P22" i="10"/>
  <c r="P300" i="33" s="1"/>
  <c r="P23" i="10"/>
  <c r="P301" i="33" s="1"/>
  <c r="P24" i="10"/>
  <c r="P302" i="33" s="1"/>
  <c r="P14" i="9"/>
  <c r="P267" i="33" s="1"/>
  <c r="P16" i="9"/>
  <c r="P269" i="33" s="1"/>
  <c r="P22" i="9"/>
  <c r="P275" i="33" s="1"/>
  <c r="P12" i="8"/>
  <c r="P224" i="33" s="1"/>
  <c r="P18" i="8"/>
  <c r="P230" i="33" s="1"/>
  <c r="P24" i="8"/>
  <c r="P236" i="33" s="1"/>
  <c r="P25" i="8"/>
  <c r="P237" i="33" s="1"/>
  <c r="P12" i="7"/>
  <c r="P187" i="33" s="1"/>
  <c r="P13" i="7"/>
  <c r="P188" i="33" s="1"/>
  <c r="P16" i="7"/>
  <c r="P191" i="33" s="1"/>
  <c r="P17" i="7"/>
  <c r="P192" i="33" s="1"/>
  <c r="P19" i="7"/>
  <c r="P194" i="33" s="1"/>
  <c r="P25" i="7"/>
  <c r="P200" i="33" s="1"/>
  <c r="P26" i="7"/>
  <c r="P201" i="33" s="1"/>
  <c r="P28" i="7"/>
  <c r="P203" i="33" s="1"/>
  <c r="P29" i="7"/>
  <c r="P204" i="33" s="1"/>
  <c r="C31" i="5"/>
  <c r="P24" i="5"/>
  <c r="P138" i="33" s="1"/>
  <c r="P30" i="5"/>
  <c r="P144" i="33" s="1"/>
  <c r="C32" i="6"/>
  <c r="P13" i="6"/>
  <c r="P154" i="33" s="1"/>
  <c r="P18" i="6"/>
  <c r="P159" i="33" s="1"/>
  <c r="P26" i="6"/>
  <c r="P167" i="33" s="1"/>
  <c r="C46" i="4"/>
  <c r="P16" i="4"/>
  <c r="P88" i="33" s="1"/>
  <c r="P17" i="4"/>
  <c r="P89" i="33" s="1"/>
  <c r="P18" i="4"/>
  <c r="P90" i="33" s="1"/>
  <c r="P23" i="4"/>
  <c r="P95" i="33" s="1"/>
  <c r="P41" i="4"/>
  <c r="P113" i="33" s="1"/>
  <c r="P42" i="4"/>
  <c r="P114" i="33" s="1"/>
  <c r="C46" i="3"/>
  <c r="P17" i="3"/>
  <c r="P47" i="33" s="1"/>
  <c r="P36" i="3"/>
  <c r="P66" i="33" s="1"/>
  <c r="P39" i="3"/>
  <c r="P69" i="33" s="1"/>
  <c r="P41" i="3"/>
  <c r="P71" i="33" s="1"/>
  <c r="O9" i="21"/>
  <c r="P9" i="12"/>
  <c r="P335" i="33" s="1"/>
  <c r="N9" i="21"/>
  <c r="N539" i="33" l="1"/>
  <c r="N37" i="32"/>
  <c r="N516" i="33" s="1"/>
  <c r="N510" i="33"/>
  <c r="P50" i="32"/>
  <c r="P523" i="33" s="1"/>
  <c r="N503" i="33"/>
  <c r="N54" i="32"/>
  <c r="N527" i="33" s="1"/>
  <c r="P42" i="32"/>
  <c r="P518" i="33" s="1"/>
  <c r="P35" i="32"/>
  <c r="P514" i="33" s="1"/>
  <c r="P14" i="46"/>
  <c r="P537" i="33" s="1"/>
  <c r="P25" i="46"/>
  <c r="P548" i="33" s="1"/>
  <c r="P12" i="30"/>
  <c r="P448" i="33" s="1"/>
  <c r="P13" i="19"/>
  <c r="P435" i="33" s="1"/>
  <c r="P17" i="45"/>
  <c r="P368" i="33" s="1"/>
  <c r="P10" i="45"/>
  <c r="P361" i="33" s="1"/>
  <c r="P11" i="25"/>
  <c r="P252" i="33" s="1"/>
  <c r="P12" i="13"/>
  <c r="P377" i="33" s="1"/>
  <c r="P25" i="13"/>
  <c r="P390" i="33" s="1"/>
  <c r="P16" i="13"/>
  <c r="P381" i="33" s="1"/>
  <c r="P28" i="12"/>
  <c r="P354" i="33" s="1"/>
  <c r="O336" i="33"/>
  <c r="P16" i="12"/>
  <c r="P342" i="33" s="1"/>
  <c r="N329" i="33"/>
  <c r="N317" i="33"/>
  <c r="P17" i="10"/>
  <c r="P295" i="33" s="1"/>
  <c r="O297" i="33"/>
  <c r="P13" i="9"/>
  <c r="P266" i="33" s="1"/>
  <c r="P19" i="8"/>
  <c r="P231" i="33" s="1"/>
  <c r="P34" i="7"/>
  <c r="P209" i="33" s="1"/>
  <c r="P26" i="5"/>
  <c r="P140" i="33" s="1"/>
  <c r="P22" i="6"/>
  <c r="P163" i="33" s="1"/>
  <c r="P10" i="4"/>
  <c r="P82" i="33" s="1"/>
  <c r="P10" i="3"/>
  <c r="P40" i="33" s="1"/>
  <c r="P35" i="3"/>
  <c r="P65" i="33" s="1"/>
  <c r="P34" i="3"/>
  <c r="P64" i="33" s="1"/>
  <c r="N505" i="33"/>
  <c r="P43" i="32"/>
  <c r="P519" i="33" s="1"/>
  <c r="P10" i="32"/>
  <c r="P492" i="33" s="1"/>
  <c r="P13" i="46"/>
  <c r="P536" i="33" s="1"/>
  <c r="P10" i="46"/>
  <c r="P533" i="33" s="1"/>
  <c r="P12" i="46"/>
  <c r="P535" i="33" s="1"/>
  <c r="O532" i="33"/>
  <c r="P9" i="46"/>
  <c r="N551" i="33"/>
  <c r="P11" i="46"/>
  <c r="P534" i="33" s="1"/>
  <c r="N534" i="33"/>
  <c r="P26" i="46"/>
  <c r="P549" i="33" s="1"/>
  <c r="O173" i="33"/>
  <c r="P18" i="10"/>
  <c r="P296" i="33" s="1"/>
  <c r="O381" i="33"/>
  <c r="O46" i="3"/>
  <c r="O40" i="33"/>
  <c r="O118" i="33"/>
  <c r="P22" i="12"/>
  <c r="P348" i="33" s="1"/>
  <c r="O448" i="33"/>
  <c r="P22" i="7"/>
  <c r="P197" i="33" s="1"/>
  <c r="O184" i="33"/>
  <c r="O31" i="5"/>
  <c r="O145" i="33" s="1"/>
  <c r="O34" i="33"/>
  <c r="O14" i="31"/>
  <c r="P23" i="46"/>
  <c r="P546" i="33" s="1"/>
  <c r="N544" i="33"/>
  <c r="N533" i="33"/>
  <c r="O548" i="33"/>
  <c r="P24" i="46"/>
  <c r="P547" i="33" s="1"/>
  <c r="P32" i="32"/>
  <c r="P511" i="33" s="1"/>
  <c r="P31" i="32"/>
  <c r="P510" i="33" s="1"/>
  <c r="N45" i="32"/>
  <c r="O514" i="33"/>
  <c r="N519" i="33"/>
  <c r="N492" i="33"/>
  <c r="P49" i="32"/>
  <c r="P522" i="33" s="1"/>
  <c r="N508" i="33"/>
  <c r="P17" i="32"/>
  <c r="P499" i="33" s="1"/>
  <c r="P53" i="32"/>
  <c r="P526" i="33" s="1"/>
  <c r="N524" i="33"/>
  <c r="N522" i="33"/>
  <c r="O526" i="33"/>
  <c r="P14" i="32"/>
  <c r="P496" i="33" s="1"/>
  <c r="P11" i="32"/>
  <c r="P493" i="33" s="1"/>
  <c r="P15" i="32"/>
  <c r="P497" i="33" s="1"/>
  <c r="P21" i="30"/>
  <c r="P457" i="33" s="1"/>
  <c r="N460" i="33"/>
  <c r="O458" i="33"/>
  <c r="P23" i="30"/>
  <c r="P459" i="33" s="1"/>
  <c r="O457" i="33"/>
  <c r="P12" i="19"/>
  <c r="P434" i="33" s="1"/>
  <c r="O436" i="33"/>
  <c r="N369" i="33"/>
  <c r="P12" i="45"/>
  <c r="P363" i="33" s="1"/>
  <c r="P21" i="14"/>
  <c r="P415" i="33" s="1"/>
  <c r="O417" i="33"/>
  <c r="P13" i="14"/>
  <c r="P407" i="33" s="1"/>
  <c r="O407" i="33"/>
  <c r="N426" i="33"/>
  <c r="O388" i="33"/>
  <c r="P22" i="13"/>
  <c r="P387" i="33" s="1"/>
  <c r="O395" i="33"/>
  <c r="O383" i="33"/>
  <c r="O390" i="33"/>
  <c r="O397" i="33"/>
  <c r="O392" i="33"/>
  <c r="N385" i="33"/>
  <c r="O380" i="33"/>
  <c r="O394" i="33"/>
  <c r="O396" i="33"/>
  <c r="O379" i="33"/>
  <c r="N29" i="12"/>
  <c r="N355" i="33" s="1"/>
  <c r="P25" i="12"/>
  <c r="P351" i="33" s="1"/>
  <c r="N349" i="33"/>
  <c r="O351" i="33"/>
  <c r="P27" i="12"/>
  <c r="P353" i="33" s="1"/>
  <c r="O343" i="33"/>
  <c r="N321" i="33"/>
  <c r="N330" i="33"/>
  <c r="N318" i="33"/>
  <c r="P11" i="11"/>
  <c r="P315" i="33" s="1"/>
  <c r="O317" i="33"/>
  <c r="P25" i="10"/>
  <c r="P303" i="33" s="1"/>
  <c r="O303" i="33"/>
  <c r="P29" i="10"/>
  <c r="P307" i="33" s="1"/>
  <c r="P26" i="10"/>
  <c r="P304" i="33" s="1"/>
  <c r="P20" i="10"/>
  <c r="P298" i="33" s="1"/>
  <c r="P14" i="10"/>
  <c r="P292" i="33" s="1"/>
  <c r="N268" i="33"/>
  <c r="O281" i="33"/>
  <c r="N33" i="8"/>
  <c r="N245" i="33" s="1"/>
  <c r="P32" i="8"/>
  <c r="P244" i="33" s="1"/>
  <c r="P21" i="8"/>
  <c r="P233" i="33" s="1"/>
  <c r="O243" i="33"/>
  <c r="P29" i="8"/>
  <c r="P241" i="33" s="1"/>
  <c r="P23" i="8"/>
  <c r="P235" i="33" s="1"/>
  <c r="P17" i="8"/>
  <c r="P229" i="33" s="1"/>
  <c r="P11" i="8"/>
  <c r="P223" i="33" s="1"/>
  <c r="O189" i="33"/>
  <c r="P24" i="7"/>
  <c r="P199" i="33" s="1"/>
  <c r="P18" i="7"/>
  <c r="P193" i="33" s="1"/>
  <c r="N205" i="33"/>
  <c r="O207" i="33"/>
  <c r="P10" i="7"/>
  <c r="P185" i="33" s="1"/>
  <c r="P28" i="5"/>
  <c r="P142" i="33" s="1"/>
  <c r="P22" i="5"/>
  <c r="P136" i="33" s="1"/>
  <c r="P25" i="5"/>
  <c r="P139" i="33" s="1"/>
  <c r="O131" i="33"/>
  <c r="P21" i="6"/>
  <c r="P162" i="33" s="1"/>
  <c r="O157" i="33"/>
  <c r="P14" i="6"/>
  <c r="P155" i="33" s="1"/>
  <c r="P10" i="6"/>
  <c r="P151" i="33" s="1"/>
  <c r="N162" i="33"/>
  <c r="P11" i="6"/>
  <c r="P152" i="33" s="1"/>
  <c r="O166" i="33"/>
  <c r="P12" i="4"/>
  <c r="P84" i="33" s="1"/>
  <c r="P9" i="4"/>
  <c r="P81" i="33" s="1"/>
  <c r="N102" i="33"/>
  <c r="P45" i="4"/>
  <c r="P117" i="33" s="1"/>
  <c r="P21" i="4"/>
  <c r="P93" i="33" s="1"/>
  <c r="P26" i="4"/>
  <c r="P98" i="33" s="1"/>
  <c r="P20" i="4"/>
  <c r="P92" i="33" s="1"/>
  <c r="O81" i="33"/>
  <c r="P24" i="4"/>
  <c r="P96" i="33" s="1"/>
  <c r="O117" i="33"/>
  <c r="P33" i="3"/>
  <c r="P63" i="33" s="1"/>
  <c r="P21" i="3"/>
  <c r="P51" i="33" s="1"/>
  <c r="P15" i="3"/>
  <c r="P45" i="33" s="1"/>
  <c r="O64" i="33"/>
  <c r="N45" i="33"/>
  <c r="P31" i="3"/>
  <c r="P61" i="33" s="1"/>
  <c r="O59" i="33"/>
  <c r="N52" i="33"/>
  <c r="N40" i="33"/>
  <c r="O57" i="33"/>
  <c r="P44" i="3"/>
  <c r="P74" i="33" s="1"/>
  <c r="P32" i="3"/>
  <c r="P62" i="33" s="1"/>
  <c r="O54" i="33"/>
  <c r="O42" i="33"/>
  <c r="P19" i="3"/>
  <c r="P49" i="33" s="1"/>
  <c r="P25" i="3"/>
  <c r="P55" i="33" s="1"/>
  <c r="P13" i="3"/>
  <c r="P43" i="33" s="1"/>
  <c r="P18" i="3"/>
  <c r="P48" i="33" s="1"/>
  <c r="P37" i="3"/>
  <c r="P67" i="33" s="1"/>
  <c r="N73" i="33"/>
  <c r="O56" i="33"/>
  <c r="O44" i="33"/>
  <c r="P39" i="33"/>
  <c r="O58" i="33"/>
  <c r="N51" i="33"/>
  <c r="O39" i="33"/>
  <c r="P16" i="3"/>
  <c r="P46" i="33" s="1"/>
  <c r="P23" i="3"/>
  <c r="P53" i="33" s="1"/>
  <c r="O65" i="33"/>
  <c r="O53" i="33"/>
  <c r="O72" i="33"/>
  <c r="O60" i="33"/>
  <c r="O67" i="33"/>
  <c r="O55" i="33"/>
  <c r="O43" i="33"/>
  <c r="P7" i="33"/>
  <c r="O7" i="33"/>
  <c r="O163" i="33"/>
  <c r="O170" i="33"/>
  <c r="O98" i="33"/>
  <c r="O363" i="33"/>
  <c r="O92" i="33"/>
  <c r="O195" i="33"/>
  <c r="P18" i="30"/>
  <c r="P454" i="33" s="1"/>
  <c r="P19" i="30"/>
  <c r="P455" i="33" s="1"/>
  <c r="P15" i="19"/>
  <c r="P437" i="33" s="1"/>
  <c r="O440" i="33"/>
  <c r="O516" i="33"/>
  <c r="P45" i="3"/>
  <c r="P75" i="33" s="1"/>
  <c r="P15" i="25"/>
  <c r="P256" i="33" s="1"/>
  <c r="P26" i="12"/>
  <c r="P352" i="33" s="1"/>
  <c r="P23" i="12"/>
  <c r="P349" i="33" s="1"/>
  <c r="P20" i="12"/>
  <c r="P346" i="33" s="1"/>
  <c r="P15" i="12"/>
  <c r="P341" i="33" s="1"/>
  <c r="P14" i="12"/>
  <c r="P340" i="33" s="1"/>
  <c r="P11" i="12"/>
  <c r="P337" i="33" s="1"/>
  <c r="P15" i="45"/>
  <c r="P366" i="33" s="1"/>
  <c r="P502" i="33"/>
  <c r="O508" i="33"/>
  <c r="O527" i="33"/>
  <c r="O26" i="11"/>
  <c r="O330" i="33" s="1"/>
  <c r="O308" i="33"/>
  <c r="O282" i="33"/>
  <c r="P33" i="7"/>
  <c r="P208" i="33" s="1"/>
  <c r="P21" i="7"/>
  <c r="P196" i="33" s="1"/>
  <c r="P20" i="5"/>
  <c r="P134" i="33" s="1"/>
  <c r="P14" i="5"/>
  <c r="P128" i="33" s="1"/>
  <c r="P27" i="8"/>
  <c r="P239" i="33" s="1"/>
  <c r="P15" i="8"/>
  <c r="P227" i="33" s="1"/>
  <c r="P34" i="32"/>
  <c r="P513" i="33" s="1"/>
  <c r="P19" i="32"/>
  <c r="P501" i="33" s="1"/>
  <c r="P30" i="32"/>
  <c r="P509" i="33" s="1"/>
  <c r="P25" i="32"/>
  <c r="P507" i="33" s="1"/>
  <c r="P13" i="32"/>
  <c r="P495" i="33" s="1"/>
  <c r="P36" i="32"/>
  <c r="P515" i="33" s="1"/>
  <c r="P41" i="32"/>
  <c r="P517" i="33" s="1"/>
  <c r="P11" i="31"/>
  <c r="P475" i="33" s="1"/>
  <c r="P17" i="30"/>
  <c r="P453" i="33" s="1"/>
  <c r="P20" i="30"/>
  <c r="P456" i="33" s="1"/>
  <c r="P16" i="30"/>
  <c r="P452" i="33" s="1"/>
  <c r="P11" i="30"/>
  <c r="P447" i="33" s="1"/>
  <c r="P11" i="19"/>
  <c r="P433" i="33" s="1"/>
  <c r="P10" i="19"/>
  <c r="P432" i="33" s="1"/>
  <c r="P11" i="45"/>
  <c r="P362" i="33" s="1"/>
  <c r="P13" i="45"/>
  <c r="P364" i="33" s="1"/>
  <c r="P14" i="25"/>
  <c r="P255" i="33" s="1"/>
  <c r="N16" i="25"/>
  <c r="O16" i="25"/>
  <c r="P12" i="25"/>
  <c r="P253" i="33" s="1"/>
  <c r="P14" i="14"/>
  <c r="P408" i="33" s="1"/>
  <c r="P25" i="14"/>
  <c r="P419" i="33" s="1"/>
  <c r="P29" i="14"/>
  <c r="P423" i="33" s="1"/>
  <c r="P16" i="14"/>
  <c r="P410" i="33" s="1"/>
  <c r="P31" i="14"/>
  <c r="P425" i="33" s="1"/>
  <c r="P26" i="14"/>
  <c r="P420" i="33" s="1"/>
  <c r="P15" i="14"/>
  <c r="P409" i="33" s="1"/>
  <c r="P10" i="14"/>
  <c r="P404" i="33" s="1"/>
  <c r="P30" i="14"/>
  <c r="P424" i="33" s="1"/>
  <c r="P20" i="14"/>
  <c r="P414" i="33" s="1"/>
  <c r="P12" i="14"/>
  <c r="P406" i="33" s="1"/>
  <c r="P17" i="14"/>
  <c r="P411" i="33" s="1"/>
  <c r="P10" i="13"/>
  <c r="P375" i="33" s="1"/>
  <c r="P17" i="13"/>
  <c r="P382" i="33" s="1"/>
  <c r="P21" i="13"/>
  <c r="P386" i="33" s="1"/>
  <c r="P13" i="12"/>
  <c r="P339" i="33" s="1"/>
  <c r="P18" i="12"/>
  <c r="P344" i="33" s="1"/>
  <c r="P12" i="12"/>
  <c r="P338" i="33" s="1"/>
  <c r="P21" i="12"/>
  <c r="P347" i="33" s="1"/>
  <c r="O29" i="12"/>
  <c r="O355" i="33" s="1"/>
  <c r="P14" i="11"/>
  <c r="P318" i="33" s="1"/>
  <c r="P21" i="11"/>
  <c r="P325" i="33" s="1"/>
  <c r="P10" i="11"/>
  <c r="P314" i="33" s="1"/>
  <c r="P19" i="11"/>
  <c r="P323" i="33" s="1"/>
  <c r="P23" i="11"/>
  <c r="P327" i="33" s="1"/>
  <c r="P10" i="10"/>
  <c r="P288" i="33" s="1"/>
  <c r="P28" i="10"/>
  <c r="P306" i="33" s="1"/>
  <c r="P24" i="9"/>
  <c r="P277" i="33" s="1"/>
  <c r="P19" i="9"/>
  <c r="P272" i="33" s="1"/>
  <c r="P22" i="8"/>
  <c r="P234" i="33" s="1"/>
  <c r="P16" i="8"/>
  <c r="P228" i="33" s="1"/>
  <c r="P26" i="8"/>
  <c r="P238" i="33" s="1"/>
  <c r="P10" i="8"/>
  <c r="P222" i="33" s="1"/>
  <c r="P30" i="8"/>
  <c r="P242" i="33" s="1"/>
  <c r="P20" i="8"/>
  <c r="P232" i="33" s="1"/>
  <c r="P14" i="8"/>
  <c r="P226" i="33" s="1"/>
  <c r="P28" i="8"/>
  <c r="P240" i="33" s="1"/>
  <c r="P13" i="8"/>
  <c r="P225" i="33" s="1"/>
  <c r="P11" i="7"/>
  <c r="P186" i="33" s="1"/>
  <c r="P15" i="7"/>
  <c r="P190" i="33" s="1"/>
  <c r="P23" i="7"/>
  <c r="P198" i="33" s="1"/>
  <c r="P27" i="7"/>
  <c r="P202" i="33" s="1"/>
  <c r="P31" i="7"/>
  <c r="P206" i="33" s="1"/>
  <c r="P18" i="5"/>
  <c r="P132" i="33" s="1"/>
  <c r="P29" i="5"/>
  <c r="P143" i="33" s="1"/>
  <c r="P16" i="5"/>
  <c r="P130" i="33" s="1"/>
  <c r="P10" i="5"/>
  <c r="P124" i="33" s="1"/>
  <c r="P21" i="5"/>
  <c r="P135" i="33" s="1"/>
  <c r="P19" i="5"/>
  <c r="P133" i="33" s="1"/>
  <c r="P28" i="6"/>
  <c r="P169" i="33" s="1"/>
  <c r="P12" i="6"/>
  <c r="P153" i="33" s="1"/>
  <c r="P150" i="33"/>
  <c r="P20" i="6"/>
  <c r="P161" i="33" s="1"/>
  <c r="P30" i="6"/>
  <c r="P171" i="33" s="1"/>
  <c r="P24" i="6"/>
  <c r="P165" i="33" s="1"/>
  <c r="P31" i="4"/>
  <c r="P103" i="33" s="1"/>
  <c r="P19" i="4"/>
  <c r="P91" i="33" s="1"/>
  <c r="P14" i="4"/>
  <c r="P86" i="33" s="1"/>
  <c r="P25" i="4"/>
  <c r="P97" i="33" s="1"/>
  <c r="P43" i="4"/>
  <c r="P115" i="33" s="1"/>
  <c r="P37" i="4"/>
  <c r="P109" i="33" s="1"/>
  <c r="P36" i="4"/>
  <c r="P108" i="33" s="1"/>
  <c r="P38" i="4"/>
  <c r="P110" i="33" s="1"/>
  <c r="P22" i="4"/>
  <c r="P94" i="33" s="1"/>
  <c r="P40" i="4"/>
  <c r="P112" i="33" s="1"/>
  <c r="P34" i="4"/>
  <c r="P106" i="33" s="1"/>
  <c r="P33" i="4"/>
  <c r="P105" i="33" s="1"/>
  <c r="P40" i="3"/>
  <c r="P70" i="33" s="1"/>
  <c r="P11" i="3"/>
  <c r="P41" i="33" s="1"/>
  <c r="P44" i="4"/>
  <c r="P116" i="33" s="1"/>
  <c r="P16" i="19"/>
  <c r="P438" i="33" s="1"/>
  <c r="P14" i="45"/>
  <c r="P365" i="33" s="1"/>
  <c r="P19" i="14"/>
  <c r="P413" i="33" s="1"/>
  <c r="P27" i="14"/>
  <c r="P421" i="33" s="1"/>
  <c r="P11" i="14"/>
  <c r="P405" i="33" s="1"/>
  <c r="P24" i="11"/>
  <c r="P328" i="33" s="1"/>
  <c r="P18" i="11"/>
  <c r="P322" i="33" s="1"/>
  <c r="P12" i="11"/>
  <c r="P316" i="33" s="1"/>
  <c r="P22" i="11"/>
  <c r="P326" i="33" s="1"/>
  <c r="P16" i="11"/>
  <c r="P320" i="33" s="1"/>
  <c r="P15" i="11"/>
  <c r="P319" i="33" s="1"/>
  <c r="P20" i="11"/>
  <c r="P324" i="33" s="1"/>
  <c r="P11" i="10"/>
  <c r="P289" i="33" s="1"/>
  <c r="P18" i="9"/>
  <c r="P271" i="33" s="1"/>
  <c r="P17" i="9"/>
  <c r="P270" i="33" s="1"/>
  <c r="P27" i="9"/>
  <c r="P280" i="33" s="1"/>
  <c r="P21" i="9"/>
  <c r="P274" i="33" s="1"/>
  <c r="P25" i="9"/>
  <c r="P278" i="33" s="1"/>
  <c r="P23" i="9"/>
  <c r="P276" i="33" s="1"/>
  <c r="P12" i="9"/>
  <c r="P265" i="33" s="1"/>
  <c r="P26" i="9"/>
  <c r="P279" i="33" s="1"/>
  <c r="P10" i="9"/>
  <c r="P263" i="33" s="1"/>
  <c r="P20" i="9"/>
  <c r="P273" i="33" s="1"/>
  <c r="P11" i="9"/>
  <c r="P264" i="33" s="1"/>
  <c r="P23" i="5"/>
  <c r="P137" i="33" s="1"/>
  <c r="P11" i="5"/>
  <c r="P125" i="33" s="1"/>
  <c r="P9" i="5"/>
  <c r="P123" i="33" s="1"/>
  <c r="P27" i="5"/>
  <c r="P141" i="33" s="1"/>
  <c r="P27" i="6"/>
  <c r="P168" i="33" s="1"/>
  <c r="P31" i="6"/>
  <c r="P172" i="33" s="1"/>
  <c r="P19" i="6"/>
  <c r="P160" i="33" s="1"/>
  <c r="N173" i="33"/>
  <c r="P23" i="6"/>
  <c r="P164" i="33" s="1"/>
  <c r="P156" i="33"/>
  <c r="P35" i="4"/>
  <c r="P107" i="33" s="1"/>
  <c r="P39" i="4"/>
  <c r="P111" i="33" s="1"/>
  <c r="P15" i="4"/>
  <c r="P87" i="33" s="1"/>
  <c r="P27" i="4"/>
  <c r="P99" i="33" s="1"/>
  <c r="N521" i="33" l="1"/>
  <c r="P45" i="32"/>
  <c r="N257" i="33"/>
  <c r="O257" i="33"/>
  <c r="P12" i="32"/>
  <c r="P494" i="33" s="1"/>
  <c r="O494" i="33"/>
  <c r="O76" i="33"/>
  <c r="P16" i="46"/>
  <c r="P539" i="33" s="1"/>
  <c r="O539" i="33"/>
  <c r="P28" i="46"/>
  <c r="P551" i="33" s="1"/>
  <c r="O551" i="33"/>
  <c r="P24" i="30"/>
  <c r="P460" i="33" s="1"/>
  <c r="O460" i="33"/>
  <c r="P32" i="6"/>
  <c r="P173" i="33" s="1"/>
  <c r="P440" i="33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6" i="33" l="1"/>
  <c r="B506" i="33"/>
  <c r="C506" i="33"/>
  <c r="A507" i="33"/>
  <c r="B507" i="33"/>
  <c r="C507" i="33"/>
  <c r="A178" i="33"/>
  <c r="B178" i="33"/>
  <c r="A179" i="33"/>
  <c r="A526" i="33" l="1"/>
  <c r="B526" i="33"/>
  <c r="C526" i="33"/>
  <c r="C10" i="47"/>
  <c r="C179" i="33" s="1"/>
  <c r="B10" i="47"/>
  <c r="B179" i="33" s="1"/>
  <c r="N10" i="47"/>
  <c r="N179" i="33" s="1"/>
  <c r="O10" i="47" l="1"/>
  <c r="O179" i="33" s="1"/>
  <c r="P9" i="47"/>
  <c r="P178" i="33" s="1"/>
  <c r="P10" i="47" l="1"/>
  <c r="P179" i="33" s="1"/>
  <c r="N290" i="33"/>
  <c r="P12" i="10"/>
  <c r="P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A544" i="33" l="1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B549" i="33"/>
  <c r="C549" i="33"/>
  <c r="A550" i="33"/>
  <c r="B550" i="33"/>
  <c r="C550" i="33"/>
  <c r="A551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5" i="33"/>
  <c r="B505" i="33"/>
  <c r="C505" i="33"/>
  <c r="A508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3" i="33"/>
  <c r="B403" i="33"/>
  <c r="C403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A374" i="33"/>
  <c r="B374" i="33"/>
  <c r="C374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C389" i="33"/>
  <c r="A390" i="33"/>
  <c r="B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N46" i="3" l="1"/>
  <c r="P46" i="3" s="1"/>
  <c r="N101" i="33"/>
  <c r="P38" i="3"/>
  <c r="P68" i="33" s="1"/>
  <c r="B101" i="33"/>
  <c r="P29" i="4"/>
  <c r="P101" i="33" s="1"/>
  <c r="C32" i="14"/>
  <c r="C426" i="33" s="1"/>
  <c r="B32" i="14"/>
  <c r="B426" i="33" s="1"/>
  <c r="C76" i="33"/>
  <c r="N33" i="13" l="1"/>
  <c r="N398" i="33" s="1"/>
  <c r="N100" i="33"/>
  <c r="N104" i="33"/>
  <c r="N68" i="33"/>
  <c r="N76" i="33"/>
  <c r="B100" i="33"/>
  <c r="P28" i="4"/>
  <c r="P100" i="33" s="1"/>
  <c r="B389" i="33"/>
  <c r="B104" i="33"/>
  <c r="B33" i="13"/>
  <c r="B398" i="33" s="1"/>
  <c r="N389" i="33" l="1"/>
  <c r="P24" i="13"/>
  <c r="P389" i="33" s="1"/>
  <c r="P32" i="4"/>
  <c r="P104" i="33" s="1"/>
  <c r="B245" i="33"/>
  <c r="B35" i="7"/>
  <c r="B210" i="33" s="1"/>
  <c r="P9" i="14" l="1"/>
  <c r="P403" i="33" s="1"/>
  <c r="C17" i="21" l="1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51" i="33" l="1"/>
  <c r="B551" i="33"/>
  <c r="C33" i="13"/>
  <c r="C398" i="33" s="1"/>
  <c r="A215" i="33" l="1"/>
  <c r="B215" i="33"/>
  <c r="C215" i="33"/>
  <c r="A216" i="33"/>
  <c r="C16" i="25" l="1"/>
  <c r="A256" i="33"/>
  <c r="B256" i="33"/>
  <c r="C256" i="33"/>
  <c r="O521" i="33" l="1"/>
  <c r="A297" i="33" l="1"/>
  <c r="B297" i="33"/>
  <c r="C297" i="33"/>
  <c r="A298" i="33"/>
  <c r="B298" i="33"/>
  <c r="C298" i="33"/>
  <c r="N46" i="4" l="1"/>
  <c r="N85" i="33"/>
  <c r="B85" i="33"/>
  <c r="P13" i="4"/>
  <c r="P85" i="33" s="1"/>
  <c r="B46" i="4"/>
  <c r="B83" i="33"/>
  <c r="P13" i="2"/>
  <c r="P11" i="33" s="1"/>
  <c r="N83" i="33" l="1"/>
  <c r="N118" i="33"/>
  <c r="P11" i="4"/>
  <c r="P83" i="33" s="1"/>
  <c r="P11" i="2"/>
  <c r="P9" i="33" s="1"/>
  <c r="A532" i="33" l="1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B537" i="33"/>
  <c r="C537" i="33"/>
  <c r="A538" i="33"/>
  <c r="B538" i="33"/>
  <c r="C538" i="33"/>
  <c r="A539" i="33"/>
  <c r="A522" i="33"/>
  <c r="B522" i="33"/>
  <c r="C522" i="33"/>
  <c r="A523" i="33"/>
  <c r="B523" i="33"/>
  <c r="C523" i="33"/>
  <c r="A524" i="33"/>
  <c r="B524" i="33"/>
  <c r="C524" i="33"/>
  <c r="A525" i="33"/>
  <c r="B525" i="33"/>
  <c r="C525" i="33"/>
  <c r="A527" i="33"/>
  <c r="A517" i="33"/>
  <c r="B517" i="33"/>
  <c r="C517" i="33"/>
  <c r="A518" i="33"/>
  <c r="B518" i="33"/>
  <c r="C518" i="33"/>
  <c r="A519" i="33"/>
  <c r="B519" i="33"/>
  <c r="C519" i="33"/>
  <c r="A521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B515" i="33"/>
  <c r="C515" i="33"/>
  <c r="A516" i="33"/>
  <c r="C483" i="33"/>
  <c r="C484" i="33"/>
  <c r="C485" i="33"/>
  <c r="A483" i="33"/>
  <c r="A484" i="33"/>
  <c r="A485" i="33"/>
  <c r="A486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8" i="33"/>
  <c r="A431" i="33"/>
  <c r="B431" i="33"/>
  <c r="C431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40" i="33"/>
  <c r="B440" i="33"/>
  <c r="A360" i="33"/>
  <c r="B360" i="33"/>
  <c r="C36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5" i="33"/>
  <c r="B335" i="33"/>
  <c r="C335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A313" i="33"/>
  <c r="B313" i="33"/>
  <c r="C313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9" i="33"/>
  <c r="B299" i="33"/>
  <c r="C299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516" i="33"/>
  <c r="B37" i="32"/>
  <c r="B516" i="33" s="1"/>
  <c r="C26" i="32"/>
  <c r="C508" i="33" s="1"/>
  <c r="B26" i="32"/>
  <c r="B508" i="33" s="1"/>
  <c r="C486" i="33"/>
  <c r="C478" i="33"/>
  <c r="B355" i="33"/>
  <c r="N478" i="33" l="1"/>
  <c r="C330" i="33"/>
  <c r="B330" i="33"/>
  <c r="C30" i="10"/>
  <c r="C308" i="33" s="1"/>
  <c r="C527" i="33"/>
  <c r="B527" i="33"/>
  <c r="C539" i="33"/>
  <c r="B539" i="33"/>
  <c r="C29" i="12"/>
  <c r="C355" i="33" s="1"/>
  <c r="C29" i="9"/>
  <c r="C282" i="33" s="1"/>
  <c r="B29" i="9"/>
  <c r="B282" i="33" s="1"/>
  <c r="C33" i="8"/>
  <c r="C245" i="33" s="1"/>
  <c r="C440" i="33"/>
  <c r="C145" i="33"/>
  <c r="C118" i="33"/>
  <c r="B118" i="33"/>
  <c r="N30" i="10" l="1"/>
  <c r="N36" i="2"/>
  <c r="N34" i="33" s="1"/>
  <c r="N31" i="5"/>
  <c r="N145" i="33" s="1"/>
  <c r="N126" i="33"/>
  <c r="N21" i="33"/>
  <c r="B129" i="33"/>
  <c r="P15" i="5"/>
  <c r="P129" i="33" s="1"/>
  <c r="B31" i="5"/>
  <c r="B145" i="33" s="1"/>
  <c r="B21" i="33"/>
  <c r="B291" i="33"/>
  <c r="B126" i="33"/>
  <c r="N282" i="33"/>
  <c r="B36" i="2"/>
  <c r="B34" i="33" s="1"/>
  <c r="P16" i="25"/>
  <c r="P257" i="33" s="1"/>
  <c r="P27" i="2"/>
  <c r="P25" i="33" s="1"/>
  <c r="P532" i="33"/>
  <c r="P33" i="2"/>
  <c r="P31" i="33" s="1"/>
  <c r="B30" i="10"/>
  <c r="B308" i="33" s="1"/>
  <c r="P32" i="2"/>
  <c r="P30" i="33" s="1"/>
  <c r="P31" i="2"/>
  <c r="P29" i="33" s="1"/>
  <c r="P35" i="2"/>
  <c r="P33" i="33" s="1"/>
  <c r="P29" i="2"/>
  <c r="P27" i="33" s="1"/>
  <c r="P34" i="2"/>
  <c r="P32" i="33" s="1"/>
  <c r="P30" i="2"/>
  <c r="P28" i="33" s="1"/>
  <c r="P28" i="2"/>
  <c r="P26" i="33" s="1"/>
  <c r="P26" i="2"/>
  <c r="P24" i="33" s="1"/>
  <c r="P25" i="2"/>
  <c r="P23" i="33" s="1"/>
  <c r="P24" i="2"/>
  <c r="P22" i="33" s="1"/>
  <c r="P19" i="2"/>
  <c r="P17" i="33" s="1"/>
  <c r="P16" i="2"/>
  <c r="P14" i="33" s="1"/>
  <c r="C369" i="33"/>
  <c r="N129" i="33" l="1"/>
  <c r="N291" i="33"/>
  <c r="N308" i="33"/>
  <c r="P13" i="10"/>
  <c r="P291" i="33" s="1"/>
  <c r="P54" i="32"/>
  <c r="P527" i="33" s="1"/>
  <c r="P12" i="5"/>
  <c r="P126" i="33" s="1"/>
  <c r="P31" i="5"/>
  <c r="P145" i="33" s="1"/>
  <c r="O18" i="45"/>
  <c r="O369" i="33" s="1"/>
  <c r="O33" i="8"/>
  <c r="O245" i="33" s="1"/>
  <c r="P20" i="2"/>
  <c r="P18" i="33" s="1"/>
  <c r="P18" i="2"/>
  <c r="P16" i="33" s="1"/>
  <c r="P17" i="2"/>
  <c r="P15" i="33" s="1"/>
  <c r="P26" i="32" l="1"/>
  <c r="P508" i="33" s="1"/>
  <c r="P37" i="32"/>
  <c r="P516" i="33" s="1"/>
  <c r="P18" i="45"/>
  <c r="P369" i="33" s="1"/>
  <c r="P46" i="4"/>
  <c r="P118" i="33" s="1"/>
  <c r="P33" i="8"/>
  <c r="P245" i="33" s="1"/>
  <c r="P33" i="13"/>
  <c r="P398" i="33" s="1"/>
  <c r="C521" i="33"/>
  <c r="B521" i="33"/>
  <c r="P9" i="32" l="1"/>
  <c r="P491" i="33" s="1"/>
  <c r="P521" i="33" l="1"/>
  <c r="O478" i="33" l="1"/>
  <c r="O32" i="14" l="1"/>
  <c r="O426" i="33" s="1"/>
  <c r="P431" i="33"/>
  <c r="P9" i="30"/>
  <c r="P445" i="33" s="1"/>
  <c r="P9" i="45"/>
  <c r="P360" i="33" s="1"/>
  <c r="P9" i="21"/>
  <c r="P76" i="33" l="1"/>
  <c r="P32" i="14"/>
  <c r="P426" i="33" s="1"/>
  <c r="O486" i="33"/>
  <c r="O35" i="7"/>
  <c r="O210" i="33" s="1"/>
  <c r="P14" i="31"/>
  <c r="P478" i="33" s="1"/>
  <c r="P15" i="2"/>
  <c r="P13" i="33" s="1"/>
  <c r="P14" i="2"/>
  <c r="P12" i="33" s="1"/>
  <c r="P9" i="31"/>
  <c r="P473" i="33" s="1"/>
  <c r="N10" i="44"/>
  <c r="P9" i="13"/>
  <c r="P374" i="33" s="1"/>
  <c r="P9" i="11"/>
  <c r="P313" i="33" s="1"/>
  <c r="P9" i="25"/>
  <c r="P250" i="33" s="1"/>
  <c r="P9" i="8"/>
  <c r="P221" i="33" s="1"/>
  <c r="P23" i="2"/>
  <c r="P21" i="33" s="1"/>
  <c r="O10" i="44"/>
  <c r="P10" i="2"/>
  <c r="P8" i="33" s="1"/>
  <c r="P9" i="10"/>
  <c r="P287" i="33" s="1"/>
  <c r="P22" i="2"/>
  <c r="P20" i="33" s="1"/>
  <c r="P21" i="2"/>
  <c r="P19" i="33" s="1"/>
  <c r="P12" i="2"/>
  <c r="P10" i="33" s="1"/>
  <c r="P9" i="44"/>
  <c r="P215" i="33" s="1"/>
  <c r="P9" i="9"/>
  <c r="P262" i="33" s="1"/>
  <c r="N216" i="33" l="1"/>
  <c r="O216" i="33"/>
  <c r="P36" i="2"/>
  <c r="P34" i="33" s="1"/>
  <c r="P10" i="44"/>
  <c r="P216" i="33" s="1"/>
  <c r="P29" i="9"/>
  <c r="P282" i="33" s="1"/>
  <c r="P29" i="12"/>
  <c r="P355" i="33" s="1"/>
  <c r="P26" i="11"/>
  <c r="P330" i="33" s="1"/>
  <c r="P30" i="10"/>
  <c r="P308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N10" i="21"/>
  <c r="O10" i="21"/>
  <c r="P10" i="21" s="1"/>
  <c r="N11" i="21"/>
  <c r="O11" i="21"/>
  <c r="P11" i="21" s="1"/>
  <c r="N12" i="21"/>
  <c r="O12" i="21"/>
  <c r="P12" i="21" s="1"/>
  <c r="N13" i="21"/>
  <c r="O13" i="21"/>
  <c r="P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18" i="43" l="1"/>
  <c r="L76" i="43"/>
  <c r="L58" i="43"/>
  <c r="L187" i="43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P6" i="39" l="1"/>
  <c r="N6" i="39"/>
  <c r="J6" i="39"/>
  <c r="R6" i="39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N35" i="7"/>
  <c r="P35" i="7" s="1"/>
  <c r="P210" i="33" s="1"/>
  <c r="P9" i="7"/>
  <c r="P184" i="33" s="1"/>
  <c r="N184" i="33"/>
  <c r="N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C12" authorId="0" shapeId="0" xr:uid="{004FC93A-50EE-44E2-B48C-30599E70A14B}">
      <text>
        <r>
          <rPr>
            <b/>
            <sz val="9"/>
            <color indexed="81"/>
            <rFont val="Segoe UI"/>
            <family val="2"/>
          </rPr>
          <t xml:space="preserve">Quantidade de Procedimentos: </t>
        </r>
        <r>
          <rPr>
            <sz val="9"/>
            <color indexed="81"/>
            <rFont val="Segoe UI"/>
            <family val="2"/>
          </rPr>
          <t>5.338</t>
        </r>
      </text>
    </comment>
    <comment ref="E12" authorId="0" shapeId="0" xr:uid="{E6FA967E-A66B-4D92-BE26-754A3905CD72}">
      <text>
        <r>
          <rPr>
            <b/>
            <sz val="9"/>
            <color indexed="81"/>
            <rFont val="Segoe UI"/>
            <family val="2"/>
          </rPr>
          <t>Quantidade de Procedimentos:</t>
        </r>
        <r>
          <rPr>
            <sz val="9"/>
            <color indexed="81"/>
            <rFont val="Segoe UI"/>
            <family val="2"/>
          </rPr>
          <t xml:space="preserve">
5.690</t>
        </r>
      </text>
    </comment>
    <comment ref="G12" authorId="0" shapeId="0" xr:uid="{647A12D0-DC24-4F6E-BF3D-3ECA63D3C740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6.899</t>
        </r>
      </text>
    </comment>
    <comment ref="I12" authorId="0" shapeId="0" xr:uid="{1F1E66A9-6AC3-4EB7-8718-58EA1F4F4DCC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6.241</t>
        </r>
      </text>
    </comment>
    <comment ref="K12" authorId="0" shapeId="0" xr:uid="{3CFE8CE0-8F12-4085-8728-E0384D6251FD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6811</t>
        </r>
      </text>
    </comment>
    <comment ref="M12" authorId="0" shapeId="0" xr:uid="{43E3161E-BBB0-4148-9CBA-9B97118BC9CE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6.527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<sst xmlns="http://schemas.openxmlformats.org/spreadsheetml/2006/main" count="6202" uniqueCount="692">
  <si>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</si>
  <si>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</si>
  <si>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</si>
  <si>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</si>
  <si>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</si>
  <si>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</si>
  <si>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</si>
  <si>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</si>
  <si>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</si>
  <si>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</si>
  <si>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</si>
  <si>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</si>
  <si>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</si>
  <si>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</si>
  <si>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</si>
  <si>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</si>
  <si>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</si>
  <si>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</si>
  <si>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</si>
  <si>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</si>
  <si>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</si>
  <si>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</si>
  <si>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</si>
  <si>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</si>
  <si>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</si>
  <si>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</si>
  <si>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</si>
  <si>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</si>
  <si>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</si>
  <si>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</si>
  <si>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</si>
  <si>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</si>
  <si>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</si>
  <si>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</si>
  <si>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</si>
  <si>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</si>
  <si>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</si>
  <si>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</si>
  <si>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</si>
  <si>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</si>
  <si>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</si>
  <si>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</si>
  <si>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</si>
  <si>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</si>
  <si>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</si>
  <si>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</si>
  <si>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</si>
  <si>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</si>
  <si>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</si>
  <si>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</si>
  <si>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</si>
  <si>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</si>
  <si>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</si>
  <si>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</si>
  <si>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</si>
  <si>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</si>
  <si>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</si>
  <si>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</si>
  <si>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</si>
  <si>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</si>
  <si>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</si>
  <si>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</si>
  <si>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</si>
  <si>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</si>
  <si>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</si>
  <si>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</si>
  <si>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</si>
  <si>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</si>
  <si>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</si>
  <si>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</si>
  <si>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</si>
  <si>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</si>
  <si>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</si>
  <si>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</si>
  <si>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</si>
  <si>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</si>
  <si>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</si>
  <si>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</si>
  <si>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</si>
  <si>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</si>
  <si>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</si>
  <si>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</si>
  <si>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</si>
  <si>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</si>
  <si>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</si>
  <si>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</si>
  <si>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</si>
  <si>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</si>
  <si>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</si>
  <si>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</si>
  <si>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</si>
  <si>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</si>
  <si>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</si>
  <si>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</si>
  <si>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</si>
  <si>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</si>
  <si>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</si>
  <si>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</si>
  <si>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</si>
  <si>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</si>
  <si>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</si>
  <si>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</si>
  <si>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</si>
  <si>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</si>
  <si>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</si>
  <si>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</si>
  <si>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</si>
  <si>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</si>
  <si>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</si>
  <si>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</si>
  <si>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</si>
  <si>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</si>
  <si>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</si>
  <si>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</si>
  <si>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</si>
  <si>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</si>
  <si>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</si>
  <si>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</si>
  <si>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</si>
  <si>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</si>
  <si>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</si>
  <si>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</si>
  <si>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</si>
  <si>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</si>
  <si>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</si>
  <si>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</si>
  <si>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</si>
  <si>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</si>
  <si>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</si>
  <si>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</si>
  <si>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</si>
  <si>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</si>
  <si>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</si>
  <si>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</si>
  <si>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</si>
  <si>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</si>
  <si>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</si>
  <si>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</si>
  <si>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</si>
  <si>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</si>
  <si>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</si>
  <si>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</si>
  <si>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</si>
  <si>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</si>
  <si>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</si>
  <si>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</si>
  <si>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</si>
  <si>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</si>
  <si>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</si>
  <si>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</si>
  <si>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</si>
  <si>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</si>
  <si>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</si>
  <si>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</si>
  <si>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</si>
  <si>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</si>
  <si>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</si>
  <si>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</si>
  <si>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</si>
  <si>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</si>
  <si>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</si>
  <si>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</si>
  <si>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</si>
  <si>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</si>
  <si>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</si>
  <si>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</si>
  <si>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</si>
  <si>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</si>
  <si>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</si>
  <si>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</si>
  <si>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</si>
  <si>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</si>
  <si>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</si>
  <si>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</si>
  <si>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</si>
  <si>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</si>
  <si>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</si>
  <si>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</si>
  <si>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</si>
  <si>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</si>
  <si>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</si>
  <si>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</si>
  <si>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</si>
  <si>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</si>
  <si>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</si>
  <si>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</si>
  <si>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</si>
  <si>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</si>
  <si>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</si>
  <si>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</si>
  <si>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</si>
  <si>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</si>
  <si>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</si>
  <si>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</si>
  <si>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</si>
  <si>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</si>
  <si>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</si>
  <si>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</si>
  <si>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</si>
  <si>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</si>
  <si>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</si>
  <si>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</si>
  <si>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</si>
  <si>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</si>
  <si>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</si>
  <si>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</si>
  <si>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</si>
  <si>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</si>
  <si>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</si>
  <si>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</si>
  <si>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</si>
  <si>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</si>
  <si>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</si>
  <si>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</si>
  <si>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</si>
  <si>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</si>
  <si>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</si>
  <si>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</si>
  <si>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</si>
  <si>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</si>
  <si>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</si>
  <si>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</si>
  <si>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</si>
  <si>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</si>
  <si>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</si>
  <si>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</si>
  <si>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</si>
  <si>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</si>
  <si>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</si>
  <si>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</si>
  <si>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</si>
  <si>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</si>
  <si>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</si>
  <si>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</si>
  <si>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</si>
  <si>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</si>
  <si>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</si>
  <si>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</si>
  <si>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</si>
  <si>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</si>
  <si>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</si>
  <si>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</si>
  <si>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</si>
  <si>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</si>
  <si>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</si>
  <si>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</si>
  <si>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</si>
  <si>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</si>
  <si>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</si>
  <si>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</si>
  <si>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</si>
  <si>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</si>
  <si>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</si>
  <si>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</si>
  <si>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</si>
  <si>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</si>
  <si>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</si>
  <si>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</si>
  <si>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</si>
  <si>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</si>
  <si>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</si>
  <si>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</si>
  <si>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</si>
  <si>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</si>
  <si>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</si>
  <si>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</si>
  <si>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</si>
  <si>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</si>
  <si>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</si>
  <si>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</si>
  <si>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</si>
  <si>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</si>
  <si>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</si>
  <si>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</si>
  <si>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</si>
  <si>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</si>
  <si>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</si>
  <si>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</si>
  <si>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</si>
  <si>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</si>
  <si>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</si>
  <si>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</si>
  <si>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</si>
  <si>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</si>
  <si>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</si>
  <si>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</si>
  <si>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</si>
  <si>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</si>
  <si>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</si>
  <si>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</si>
  <si>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</si>
  <si>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</si>
  <si>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</si>
  <si>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</si>
  <si>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</si>
  <si>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</si>
  <si>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</si>
  <si>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</si>
  <si>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</si>
  <si>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</si>
  <si>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</si>
  <si>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</si>
  <si>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</si>
  <si>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</si>
  <si>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</si>
  <si>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</si>
  <si>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</si>
  <si>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</si>
  <si>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</si>
  <si>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</si>
  <si>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</si>
  <si>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</si>
  <si>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</si>
  <si>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</si>
  <si>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</si>
  <si>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</si>
  <si>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</si>
  <si>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</si>
  <si>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</si>
  <si>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</si>
  <si>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</si>
  <si>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</si>
  <si>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</si>
  <si>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</si>
  <si>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</si>
  <si>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</si>
  <si>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</si>
  <si>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</si>
  <si>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</si>
  <si>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</si>
  <si>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</si>
  <si>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</si>
  <si>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</si>
  <si>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</si>
  <si>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</si>
  <si>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</si>
  <si>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</si>
  <si>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</si>
  <si>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</si>
  <si>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</si>
  <si>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</si>
  <si>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</si>
  <si>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</si>
  <si>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</si>
  <si>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</si>
  <si>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</si>
  <si>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</si>
  <si>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</si>
  <si>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</si>
  <si>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</si>
  <si>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</si>
  <si>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</si>
  <si>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</si>
  <si>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</si>
  <si>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</si>
  <si>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</si>
  <si>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</si>
  <si>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</si>
  <si>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</si>
  <si>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</si>
  <si>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</si>
  <si>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</si>
  <si>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</si>
  <si>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</si>
  <si>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</si>
  <si>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</si>
  <si>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</si>
  <si>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</si>
  <si>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</si>
  <si>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</si>
  <si>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</si>
  <si>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</si>
  <si>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</si>
  <si>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</si>
  <si>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</si>
  <si>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</si>
  <si>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</si>
  <si>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</si>
  <si>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</si>
  <si>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</si>
  <si>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</si>
  <si>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</si>
  <si>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</si>
  <si>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</si>
  <si>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</si>
  <si>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</si>
  <si>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</si>
  <si>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</si>
  <si>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</si>
  <si>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</si>
  <si>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</si>
  <si>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</si>
  <si>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</si>
  <si>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</si>
  <si>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</si>
  <si>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</si>
  <si>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</si>
  <si>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</si>
  <si>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</si>
  <si>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</si>
  <si>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</si>
  <si>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</si>
  <si>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</si>
  <si>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</si>
  <si>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</si>
  <si>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</si>
  <si>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</si>
  <si>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</si>
  <si>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</si>
  <si>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</si>
  <si>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</si>
  <si>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</si>
  <si>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</si>
  <si>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</si>
  <si>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</si>
  <si>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</si>
  <si>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</si>
  <si>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</si>
  <si>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</si>
  <si>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</si>
  <si>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</si>
  <si>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</si>
  <si>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</si>
  <si>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</si>
  <si>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</si>
  <si>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</si>
  <si>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</si>
  <si>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</si>
  <si>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</si>
  <si>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</si>
  <si>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</si>
  <si>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</si>
  <si>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</si>
  <si>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</si>
  <si>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</si>
  <si>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</si>
  <si>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</si>
  <si>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</si>
  <si>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</si>
  <si>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</si>
  <si>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</si>
  <si>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</si>
  <si>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</si>
  <si>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</si>
  <si>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</si>
  <si>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</si>
  <si>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</si>
  <si>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</si>
  <si>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</si>
  <si>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</si>
  <si>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</si>
  <si>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</si>
  <si>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</si>
  <si>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</si>
  <si>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</si>
  <si>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</si>
  <si>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</si>
  <si>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</si>
  <si>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</si>
  <si>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</si>
  <si>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</si>
  <si>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</si>
  <si>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</si>
  <si>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</si>
  <si>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</si>
  <si>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</si>
  <si>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</si>
  <si>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</si>
  <si>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</si>
  <si>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</si>
  <si>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</si>
  <si>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</si>
  <si>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</si>
  <si>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</si>
  <si>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</si>
  <si>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</si>
  <si>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</si>
  <si>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</si>
  <si>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</si>
  <si>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</si>
  <si>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</si>
  <si>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</si>
  <si>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</si>
  <si>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</si>
  <si>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</si>
  <si>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</si>
  <si>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</si>
  <si>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</si>
  <si>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</si>
  <si>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</si>
  <si>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</si>
  <si>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</si>
  <si>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</si>
  <si>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</si>
  <si>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</si>
  <si>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</si>
  <si>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</si>
  <si>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</si>
  <si>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</si>
  <si>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</si>
  <si>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</si>
  <si>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</si>
  <si>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</si>
  <si>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</si>
  <si>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</si>
  <si>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</si>
  <si>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</si>
  <si>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</si>
  <si>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</si>
  <si>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</si>
  <si>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</si>
  <si>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</si>
  <si>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</si>
  <si>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</si>
  <si>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</si>
  <si>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</si>
  <si>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</si>
  <si>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</si>
  <si>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</si>
  <si>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</si>
  <si>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</si>
  <si>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</si>
  <si>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</si>
  <si>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</si>
  <si>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</si>
  <si>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</si>
  <si>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</si>
  <si>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</si>
  <si>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</si>
  <si>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</si>
  <si>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</si>
  <si>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</si>
  <si>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</si>
  <si>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</si>
  <si>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</si>
  <si>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</si>
  <si>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</si>
  <si>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</si>
  <si>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</si>
  <si>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</si>
  <si>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</si>
  <si>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</si>
  <si>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</si>
  <si>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</si>
  <si>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</si>
  <si>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</si>
  <si>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</si>
  <si>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</si>
  <si>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</si>
  <si>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</si>
  <si>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</si>
  <si>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</si>
  <si>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</si>
  <si>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</si>
  <si>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</si>
  <si>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</si>
  <si>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</si>
  <si>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</si>
  <si>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</si>
  <si>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</si>
  <si>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</si>
  <si>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</si>
  <si>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</si>
  <si>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</si>
  <si>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</si>
  <si>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</si>
  <si>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</si>
  <si>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</si>
  <si>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</si>
  <si>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</si>
  <si>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</si>
  <si>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</si>
  <si>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</si>
  <si>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</si>
  <si>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</si>
  <si>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</si>
  <si>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</si>
  <si>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</si>
  <si>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</si>
  <si>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</si>
  <si>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</si>
  <si>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</si>
  <si>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</si>
  <si>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</si>
  <si>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</si>
  <si>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</si>
  <si>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</si>
  <si>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</si>
  <si>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</si>
  <si>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</si>
  <si>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</si>
  <si>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</si>
  <si>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</si>
  <si>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</si>
  <si>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</si>
  <si>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</si>
  <si>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</si>
  <si>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</si>
  <si>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</si>
  <si>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</si>
  <si>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</si>
  <si>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</si>
  <si>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</si>
  <si>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</si>
  <si>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</si>
  <si>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</si>
  <si>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</si>
  <si>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</si>
  <si>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</si>
  <si>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</si>
  <si>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</si>
  <si>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</si>
  <si>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</si>
  <si>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</si>
  <si>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</si>
  <si>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</si>
  <si>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</si>
  <si>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</si>
  <si>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</si>
  <si>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</si>
  <si>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</si>
  <si>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</si>
  <si>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</si>
  <si>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</si>
  <si>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</si>
  <si>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</si>
  <si>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</si>
  <si>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</si>
  <si>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</si>
  <si>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 xml:space="preserve">Fonte: Sistema WEBSAASS / SICAP / SMS </t>
  </si>
  <si>
    <t>Contratado</t>
  </si>
  <si>
    <t>Realizado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</si>
  <si>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</si>
  <si>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Atendimento de Urgência</t>
  </si>
  <si>
    <t>UBS PARQUE NOVO MUNDO I - ESF - 2026</t>
  </si>
  <si>
    <t>UBS PARQUE NOVO MUNDO II - ESF - 2026</t>
  </si>
  <si>
    <t>AMA/UBS JARDIM BRASIL - ESF - 2026</t>
  </si>
  <si>
    <t>AMA/UBS VILA MEDEIROS - 2026</t>
  </si>
  <si>
    <t>HOSPITAL DIA RHC VILA GUILHERME - 2026</t>
  </si>
  <si>
    <t>SERVIÇO DE APOIO DIAGNÓSTICO E TERAPÊUTICO -  HORA CERTA VILA GUILHERME - 2026</t>
  </si>
  <si>
    <t>SERVIÇO DE APOIO DIAGNÓSTICO E TERAPÊUTICO -  UBS INTEGRAL IZOLINA MAZZEI – 2026</t>
  </si>
  <si>
    <t>UPA III DR JOSE MAURO DEL ROIO CORREA - 2026</t>
  </si>
  <si>
    <t>CAPS INFANTOJUVENIL VILA MARIA - 2026</t>
  </si>
  <si>
    <t>APD (ACOMPANHANTE DE PESSOA COM DEFICIÊNCIA) CER CARANDIRU - 2026</t>
  </si>
  <si>
    <t>CER (CENTRO ESPECIALIZADO DE REABILITAÇÃO) CARANDIRU - 2026</t>
  </si>
  <si>
    <t>CEO - ESPECIALIDADES ODONTOLOGIAS VILA MARIA/ VILA GUILHERME  - 2026</t>
  </si>
  <si>
    <t>PAI MEDEIROS (PROGRAMA DE ACOMPANHANTE IDOSOS) - 2026</t>
  </si>
  <si>
    <t>PAI IZOLINA (PROGRAMA DE ACOMPANHANTE IDOSOS) - 2026</t>
  </si>
  <si>
    <t>URSI (UNIDADE REFERENCIA SAÚDE DO IDOSO) CARANDIRU - 2026</t>
  </si>
  <si>
    <t>EMAD (EQUIPE MULTIPROFISSIONAL ATENÇÃO DOMICILIAR) JD JAPÃO - 2026</t>
  </si>
  <si>
    <t>UBS JARDIM JULIETA - ESF - 2026</t>
  </si>
  <si>
    <t>UBS VILA MARIA - DR. LUIZ PAULO GNECCO - 2026</t>
  </si>
  <si>
    <t>UBS CARANDIRU - 2026</t>
  </si>
  <si>
    <t>UBS VILA SABRINA - 2026</t>
  </si>
  <si>
    <t>UBS VILA LEONOR  - 2026</t>
  </si>
  <si>
    <t>UBS VILA EDE - 2026</t>
  </si>
  <si>
    <t>UBS JARDIM JAPÃO - 2026</t>
  </si>
  <si>
    <t>UBS VILA IZOLINA MAZZEI - 2026</t>
  </si>
  <si>
    <t>UBS VILA GUILHERME - 2026</t>
  </si>
  <si>
    <t>UBS PARQUE NOVO MUNDO I – 2026</t>
  </si>
  <si>
    <t>UBS PARQUE NOVO MUNDO II – 2026</t>
  </si>
  <si>
    <t>AMA/UBS JARDIM BRASIL – 2026</t>
  </si>
  <si>
    <t>UBS VILA GUILHERME – 2026</t>
  </si>
  <si>
    <t>AMA/UBS VILA MEDEIROS – 2026</t>
  </si>
  <si>
    <t>PAI VILA MEDEIROS – 2026</t>
  </si>
  <si>
    <t>UBS IZOLINA MAZZEI – 2026</t>
  </si>
  <si>
    <t>PAI (PROG. SAÚDE IDOSO) / IZOLINA MAZZEI – 2026</t>
  </si>
  <si>
    <t>UBS JARDIM JAPÃO – 2026</t>
  </si>
  <si>
    <t>EMAD (JARDIM JAPÃO) – 2026</t>
  </si>
  <si>
    <t>UBS VILA EDE – 2026</t>
  </si>
  <si>
    <t>UBS VILA LEONOR – 2026</t>
  </si>
  <si>
    <t>UBS VILA SABRINA – 2026</t>
  </si>
  <si>
    <t>UBS CARANDIRU – 2026</t>
  </si>
  <si>
    <t>URSI CARANDIRU – 2026</t>
  </si>
  <si>
    <t>UBS VILA MARIA - DR PAULO GNECCO – 2026</t>
  </si>
  <si>
    <t>UBS JARDIM JULIETA – 2026</t>
  </si>
  <si>
    <t>CEO II (ESPECIALIDADES ODONTOLÓGICAS) VILA GUILHERME - 2026</t>
  </si>
  <si>
    <t>Nº Implantes</t>
  </si>
  <si>
    <t>CER (CENTRO ESP. REABILITAÇÃO) CARANDIRU - 2026</t>
  </si>
  <si>
    <t>APD (ACOMP. DE PESSOA COM DEFICIÊNCIA) CER CARANDIRU - 2026</t>
  </si>
  <si>
    <t>Nº Acolhimento Noturno</t>
  </si>
  <si>
    <t>SERVIÇO DE APOIO DIAGNÓSTICO (SADT) - HD VILA GUILHERME - 2026</t>
  </si>
  <si>
    <t>SERVIÇO DE APOIO DIAGNÓSTICO (SADT) - UBS IZOLINA MAZZEI - 2026</t>
  </si>
  <si>
    <t>REDE ASSISTENCIAL DA SUPERVISÃO TÉCNICA DA SAÚDE VILA MARIA / VILA GUILHERME  - ANO 2026</t>
  </si>
  <si>
    <t>Hanseníase</t>
  </si>
  <si>
    <t>Nota 2: conforme Portaria SMS 943/2025 os indicadores de SADT são para fins de monitoramento</t>
  </si>
  <si>
    <t>Fevereiro</t>
  </si>
  <si>
    <t>Março</t>
  </si>
  <si>
    <t>Abril</t>
  </si>
  <si>
    <t>UPA III DR JOSÉ MAURO DEL ROIO CORREA - 2026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</si>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</sst>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5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4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2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3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4" xfId="1" applyFont="1" applyBorder="1" applyAlignment="1">
      <alignment horizontal="center" vertical="center"/>
    </xf>
    <xf numFmtId="164" fontId="46" fillId="0" borderId="174" xfId="1" applyNumberFormat="1" applyFont="1" applyBorder="1" applyAlignment="1">
      <alignment horizontal="center" vertical="center" wrapText="1"/>
    </xf>
    <xf numFmtId="3" fontId="3" fillId="0" borderId="174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3" fillId="0" borderId="167" xfId="1" applyFont="1" applyBorder="1" applyAlignment="1">
      <alignment horizontal="center" vertical="center"/>
    </xf>
    <xf numFmtId="0" fontId="1" fillId="0" borderId="169" xfId="1" applyBorder="1" applyAlignment="1">
      <alignment vertical="center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0" fontId="0" fillId="0" borderId="0" xfId="24" applyNumberFormat="1" applyFont="1" applyAlignment="1" applyProtection="1">
      <alignment vertical="center"/>
    </xf>
    <xf numFmtId="3" fontId="3" fillId="0" borderId="149" xfId="1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vertical="center" wrapText="1"/>
    </xf>
    <xf numFmtId="0" fontId="4" fillId="0" borderId="159" xfId="1" applyFont="1" applyBorder="1" applyAlignment="1">
      <alignment vertical="center" wrapText="1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30" fillId="0" borderId="41" xfId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" fillId="5" borderId="123" xfId="1" applyFont="1" applyFill="1" applyBorder="1" applyAlignment="1">
      <alignment horizontal="center" vertical="center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8" borderId="33" xfId="0" applyFont="1" applyFill="1" applyBorder="1" applyAlignment="1">
      <alignment horizont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113695</xdr:rowOff>
    </xdr:from>
    <xdr:to>
      <xdr:col>15</xdr:col>
      <xdr:colOff>457200</xdr:colOff>
      <xdr:row>4</xdr:row>
      <xdr:rowOff>19051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3BE23F-30E5-4E57-9954-0F1EB848BB3F}"/>
            </a:ext>
          </a:extLst>
        </xdr:cNvPr>
        <xdr:cNvGrpSpPr/>
      </xdr:nvGrpSpPr>
      <xdr:grpSpPr>
        <a:xfrm>
          <a:off x="123825" y="113695"/>
          <a:ext cx="11991975" cy="1086456"/>
          <a:chOff x="1445198" y="-50878"/>
          <a:chExt cx="12989251" cy="10910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46D812F-8682-CAFB-DD1F-3F5113960F44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0C1350E-47CC-6D67-F76E-27DCEBFC8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57E8F87-5467-9667-6D81-FFE8031475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50878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639DB75-95F2-5A32-1FA7-5D0A77359A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123220</xdr:rowOff>
    </xdr:from>
    <xdr:to>
      <xdr:col>15</xdr:col>
      <xdr:colOff>447675</xdr:colOff>
      <xdr:row>3</xdr:row>
      <xdr:rowOff>180976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58AD226-550C-4F48-B789-22772B2AF5C1}"/>
            </a:ext>
          </a:extLst>
        </xdr:cNvPr>
        <xdr:cNvGrpSpPr/>
      </xdr:nvGrpSpPr>
      <xdr:grpSpPr>
        <a:xfrm>
          <a:off x="114300" y="123220"/>
          <a:ext cx="11963400" cy="1048356"/>
          <a:chOff x="1509184" y="-12615"/>
          <a:chExt cx="12925265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BFB48EE-7034-FFCE-A287-F4434263D12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86B2250-25EF-BF0E-597C-F936C3986F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8D4A4D-CB51-B7C6-4150-49ABC5F701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9184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1BCFC9-F18D-5049-91B5-D9A9A702AF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15</xdr:col>
      <xdr:colOff>457200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F30501-FB85-4AC6-98BB-415D5F984C50}"/>
            </a:ext>
          </a:extLst>
        </xdr:cNvPr>
        <xdr:cNvGrpSpPr/>
      </xdr:nvGrpSpPr>
      <xdr:grpSpPr>
        <a:xfrm>
          <a:off x="123825" y="104775"/>
          <a:ext cx="1211580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7EF32466-3227-1C09-BC6D-84F85761ADE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62F6486-A2E3-2774-0F3C-99F65096C0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F2D26FE-BF74-5F91-EFBA-D421A145C7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0FB996DE-A3A8-9F17-E603-6FBEF8D4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104170</xdr:rowOff>
    </xdr:from>
    <xdr:to>
      <xdr:col>15</xdr:col>
      <xdr:colOff>504825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74C291-C53E-447F-9406-38E11A58C006}"/>
            </a:ext>
          </a:extLst>
        </xdr:cNvPr>
        <xdr:cNvGrpSpPr/>
      </xdr:nvGrpSpPr>
      <xdr:grpSpPr>
        <a:xfrm>
          <a:off x="200025" y="104170"/>
          <a:ext cx="11610975" cy="1038831"/>
          <a:chOff x="1445198" y="-3050"/>
          <a:chExt cx="12989251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CB03BD2-14C6-8FA2-C5C8-7A364B4A797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F6F869F-7F02-DEA1-5C37-1A1FC1BCDF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1E361C-1924-54D3-ED8A-6C2CECB3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3DB34A42-4B8D-5257-6540-3D87944375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75595</xdr:rowOff>
    </xdr:from>
    <xdr:to>
      <xdr:col>15</xdr:col>
      <xdr:colOff>428625</xdr:colOff>
      <xdr:row>3</xdr:row>
      <xdr:rowOff>133351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E3A4205-4881-4368-8F70-7487A40211BA}"/>
            </a:ext>
          </a:extLst>
        </xdr:cNvPr>
        <xdr:cNvGrpSpPr/>
      </xdr:nvGrpSpPr>
      <xdr:grpSpPr>
        <a:xfrm>
          <a:off x="257175" y="75595"/>
          <a:ext cx="12211050" cy="1048356"/>
          <a:chOff x="1381211" y="-12615"/>
          <a:chExt cx="13053238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E6C323B-8A3E-481A-3F77-2C71B2694FB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05753C5-242E-8B96-EEF3-DE6972A5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69F1C5-68DD-1ABA-41D9-F9041E2DB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BD8E20-EA42-F4B7-7E46-96912EF56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15</xdr:col>
      <xdr:colOff>409575</xdr:colOff>
      <xdr:row>3</xdr:row>
      <xdr:rowOff>114301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F9C8BC-A30A-4A7F-A4EC-A2DA09D9660A}"/>
            </a:ext>
          </a:extLst>
        </xdr:cNvPr>
        <xdr:cNvGrpSpPr/>
      </xdr:nvGrpSpPr>
      <xdr:grpSpPr>
        <a:xfrm>
          <a:off x="133350" y="66675"/>
          <a:ext cx="12392025" cy="1038226"/>
          <a:chOff x="1402540" y="-2442"/>
          <a:chExt cx="13031909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764A69D-18DF-9C26-8225-D34C9D97EA0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D6D93A2-719C-B51D-B913-017943796D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99A9680-0127-5239-BBC2-B418830C1C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540" y="16082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331A7BB-7C95-141B-FD0D-EC100AE2C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94645</xdr:rowOff>
    </xdr:from>
    <xdr:to>
      <xdr:col>15</xdr:col>
      <xdr:colOff>561975</xdr:colOff>
      <xdr:row>4</xdr:row>
      <xdr:rowOff>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DC5DC6-5255-4EDA-86A8-C50AEF11DD30}"/>
            </a:ext>
          </a:extLst>
        </xdr:cNvPr>
        <xdr:cNvGrpSpPr/>
      </xdr:nvGrpSpPr>
      <xdr:grpSpPr>
        <a:xfrm>
          <a:off x="190500" y="94645"/>
          <a:ext cx="12515850" cy="1095981"/>
          <a:chOff x="1338554" y="-60444"/>
          <a:chExt cx="13095895" cy="110066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F3D1378-6134-1043-6EEA-B199D863779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105C357-8394-E661-C1E5-C85395C7D4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76B1BD-05F9-BE0C-1109-3BF188089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8554" y="-60444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53DD806-2626-C0AE-A8F7-8AC7428AD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56545</xdr:rowOff>
    </xdr:from>
    <xdr:to>
      <xdr:col>15</xdr:col>
      <xdr:colOff>495300</xdr:colOff>
      <xdr:row>2</xdr:row>
      <xdr:rowOff>219076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E8685E-39A4-405E-916E-DD10C8A05A44}"/>
            </a:ext>
          </a:extLst>
        </xdr:cNvPr>
        <xdr:cNvGrpSpPr/>
      </xdr:nvGrpSpPr>
      <xdr:grpSpPr>
        <a:xfrm>
          <a:off x="161925" y="56545"/>
          <a:ext cx="124777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8DEBF30-8780-B05B-FE05-C7048F5B80F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99A8FE4-D51A-982E-490B-338B714A5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F0D3929-4EAF-E0D0-64E0-7E73216A6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2B7700A-D471-00C2-FC0F-E9DA02692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15</xdr:col>
      <xdr:colOff>457200</xdr:colOff>
      <xdr:row>3</xdr:row>
      <xdr:rowOff>105381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934BAAD-172E-419E-B0D0-9A1FA60F2A3F}"/>
            </a:ext>
          </a:extLst>
        </xdr:cNvPr>
        <xdr:cNvGrpSpPr/>
      </xdr:nvGrpSpPr>
      <xdr:grpSpPr>
        <a:xfrm>
          <a:off x="133350" y="171450"/>
          <a:ext cx="121920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9A07B18-D7A1-A9DE-CF96-ECC131BFDC31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222C7800-E1DF-D8DB-8078-C0EF135C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FA416D9-4A79-435C-AAD4-5E545E465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282F577-09AB-3859-DFDD-D6FC314CFC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15</xdr:col>
      <xdr:colOff>76200</xdr:colOff>
      <xdr:row>3</xdr:row>
      <xdr:rowOff>10131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07B1497-03C4-44B1-BE7F-F5CB0309E11F}"/>
            </a:ext>
          </a:extLst>
        </xdr:cNvPr>
        <xdr:cNvGrpSpPr/>
      </xdr:nvGrpSpPr>
      <xdr:grpSpPr>
        <a:xfrm>
          <a:off x="561975" y="76200"/>
          <a:ext cx="12382500" cy="924531"/>
          <a:chOff x="1423869" y="-22181"/>
          <a:chExt cx="13010580" cy="928482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0F72E4-759C-821B-C3D5-9E963D7F2533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8256C5F0-2BC4-9563-8649-9E3C069614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7F4ECAD2-224E-5544-24A9-A51C002820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2185FFE3-652C-2B2C-DDC3-E5EB1C6C7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152401</xdr:rowOff>
    </xdr:from>
    <xdr:to>
      <xdr:col>15</xdr:col>
      <xdr:colOff>533401</xdr:colOff>
      <xdr:row>4</xdr:row>
      <xdr:rowOff>9527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0026" y="152401"/>
          <a:ext cx="12115800" cy="1038226"/>
          <a:chOff x="1167923" y="-2442"/>
          <a:chExt cx="13266526" cy="104266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161925</xdr:rowOff>
    </xdr:from>
    <xdr:to>
      <xdr:col>15</xdr:col>
      <xdr:colOff>161925</xdr:colOff>
      <xdr:row>3</xdr:row>
      <xdr:rowOff>95856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1C12D7-7041-4AE0-B137-4D68401EE74F}"/>
            </a:ext>
          </a:extLst>
        </xdr:cNvPr>
        <xdr:cNvGrpSpPr/>
      </xdr:nvGrpSpPr>
      <xdr:grpSpPr>
        <a:xfrm>
          <a:off x="561975" y="161925"/>
          <a:ext cx="123825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B0AF9A6-DCEB-B9A2-41A4-4508DC2F97C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1FD40B5-1E48-679A-CFFE-98D6317E5C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D3B9172-495B-0C37-DE38-FFE404C7B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33C1C3-8EB6-B06C-F33C-C5B5B1397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104775</xdr:rowOff>
    </xdr:from>
    <xdr:to>
      <xdr:col>15</xdr:col>
      <xdr:colOff>228600</xdr:colOff>
      <xdr:row>3</xdr:row>
      <xdr:rowOff>38706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F4F059-311C-47C9-BB8B-FEC5D7D04B20}"/>
            </a:ext>
          </a:extLst>
        </xdr:cNvPr>
        <xdr:cNvGrpSpPr/>
      </xdr:nvGrpSpPr>
      <xdr:grpSpPr>
        <a:xfrm>
          <a:off x="742950" y="104775"/>
          <a:ext cx="123825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EDA35BBE-239A-F979-4B6A-3AC5D06A97D0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E484A696-D525-592E-E2C0-4ECAF6BAB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CDE60DE-C854-F666-9BE3-93DCB7BF9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9CCC9D09-220F-B3FF-8B24-D8081834D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15</xdr:col>
      <xdr:colOff>371475</xdr:colOff>
      <xdr:row>3</xdr:row>
      <xdr:rowOff>67281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2A4EF66-2FA5-48F8-A575-8D8B76558C89}"/>
            </a:ext>
          </a:extLst>
        </xdr:cNvPr>
        <xdr:cNvGrpSpPr/>
      </xdr:nvGrpSpPr>
      <xdr:grpSpPr>
        <a:xfrm>
          <a:off x="219075" y="133350"/>
          <a:ext cx="123825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1A0CC70-9744-8340-11DA-A9D8F86BB99B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766D49F-CDCA-F9BB-A732-C0A41B5644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C6327B9D-0D63-0E1A-30F5-196ACE216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CBB3E69-3289-425F-B5A7-42BB5E3EE5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15</xdr:col>
      <xdr:colOff>495300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D7E9C6F-A8EB-4273-A1A5-9B0F53F2F8F3}"/>
            </a:ext>
          </a:extLst>
        </xdr:cNvPr>
        <xdr:cNvGrpSpPr/>
      </xdr:nvGrpSpPr>
      <xdr:grpSpPr>
        <a:xfrm>
          <a:off x="171450" y="114300"/>
          <a:ext cx="123825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74409B0-41FE-915A-0B32-B988AEBF3DF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371A961-5C87-6A9D-1DED-4D68A73F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0D4FA7-523C-D8BF-2CEE-49B57E9BD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B0886726-F7BE-74BC-FB09-F03A0F1F8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15</xdr:col>
      <xdr:colOff>266700</xdr:colOff>
      <xdr:row>3</xdr:row>
      <xdr:rowOff>114906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8D84593-1362-41B7-BF39-7245BCE909D2}"/>
            </a:ext>
          </a:extLst>
        </xdr:cNvPr>
        <xdr:cNvGrpSpPr/>
      </xdr:nvGrpSpPr>
      <xdr:grpSpPr>
        <a:xfrm>
          <a:off x="361950" y="180975"/>
          <a:ext cx="123825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4C62BFA-5891-908D-0EB9-FA3EB40928ED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493D305A-BCD6-D176-EEF6-5FA52ABCCB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A54B9A0-5835-3088-14B5-580A3B5E7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852FE39-B407-FBB2-8950-9ADBF9485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15</xdr:col>
      <xdr:colOff>476250</xdr:colOff>
      <xdr:row>3</xdr:row>
      <xdr:rowOff>161926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196DE130-273C-41F5-8242-1DAA9E473686}"/>
            </a:ext>
          </a:extLst>
        </xdr:cNvPr>
        <xdr:cNvGrpSpPr/>
      </xdr:nvGrpSpPr>
      <xdr:grpSpPr>
        <a:xfrm>
          <a:off x="276225" y="114300"/>
          <a:ext cx="12115800" cy="1038226"/>
          <a:chOff x="1167923" y="-2442"/>
          <a:chExt cx="13266526" cy="1042663"/>
        </a:xfrm>
      </xdr:grpSpPr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517CF9FC-7187-ED52-DFBF-181A891BEF1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9" name="Imagem 406">
            <a:extLst>
              <a:ext uri="{FF2B5EF4-FFF2-40B4-BE49-F238E27FC236}">
                <a16:creationId xmlns:a16="http://schemas.microsoft.com/office/drawing/2014/main" id="{5132D59D-6EBE-1B2C-1F39-E17465F106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408">
            <a:extLst>
              <a:ext uri="{FF2B5EF4-FFF2-40B4-BE49-F238E27FC236}">
                <a16:creationId xmlns:a16="http://schemas.microsoft.com/office/drawing/2014/main" id="{61875876-864F-8D07-999D-437946013A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407">
            <a:extLst>
              <a:ext uri="{FF2B5EF4-FFF2-40B4-BE49-F238E27FC236}">
                <a16:creationId xmlns:a16="http://schemas.microsoft.com/office/drawing/2014/main" id="{9CD7DBCC-25E9-F2C4-C9F5-85F5B9512D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15</xdr:col>
      <xdr:colOff>409575</xdr:colOff>
      <xdr:row>3</xdr:row>
      <xdr:rowOff>123826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0599529F-7333-4CA5-A1C5-7B279BD70381}"/>
            </a:ext>
          </a:extLst>
        </xdr:cNvPr>
        <xdr:cNvGrpSpPr/>
      </xdr:nvGrpSpPr>
      <xdr:grpSpPr>
        <a:xfrm>
          <a:off x="133350" y="76200"/>
          <a:ext cx="12211050" cy="1038226"/>
          <a:chOff x="1167923" y="-2442"/>
          <a:chExt cx="13266526" cy="1042663"/>
        </a:xfrm>
      </xdr:grpSpPr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4530A909-6192-6793-D1E5-A3588ED8C276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4" name="Imagem 406">
            <a:extLst>
              <a:ext uri="{FF2B5EF4-FFF2-40B4-BE49-F238E27FC236}">
                <a16:creationId xmlns:a16="http://schemas.microsoft.com/office/drawing/2014/main" id="{AE946189-F347-CE23-1629-3C80C4DE9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m 408">
            <a:extLst>
              <a:ext uri="{FF2B5EF4-FFF2-40B4-BE49-F238E27FC236}">
                <a16:creationId xmlns:a16="http://schemas.microsoft.com/office/drawing/2014/main" id="{98262CA5-3428-C23F-44BD-805641716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m 407">
            <a:extLst>
              <a:ext uri="{FF2B5EF4-FFF2-40B4-BE49-F238E27FC236}">
                <a16:creationId xmlns:a16="http://schemas.microsoft.com/office/drawing/2014/main" id="{DDE1E914-CD1B-0F40-CF25-C18412052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15</xdr:col>
      <xdr:colOff>400050</xdr:colOff>
      <xdr:row>3</xdr:row>
      <xdr:rowOff>133351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58B80A2-DA71-41CC-B96B-81B027226BD6}"/>
            </a:ext>
          </a:extLst>
        </xdr:cNvPr>
        <xdr:cNvGrpSpPr/>
      </xdr:nvGrpSpPr>
      <xdr:grpSpPr>
        <a:xfrm>
          <a:off x="133350" y="85725"/>
          <a:ext cx="12592050" cy="1038226"/>
          <a:chOff x="1167923" y="-2442"/>
          <a:chExt cx="13266526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8F6975B7-27CE-B90C-68F6-45D2AACF52CA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66F42BC-D20F-0798-4F88-15826D1A6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9601438-325F-20B3-CAAD-AD1AC2989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2FED661-127B-707C-99DF-833DA66830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15</xdr:col>
      <xdr:colOff>419100</xdr:colOff>
      <xdr:row>3</xdr:row>
      <xdr:rowOff>180976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D85CC47-D700-4EF9-ADCD-A2EBD54CD104}"/>
            </a:ext>
          </a:extLst>
        </xdr:cNvPr>
        <xdr:cNvGrpSpPr/>
      </xdr:nvGrpSpPr>
      <xdr:grpSpPr>
        <a:xfrm>
          <a:off x="123825" y="133350"/>
          <a:ext cx="12077700" cy="1038226"/>
          <a:chOff x="1381211" y="-2442"/>
          <a:chExt cx="12967923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06772E-2FE3-5BEF-1105-7FE424A1AA3E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E6484D-9D99-0BE0-79D2-FE0D8F2E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8772" y="25970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CD266F0-290D-7645-77F8-1C1D6B22A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6516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C2C8A7E-7355-F39B-1ADC-37F084233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15</xdr:col>
      <xdr:colOff>476250</xdr:colOff>
      <xdr:row>4</xdr:row>
      <xdr:rowOff>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41CC50F-1A37-4DDB-8AE9-10B92DAD672D}"/>
            </a:ext>
          </a:extLst>
        </xdr:cNvPr>
        <xdr:cNvGrpSpPr/>
      </xdr:nvGrpSpPr>
      <xdr:grpSpPr>
        <a:xfrm>
          <a:off x="95250" y="142875"/>
          <a:ext cx="12592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645786A-5986-1F19-B7F1-21764A0AEFB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CF9F909D-BB58-FAA4-08D3-D5CF64622B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7B4DD57-A8FA-CF9F-C6FD-5C1736F5B3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2B4CC80-CC61-92DE-1605-605968408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113695</xdr:rowOff>
    </xdr:from>
    <xdr:to>
      <xdr:col>15</xdr:col>
      <xdr:colOff>390525</xdr:colOff>
      <xdr:row>3</xdr:row>
      <xdr:rowOff>161926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EE3D313-92E6-4D44-93E6-503693915554}"/>
            </a:ext>
          </a:extLst>
        </xdr:cNvPr>
        <xdr:cNvGrpSpPr/>
      </xdr:nvGrpSpPr>
      <xdr:grpSpPr>
        <a:xfrm>
          <a:off x="57150" y="113695"/>
          <a:ext cx="12001500" cy="1038831"/>
          <a:chOff x="1381211" y="-3050"/>
          <a:chExt cx="12907508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468AA2-0D20-4078-0E49-BF9AD53383D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557A09-0402-75D8-8DAB-09993F798D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38357" y="6838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3EB89CA3-FE8D-F8AD-5050-B3F2B5F9B1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91BB97-DCE7-CED7-E7B6-F4F98FBEE1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15</xdr:col>
      <xdr:colOff>361950</xdr:colOff>
      <xdr:row>3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E02D64-1603-4545-B765-0301232371AA}"/>
            </a:ext>
          </a:extLst>
        </xdr:cNvPr>
        <xdr:cNvGrpSpPr/>
      </xdr:nvGrpSpPr>
      <xdr:grpSpPr>
        <a:xfrm>
          <a:off x="123825" y="123825"/>
          <a:ext cx="12544425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DA5422EF-724F-5CFC-29D4-02631CC8AE52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398F2D8-160B-9D9D-DFF4-5E946C52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D12A0E5E-3D2C-F349-9970-FF4D007874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90964E-E95E-6B45-4075-477EB8445B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52" t="s">
        <v>258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</row>
    <row r="2" spans="1:25" ht="19.5" customHeight="1" thickBot="1" x14ac:dyDescent="0.3">
      <c r="A2" s="958" t="s">
        <v>348</v>
      </c>
      <c r="B2" s="959"/>
      <c r="C2" s="959"/>
      <c r="D2" s="959"/>
      <c r="E2" s="959"/>
      <c r="F2" s="959"/>
      <c r="G2" s="959"/>
      <c r="H2" s="959"/>
      <c r="I2" s="959"/>
      <c r="J2" s="959"/>
      <c r="K2" s="960"/>
      <c r="L2" s="954" t="s">
        <v>349</v>
      </c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955"/>
      <c r="X2" s="955"/>
      <c r="Y2" s="956"/>
    </row>
    <row r="3" spans="1:25" ht="15.75" thickBot="1" x14ac:dyDescent="0.3">
      <c r="A3" s="961" t="s">
        <v>63</v>
      </c>
      <c r="B3" s="957">
        <v>42248</v>
      </c>
      <c r="C3" s="956"/>
      <c r="D3" s="957">
        <v>42278</v>
      </c>
      <c r="E3" s="956"/>
      <c r="F3" s="957">
        <v>42309</v>
      </c>
      <c r="G3" s="956"/>
      <c r="H3" s="957">
        <v>42339</v>
      </c>
      <c r="I3" s="956"/>
      <c r="J3" s="957">
        <v>42370</v>
      </c>
      <c r="K3" s="956"/>
      <c r="L3" s="957">
        <v>42401</v>
      </c>
      <c r="M3" s="956"/>
      <c r="N3" s="957">
        <v>42430</v>
      </c>
      <c r="O3" s="956"/>
      <c r="P3" s="957">
        <v>42461</v>
      </c>
      <c r="Q3" s="956"/>
      <c r="R3" s="957">
        <v>42491</v>
      </c>
      <c r="S3" s="956"/>
      <c r="T3" s="957">
        <v>42522</v>
      </c>
      <c r="U3" s="956"/>
      <c r="V3" s="957">
        <v>42552</v>
      </c>
      <c r="W3" s="956"/>
      <c r="X3" s="957">
        <v>42583</v>
      </c>
      <c r="Y3" s="956"/>
    </row>
    <row r="4" spans="1:25" ht="57.75" customHeight="1" thickBot="1" x14ac:dyDescent="0.3">
      <c r="A4" s="962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P257"/>
  <sheetViews>
    <sheetView showGridLines="0" zoomScaleNormal="100" workbookViewId="0">
      <pane xSplit="1" topLeftCell="B1" activePane="topRight" state="frozen"/>
      <selection activeCell="K20" sqref="K20"/>
      <selection pane="topRight" activeCell="M25" sqref="M25"/>
    </sheetView>
  </sheetViews>
  <sheetFormatPr defaultColWidth="8.85546875" defaultRowHeight="15" x14ac:dyDescent="0.25"/>
  <cols>
    <col min="1" max="1" width="46" customWidth="1"/>
    <col min="2" max="13" width="9.28515625" customWidth="1"/>
    <col min="14" max="14" width="9" customWidth="1"/>
    <col min="15" max="16" width="8.42578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654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324</v>
      </c>
      <c r="C9" s="830">
        <v>566</v>
      </c>
      <c r="D9" s="861">
        <v>324</v>
      </c>
      <c r="E9" s="830">
        <v>474</v>
      </c>
      <c r="F9" s="861">
        <v>324</v>
      </c>
      <c r="G9" s="830">
        <v>471</v>
      </c>
      <c r="H9" s="861">
        <v>324</v>
      </c>
      <c r="I9" s="830">
        <v>429</v>
      </c>
      <c r="J9" s="861">
        <v>324</v>
      </c>
      <c r="K9" s="830">
        <v>462</v>
      </c>
      <c r="L9" s="861">
        <v>324</v>
      </c>
      <c r="M9" s="830">
        <v>506</v>
      </c>
      <c r="N9" s="836">
        <f>B9+D9+F9+H9+J9+L9</f>
        <v>1944</v>
      </c>
      <c r="O9" s="836">
        <f>C9+E9+G9+I9+K9+M9</f>
        <v>2908</v>
      </c>
      <c r="P9" s="824">
        <f>IF(N9=0,"-",O9/N9)</f>
        <v>1.4958847736625513</v>
      </c>
    </row>
    <row r="10" spans="1:16" ht="18" customHeight="1" x14ac:dyDescent="0.25">
      <c r="A10" s="808" t="s">
        <v>584</v>
      </c>
      <c r="B10" s="822">
        <v>72</v>
      </c>
      <c r="C10" s="823">
        <v>114</v>
      </c>
      <c r="D10" s="822">
        <v>72</v>
      </c>
      <c r="E10" s="823">
        <v>95</v>
      </c>
      <c r="F10" s="822">
        <v>72</v>
      </c>
      <c r="G10" s="823">
        <v>102</v>
      </c>
      <c r="H10" s="822">
        <v>72</v>
      </c>
      <c r="I10" s="823">
        <v>88</v>
      </c>
      <c r="J10" s="822">
        <v>72</v>
      </c>
      <c r="K10" s="823">
        <v>89</v>
      </c>
      <c r="L10" s="822">
        <v>72</v>
      </c>
      <c r="M10" s="823">
        <v>81</v>
      </c>
      <c r="N10" s="836">
        <f t="shared" ref="N10:N29" si="0">B10+D10+F10+H10+J10+L10</f>
        <v>432</v>
      </c>
      <c r="O10" s="836">
        <f t="shared" ref="O10:O29" si="1">C10+E10+G10+I10+K10+M10</f>
        <v>569</v>
      </c>
      <c r="P10" s="824">
        <f t="shared" ref="P10:P29" si="2">IF(N10=0,"-",O10/N10)</f>
        <v>1.3171296296296295</v>
      </c>
    </row>
    <row r="11" spans="1:16" ht="18" customHeight="1" x14ac:dyDescent="0.25">
      <c r="A11" s="808" t="s">
        <v>502</v>
      </c>
      <c r="B11" s="855">
        <v>6</v>
      </c>
      <c r="C11" s="849">
        <v>7</v>
      </c>
      <c r="D11" s="855">
        <v>6</v>
      </c>
      <c r="E11" s="849">
        <v>9</v>
      </c>
      <c r="F11" s="855">
        <v>6</v>
      </c>
      <c r="G11" s="849">
        <v>1</v>
      </c>
      <c r="H11" s="855">
        <v>6</v>
      </c>
      <c r="I11" s="849">
        <v>0</v>
      </c>
      <c r="J11" s="855">
        <v>6</v>
      </c>
      <c r="K11" s="849">
        <v>0</v>
      </c>
      <c r="L11" s="855">
        <v>6</v>
      </c>
      <c r="M11" s="849">
        <v>0</v>
      </c>
      <c r="N11" s="836">
        <f t="shared" si="0"/>
        <v>36</v>
      </c>
      <c r="O11" s="836">
        <f t="shared" si="1"/>
        <v>17</v>
      </c>
      <c r="P11" s="824">
        <f t="shared" si="2"/>
        <v>0.47222222222222221</v>
      </c>
    </row>
    <row r="12" spans="1:16" ht="18" customHeight="1" x14ac:dyDescent="0.25">
      <c r="A12" s="808" t="s">
        <v>567</v>
      </c>
      <c r="B12" s="822">
        <v>792</v>
      </c>
      <c r="C12" s="823">
        <v>689</v>
      </c>
      <c r="D12" s="822">
        <v>792</v>
      </c>
      <c r="E12" s="823">
        <v>568</v>
      </c>
      <c r="F12" s="822">
        <v>792</v>
      </c>
      <c r="G12" s="823">
        <v>794</v>
      </c>
      <c r="H12" s="822">
        <v>792</v>
      </c>
      <c r="I12" s="823">
        <v>675</v>
      </c>
      <c r="J12" s="822">
        <v>792</v>
      </c>
      <c r="K12" s="823">
        <v>741</v>
      </c>
      <c r="L12" s="822">
        <v>792</v>
      </c>
      <c r="M12" s="823">
        <v>557</v>
      </c>
      <c r="N12" s="836">
        <f t="shared" si="0"/>
        <v>4752</v>
      </c>
      <c r="O12" s="836">
        <f t="shared" si="1"/>
        <v>4024</v>
      </c>
      <c r="P12" s="824">
        <f t="shared" si="2"/>
        <v>0.84680134680134678</v>
      </c>
    </row>
    <row r="13" spans="1:16" ht="18" customHeight="1" x14ac:dyDescent="0.25">
      <c r="A13" s="808" t="s">
        <v>476</v>
      </c>
      <c r="B13" s="822">
        <f>264+132</f>
        <v>396</v>
      </c>
      <c r="C13" s="823">
        <v>337</v>
      </c>
      <c r="D13" s="822">
        <f>264+132</f>
        <v>396</v>
      </c>
      <c r="E13" s="823">
        <v>95</v>
      </c>
      <c r="F13" s="822">
        <f>264+132</f>
        <v>396</v>
      </c>
      <c r="G13" s="823">
        <v>200</v>
      </c>
      <c r="H13" s="822">
        <f>264+132</f>
        <v>396</v>
      </c>
      <c r="I13" s="823">
        <v>335</v>
      </c>
      <c r="J13" s="822">
        <f>264+132</f>
        <v>396</v>
      </c>
      <c r="K13" s="823">
        <v>326</v>
      </c>
      <c r="L13" s="822">
        <f>264+132</f>
        <v>396</v>
      </c>
      <c r="M13" s="823">
        <v>302</v>
      </c>
      <c r="N13" s="836">
        <f t="shared" si="0"/>
        <v>2376</v>
      </c>
      <c r="O13" s="836">
        <f t="shared" si="1"/>
        <v>1595</v>
      </c>
      <c r="P13" s="824">
        <f t="shared" si="2"/>
        <v>0.67129629629629628</v>
      </c>
    </row>
    <row r="14" spans="1:16" ht="18" customHeight="1" x14ac:dyDescent="0.25">
      <c r="A14" s="808" t="s">
        <v>478</v>
      </c>
      <c r="B14" s="822">
        <v>528</v>
      </c>
      <c r="C14" s="823">
        <v>160</v>
      </c>
      <c r="D14" s="822">
        <v>528</v>
      </c>
      <c r="E14" s="823">
        <v>97</v>
      </c>
      <c r="F14" s="822">
        <v>528</v>
      </c>
      <c r="G14" s="823">
        <v>142</v>
      </c>
      <c r="H14" s="822">
        <v>528</v>
      </c>
      <c r="I14" s="823">
        <v>87</v>
      </c>
      <c r="J14" s="822">
        <v>528</v>
      </c>
      <c r="K14" s="823">
        <v>244</v>
      </c>
      <c r="L14" s="822">
        <v>528</v>
      </c>
      <c r="M14" s="823">
        <v>264</v>
      </c>
      <c r="N14" s="836">
        <f t="shared" si="0"/>
        <v>3168</v>
      </c>
      <c r="O14" s="836">
        <f t="shared" si="1"/>
        <v>994</v>
      </c>
      <c r="P14" s="824">
        <f t="shared" si="2"/>
        <v>0.31376262626262624</v>
      </c>
    </row>
    <row r="15" spans="1:16" s="645" customFormat="1" ht="18" customHeight="1" x14ac:dyDescent="0.2">
      <c r="A15" s="854" t="s">
        <v>504</v>
      </c>
      <c r="B15" s="855">
        <v>432</v>
      </c>
      <c r="C15" s="849">
        <v>406</v>
      </c>
      <c r="D15" s="855">
        <v>432</v>
      </c>
      <c r="E15" s="849">
        <v>399</v>
      </c>
      <c r="F15" s="855">
        <v>432</v>
      </c>
      <c r="G15" s="849">
        <v>486</v>
      </c>
      <c r="H15" s="855">
        <v>432</v>
      </c>
      <c r="I15" s="849">
        <v>413</v>
      </c>
      <c r="J15" s="855">
        <v>432</v>
      </c>
      <c r="K15" s="849">
        <v>465</v>
      </c>
      <c r="L15" s="855">
        <v>432</v>
      </c>
      <c r="M15" s="849">
        <v>452</v>
      </c>
      <c r="N15" s="836">
        <f t="shared" si="0"/>
        <v>2592</v>
      </c>
      <c r="O15" s="836">
        <f t="shared" si="1"/>
        <v>2621</v>
      </c>
      <c r="P15" s="824">
        <f t="shared" si="2"/>
        <v>1.0111882716049383</v>
      </c>
    </row>
    <row r="16" spans="1:16" s="645" customFormat="1" ht="18" customHeight="1" x14ac:dyDescent="0.2">
      <c r="A16" s="854" t="s">
        <v>505</v>
      </c>
      <c r="B16" s="855">
        <v>24</v>
      </c>
      <c r="C16" s="849">
        <v>13</v>
      </c>
      <c r="D16" s="855">
        <v>24</v>
      </c>
      <c r="E16" s="849">
        <v>36</v>
      </c>
      <c r="F16" s="855">
        <v>24</v>
      </c>
      <c r="G16" s="849">
        <v>52</v>
      </c>
      <c r="H16" s="855">
        <v>24</v>
      </c>
      <c r="I16" s="849">
        <v>93</v>
      </c>
      <c r="J16" s="855">
        <v>24</v>
      </c>
      <c r="K16" s="849">
        <v>59</v>
      </c>
      <c r="L16" s="855">
        <v>24</v>
      </c>
      <c r="M16" s="849">
        <v>49</v>
      </c>
      <c r="N16" s="836">
        <f t="shared" si="0"/>
        <v>144</v>
      </c>
      <c r="O16" s="836">
        <f t="shared" si="1"/>
        <v>302</v>
      </c>
      <c r="P16" s="824">
        <f t="shared" si="2"/>
        <v>2.0972222222222223</v>
      </c>
    </row>
    <row r="17" spans="1:16" s="645" customFormat="1" ht="18" customHeight="1" x14ac:dyDescent="0.2">
      <c r="A17" s="854" t="s">
        <v>506</v>
      </c>
      <c r="B17" s="855">
        <v>122</v>
      </c>
      <c r="C17" s="849">
        <v>67</v>
      </c>
      <c r="D17" s="855">
        <v>122</v>
      </c>
      <c r="E17" s="849">
        <v>139</v>
      </c>
      <c r="F17" s="855">
        <v>122</v>
      </c>
      <c r="G17" s="849">
        <v>168</v>
      </c>
      <c r="H17" s="855">
        <v>122</v>
      </c>
      <c r="I17" s="849">
        <v>129</v>
      </c>
      <c r="J17" s="855">
        <v>122</v>
      </c>
      <c r="K17" s="849">
        <v>109</v>
      </c>
      <c r="L17" s="855">
        <v>122</v>
      </c>
      <c r="M17" s="849">
        <v>115</v>
      </c>
      <c r="N17" s="836">
        <f t="shared" si="0"/>
        <v>732</v>
      </c>
      <c r="O17" s="836">
        <f t="shared" si="1"/>
        <v>727</v>
      </c>
      <c r="P17" s="824">
        <f t="shared" si="2"/>
        <v>0.99316939890710387</v>
      </c>
    </row>
    <row r="18" spans="1:16" s="645" customFormat="1" ht="18" customHeight="1" x14ac:dyDescent="0.2">
      <c r="A18" s="854" t="s">
        <v>507</v>
      </c>
      <c r="B18" s="855">
        <v>30</v>
      </c>
      <c r="C18" s="849">
        <v>21</v>
      </c>
      <c r="D18" s="855">
        <v>30</v>
      </c>
      <c r="E18" s="849">
        <v>35</v>
      </c>
      <c r="F18" s="855">
        <v>30</v>
      </c>
      <c r="G18" s="849">
        <v>40</v>
      </c>
      <c r="H18" s="855">
        <v>30</v>
      </c>
      <c r="I18" s="849">
        <v>37</v>
      </c>
      <c r="J18" s="855">
        <v>30</v>
      </c>
      <c r="K18" s="849">
        <v>35</v>
      </c>
      <c r="L18" s="855">
        <v>30</v>
      </c>
      <c r="M18" s="849">
        <v>41</v>
      </c>
      <c r="N18" s="836">
        <f t="shared" si="0"/>
        <v>180</v>
      </c>
      <c r="O18" s="836">
        <f t="shared" si="1"/>
        <v>209</v>
      </c>
      <c r="P18" s="824">
        <f t="shared" si="2"/>
        <v>1.1611111111111112</v>
      </c>
    </row>
    <row r="19" spans="1:16" s="645" customFormat="1" ht="18" customHeight="1" x14ac:dyDescent="0.2">
      <c r="A19" s="854" t="s">
        <v>566</v>
      </c>
      <c r="B19" s="855">
        <v>12</v>
      </c>
      <c r="C19" s="849">
        <v>26</v>
      </c>
      <c r="D19" s="855">
        <v>12</v>
      </c>
      <c r="E19" s="849">
        <v>17</v>
      </c>
      <c r="F19" s="855">
        <v>12</v>
      </c>
      <c r="G19" s="849">
        <v>16</v>
      </c>
      <c r="H19" s="855">
        <v>12</v>
      </c>
      <c r="I19" s="849">
        <v>30</v>
      </c>
      <c r="J19" s="855">
        <v>12</v>
      </c>
      <c r="K19" s="849">
        <v>18</v>
      </c>
      <c r="L19" s="855">
        <v>12</v>
      </c>
      <c r="M19" s="849">
        <v>16</v>
      </c>
      <c r="N19" s="836">
        <f t="shared" si="0"/>
        <v>72</v>
      </c>
      <c r="O19" s="836">
        <f t="shared" si="1"/>
        <v>123</v>
      </c>
      <c r="P19" s="824">
        <f t="shared" si="2"/>
        <v>1.7083333333333333</v>
      </c>
    </row>
    <row r="20" spans="1:16" s="645" customFormat="1" ht="18" customHeight="1" x14ac:dyDescent="0.2">
      <c r="A20" s="854" t="s">
        <v>511</v>
      </c>
      <c r="B20" s="855">
        <v>8</v>
      </c>
      <c r="C20" s="849">
        <v>1</v>
      </c>
      <c r="D20" s="855">
        <v>8</v>
      </c>
      <c r="E20" s="849">
        <v>2</v>
      </c>
      <c r="F20" s="855">
        <v>8</v>
      </c>
      <c r="G20" s="849">
        <v>4</v>
      </c>
      <c r="H20" s="855">
        <v>8</v>
      </c>
      <c r="I20" s="849">
        <v>1</v>
      </c>
      <c r="J20" s="855">
        <v>8</v>
      </c>
      <c r="K20" s="849">
        <v>11</v>
      </c>
      <c r="L20" s="855">
        <v>8</v>
      </c>
      <c r="M20" s="849">
        <v>7</v>
      </c>
      <c r="N20" s="836">
        <f t="shared" si="0"/>
        <v>48</v>
      </c>
      <c r="O20" s="836">
        <f t="shared" si="1"/>
        <v>26</v>
      </c>
      <c r="P20" s="824">
        <f t="shared" si="2"/>
        <v>0.54166666666666663</v>
      </c>
    </row>
    <row r="21" spans="1:16" s="645" customFormat="1" ht="18" customHeight="1" x14ac:dyDescent="0.2">
      <c r="A21" s="854" t="s">
        <v>515</v>
      </c>
      <c r="B21" s="855">
        <v>96</v>
      </c>
      <c r="C21" s="849">
        <v>1</v>
      </c>
      <c r="D21" s="855">
        <v>96</v>
      </c>
      <c r="E21" s="849">
        <v>49</v>
      </c>
      <c r="F21" s="855">
        <v>96</v>
      </c>
      <c r="G21" s="849">
        <v>86</v>
      </c>
      <c r="H21" s="855">
        <v>96</v>
      </c>
      <c r="I21" s="849">
        <v>58</v>
      </c>
      <c r="J21" s="855">
        <v>96</v>
      </c>
      <c r="K21" s="849">
        <v>80</v>
      </c>
      <c r="L21" s="855">
        <v>96</v>
      </c>
      <c r="M21" s="849">
        <v>90</v>
      </c>
      <c r="N21" s="836">
        <f t="shared" si="0"/>
        <v>576</v>
      </c>
      <c r="O21" s="836">
        <f t="shared" si="1"/>
        <v>364</v>
      </c>
      <c r="P21" s="824">
        <f t="shared" si="2"/>
        <v>0.63194444444444442</v>
      </c>
    </row>
    <row r="22" spans="1:16" s="645" customFormat="1" ht="18" customHeight="1" x14ac:dyDescent="0.2">
      <c r="A22" s="854" t="s">
        <v>508</v>
      </c>
      <c r="B22" s="855">
        <v>16</v>
      </c>
      <c r="C22" s="849">
        <v>0</v>
      </c>
      <c r="D22" s="855">
        <v>16</v>
      </c>
      <c r="E22" s="849">
        <v>4</v>
      </c>
      <c r="F22" s="855">
        <v>16</v>
      </c>
      <c r="G22" s="849">
        <v>2</v>
      </c>
      <c r="H22" s="855">
        <v>16</v>
      </c>
      <c r="I22" s="849">
        <v>2</v>
      </c>
      <c r="J22" s="855">
        <v>16</v>
      </c>
      <c r="K22" s="849">
        <v>9</v>
      </c>
      <c r="L22" s="855">
        <v>16</v>
      </c>
      <c r="M22" s="849">
        <v>13</v>
      </c>
      <c r="N22" s="836">
        <f t="shared" si="0"/>
        <v>96</v>
      </c>
      <c r="O22" s="836">
        <f t="shared" si="1"/>
        <v>30</v>
      </c>
      <c r="P22" s="824">
        <f t="shared" si="2"/>
        <v>0.3125</v>
      </c>
    </row>
    <row r="23" spans="1:16" s="645" customFormat="1" ht="18" customHeight="1" x14ac:dyDescent="0.2">
      <c r="A23" s="854" t="s">
        <v>520</v>
      </c>
      <c r="B23" s="855">
        <v>60</v>
      </c>
      <c r="C23" s="849">
        <v>110</v>
      </c>
      <c r="D23" s="855">
        <v>60</v>
      </c>
      <c r="E23" s="849">
        <v>98</v>
      </c>
      <c r="F23" s="855">
        <v>60</v>
      </c>
      <c r="G23" s="849">
        <v>97</v>
      </c>
      <c r="H23" s="855">
        <v>60</v>
      </c>
      <c r="I23" s="849">
        <v>60</v>
      </c>
      <c r="J23" s="855">
        <v>60</v>
      </c>
      <c r="K23" s="849">
        <v>63</v>
      </c>
      <c r="L23" s="855">
        <v>60</v>
      </c>
      <c r="M23" s="849">
        <v>35</v>
      </c>
      <c r="N23" s="836">
        <f t="shared" si="0"/>
        <v>360</v>
      </c>
      <c r="O23" s="836">
        <f t="shared" si="1"/>
        <v>463</v>
      </c>
      <c r="P23" s="824">
        <f t="shared" si="2"/>
        <v>1.2861111111111112</v>
      </c>
    </row>
    <row r="24" spans="1:16" s="645" customFormat="1" ht="18" customHeight="1" x14ac:dyDescent="0.2">
      <c r="A24" s="854" t="s">
        <v>513</v>
      </c>
      <c r="B24" s="855">
        <v>40</v>
      </c>
      <c r="C24" s="849">
        <v>27</v>
      </c>
      <c r="D24" s="855">
        <v>40</v>
      </c>
      <c r="E24" s="849">
        <v>26</v>
      </c>
      <c r="F24" s="855">
        <v>40</v>
      </c>
      <c r="G24" s="849">
        <v>28</v>
      </c>
      <c r="H24" s="855">
        <v>40</v>
      </c>
      <c r="I24" s="849">
        <v>14</v>
      </c>
      <c r="J24" s="855">
        <v>40</v>
      </c>
      <c r="K24" s="849">
        <v>49</v>
      </c>
      <c r="L24" s="855">
        <v>40</v>
      </c>
      <c r="M24" s="849">
        <v>28</v>
      </c>
      <c r="N24" s="836">
        <f t="shared" si="0"/>
        <v>240</v>
      </c>
      <c r="O24" s="836">
        <f t="shared" si="1"/>
        <v>172</v>
      </c>
      <c r="P24" s="824">
        <f t="shared" si="2"/>
        <v>0.71666666666666667</v>
      </c>
    </row>
    <row r="25" spans="1:16" s="645" customFormat="1" ht="18" customHeight="1" x14ac:dyDescent="0.2">
      <c r="A25" s="854" t="s">
        <v>586</v>
      </c>
      <c r="B25" s="855">
        <v>92</v>
      </c>
      <c r="C25" s="849">
        <v>100</v>
      </c>
      <c r="D25" s="855">
        <v>92</v>
      </c>
      <c r="E25" s="849">
        <v>99</v>
      </c>
      <c r="F25" s="855">
        <v>92</v>
      </c>
      <c r="G25" s="849">
        <v>72</v>
      </c>
      <c r="H25" s="855">
        <v>92</v>
      </c>
      <c r="I25" s="849">
        <v>89</v>
      </c>
      <c r="J25" s="855">
        <v>92</v>
      </c>
      <c r="K25" s="849">
        <v>120</v>
      </c>
      <c r="L25" s="855">
        <v>92</v>
      </c>
      <c r="M25" s="849">
        <v>103</v>
      </c>
      <c r="N25" s="836">
        <f t="shared" si="0"/>
        <v>552</v>
      </c>
      <c r="O25" s="836">
        <f t="shared" si="1"/>
        <v>583</v>
      </c>
      <c r="P25" s="824">
        <f t="shared" si="2"/>
        <v>1.056159420289855</v>
      </c>
    </row>
    <row r="26" spans="1:16" s="645" customFormat="1" ht="18" customHeight="1" x14ac:dyDescent="0.2">
      <c r="A26" s="854" t="s">
        <v>587</v>
      </c>
      <c r="B26" s="855">
        <v>60</v>
      </c>
      <c r="C26" s="849">
        <v>55</v>
      </c>
      <c r="D26" s="855">
        <v>60</v>
      </c>
      <c r="E26" s="849">
        <v>47</v>
      </c>
      <c r="F26" s="855">
        <v>60</v>
      </c>
      <c r="G26" s="849">
        <v>27</v>
      </c>
      <c r="H26" s="855">
        <v>60</v>
      </c>
      <c r="I26" s="849">
        <v>45</v>
      </c>
      <c r="J26" s="855">
        <v>60</v>
      </c>
      <c r="K26" s="849">
        <v>55</v>
      </c>
      <c r="L26" s="855">
        <v>60</v>
      </c>
      <c r="M26" s="849">
        <v>55</v>
      </c>
      <c r="N26" s="836">
        <f t="shared" si="0"/>
        <v>360</v>
      </c>
      <c r="O26" s="836">
        <f t="shared" si="1"/>
        <v>284</v>
      </c>
      <c r="P26" s="824">
        <f t="shared" si="2"/>
        <v>0.78888888888888886</v>
      </c>
    </row>
    <row r="27" spans="1:16" s="645" customFormat="1" ht="18" customHeight="1" x14ac:dyDescent="0.2">
      <c r="A27" s="854" t="s">
        <v>589</v>
      </c>
      <c r="B27" s="855">
        <v>120</v>
      </c>
      <c r="C27" s="849">
        <v>174</v>
      </c>
      <c r="D27" s="855">
        <v>120</v>
      </c>
      <c r="E27" s="849">
        <v>119</v>
      </c>
      <c r="F27" s="855">
        <v>120</v>
      </c>
      <c r="G27" s="849">
        <v>160</v>
      </c>
      <c r="H27" s="855">
        <v>120</v>
      </c>
      <c r="I27" s="849">
        <v>141</v>
      </c>
      <c r="J27" s="855">
        <v>120</v>
      </c>
      <c r="K27" s="849">
        <v>87</v>
      </c>
      <c r="L27" s="855">
        <v>120</v>
      </c>
      <c r="M27" s="849">
        <v>121</v>
      </c>
      <c r="N27" s="836">
        <f t="shared" si="0"/>
        <v>720</v>
      </c>
      <c r="O27" s="836">
        <f t="shared" si="1"/>
        <v>802</v>
      </c>
      <c r="P27" s="824">
        <f t="shared" si="2"/>
        <v>1.1138888888888889</v>
      </c>
    </row>
    <row r="28" spans="1:16" s="645" customFormat="1" ht="18" customHeight="1" x14ac:dyDescent="0.2">
      <c r="A28" s="854" t="s">
        <v>583</v>
      </c>
      <c r="B28" s="855">
        <v>7</v>
      </c>
      <c r="C28" s="849">
        <v>0</v>
      </c>
      <c r="D28" s="855">
        <v>7</v>
      </c>
      <c r="E28" s="849">
        <v>0</v>
      </c>
      <c r="F28" s="855">
        <v>7</v>
      </c>
      <c r="G28" s="849">
        <v>0</v>
      </c>
      <c r="H28" s="855">
        <v>7</v>
      </c>
      <c r="I28" s="849">
        <v>0</v>
      </c>
      <c r="J28" s="855">
        <v>7</v>
      </c>
      <c r="K28" s="849">
        <v>0</v>
      </c>
      <c r="L28" s="855">
        <v>7</v>
      </c>
      <c r="M28" s="849">
        <v>0</v>
      </c>
      <c r="N28" s="836">
        <f t="shared" si="0"/>
        <v>42</v>
      </c>
      <c r="O28" s="836">
        <f t="shared" si="1"/>
        <v>0</v>
      </c>
      <c r="P28" s="824">
        <f t="shared" si="2"/>
        <v>0</v>
      </c>
    </row>
    <row r="29" spans="1:16" s="645" customFormat="1" ht="18" customHeight="1" thickBot="1" x14ac:dyDescent="0.25">
      <c r="A29" s="863" t="s">
        <v>509</v>
      </c>
      <c r="B29" s="864">
        <v>10</v>
      </c>
      <c r="C29" s="865">
        <v>0</v>
      </c>
      <c r="D29" s="864">
        <v>10</v>
      </c>
      <c r="E29" s="865">
        <v>21</v>
      </c>
      <c r="F29" s="864">
        <v>10</v>
      </c>
      <c r="G29" s="865">
        <v>39</v>
      </c>
      <c r="H29" s="864">
        <v>10</v>
      </c>
      <c r="I29" s="865">
        <v>23</v>
      </c>
      <c r="J29" s="864">
        <v>10</v>
      </c>
      <c r="K29" s="865">
        <v>19</v>
      </c>
      <c r="L29" s="864">
        <v>10</v>
      </c>
      <c r="M29" s="865">
        <v>31</v>
      </c>
      <c r="N29" s="866">
        <f t="shared" si="0"/>
        <v>60</v>
      </c>
      <c r="O29" s="866">
        <f t="shared" si="1"/>
        <v>133</v>
      </c>
      <c r="P29" s="867">
        <f t="shared" si="2"/>
        <v>2.2166666666666668</v>
      </c>
    </row>
    <row r="30" spans="1:16" s="831" customFormat="1" ht="18" customHeight="1" x14ac:dyDescent="0.25">
      <c r="A30" s="860" t="s">
        <v>6</v>
      </c>
      <c r="B30" s="822">
        <f t="shared" ref="B30:C30" si="3">SUM(B9:B29)</f>
        <v>3247</v>
      </c>
      <c r="C30" s="822">
        <f t="shared" si="3"/>
        <v>2874</v>
      </c>
      <c r="D30" s="822">
        <f t="shared" ref="D30:E30" si="4">SUM(D9:D29)</f>
        <v>3247</v>
      </c>
      <c r="E30" s="822">
        <f t="shared" si="4"/>
        <v>2429</v>
      </c>
      <c r="F30" s="822">
        <f t="shared" ref="F30:G30" si="5">SUM(F9:F29)</f>
        <v>3247</v>
      </c>
      <c r="G30" s="822">
        <f t="shared" si="5"/>
        <v>2987</v>
      </c>
      <c r="H30" s="822">
        <f t="shared" ref="H30:I30" si="6">SUM(H9:H29)</f>
        <v>3247</v>
      </c>
      <c r="I30" s="822">
        <f t="shared" si="6"/>
        <v>2749</v>
      </c>
      <c r="J30" s="822">
        <f t="shared" ref="J30:K30" si="7">SUM(J9:J29)</f>
        <v>3247</v>
      </c>
      <c r="K30" s="822">
        <f t="shared" si="7"/>
        <v>3041</v>
      </c>
      <c r="L30" s="822">
        <f t="shared" ref="L30:M30" si="8">SUM(L9:L29)</f>
        <v>3247</v>
      </c>
      <c r="M30" s="822">
        <f t="shared" si="8"/>
        <v>2866</v>
      </c>
      <c r="N30" s="861">
        <f>SUM(N9:N29)</f>
        <v>19482</v>
      </c>
      <c r="O30" s="861">
        <f>SUM(O9:O29)</f>
        <v>16946</v>
      </c>
      <c r="P30" s="862">
        <f>IF(N30=0,"-",O30/N30)</f>
        <v>0.86982855969612971</v>
      </c>
    </row>
    <row r="31" spans="1:16" x14ac:dyDescent="0.25">
      <c r="A31" s="931" t="str">
        <f>'Pque N Mundo I'!$A$37</f>
        <v>Nota: as metas apresentadas serão ajustadas na avaliação do CTA com os descontos de déficits de vagas e ausênsias legais.</v>
      </c>
      <c r="N31" s="837"/>
      <c r="O31" s="837"/>
    </row>
    <row r="32" spans="1:16" x14ac:dyDescent="0.25">
      <c r="A32" s="826" t="s">
        <v>629</v>
      </c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P253"/>
  <sheetViews>
    <sheetView showGridLines="0" zoomScaleNormal="100" workbookViewId="0">
      <pane xSplit="1" topLeftCell="B1" activePane="topRight" state="frozen"/>
      <selection activeCell="K20" sqref="K20"/>
      <selection pane="topRight" activeCell="N28" sqref="N28"/>
    </sheetView>
  </sheetViews>
  <sheetFormatPr defaultColWidth="8.85546875" defaultRowHeight="15" x14ac:dyDescent="0.25"/>
  <cols>
    <col min="1" max="1" width="47.7109375" customWidth="1"/>
    <col min="2" max="13" width="9.28515625" customWidth="1"/>
    <col min="14" max="14" width="7.28515625" bestFit="1" customWidth="1"/>
    <col min="15" max="15" width="8" customWidth="1"/>
    <col min="16" max="16" width="8.1406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653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324</v>
      </c>
      <c r="C9" s="830">
        <v>551</v>
      </c>
      <c r="D9" s="861">
        <v>324</v>
      </c>
      <c r="E9" s="830">
        <v>463</v>
      </c>
      <c r="F9" s="861">
        <v>324</v>
      </c>
      <c r="G9" s="830">
        <v>518</v>
      </c>
      <c r="H9" s="861">
        <v>324</v>
      </c>
      <c r="I9" s="830">
        <v>511</v>
      </c>
      <c r="J9" s="861">
        <v>324</v>
      </c>
      <c r="K9" s="830">
        <v>495</v>
      </c>
      <c r="L9" s="861">
        <v>324</v>
      </c>
      <c r="M9" s="830">
        <v>468</v>
      </c>
      <c r="N9" s="836">
        <f>B9+D9+F9+H9+J9+L9</f>
        <v>1944</v>
      </c>
      <c r="O9" s="836">
        <f>C9+E9+G9+I9+K9+M9</f>
        <v>3006</v>
      </c>
      <c r="P9" s="824">
        <f>IF(N9=0,"-",O9/N9)</f>
        <v>1.5462962962962963</v>
      </c>
    </row>
    <row r="10" spans="1:16" ht="18" customHeight="1" x14ac:dyDescent="0.25">
      <c r="A10" s="808" t="s">
        <v>584</v>
      </c>
      <c r="B10" s="822">
        <v>72</v>
      </c>
      <c r="C10" s="823">
        <v>121</v>
      </c>
      <c r="D10" s="822">
        <v>72</v>
      </c>
      <c r="E10" s="823">
        <v>97</v>
      </c>
      <c r="F10" s="822">
        <v>72</v>
      </c>
      <c r="G10" s="823">
        <v>113</v>
      </c>
      <c r="H10" s="822">
        <v>72</v>
      </c>
      <c r="I10" s="823">
        <v>122</v>
      </c>
      <c r="J10" s="822">
        <v>72</v>
      </c>
      <c r="K10" s="823">
        <v>111</v>
      </c>
      <c r="L10" s="822">
        <v>72</v>
      </c>
      <c r="M10" s="823">
        <v>116</v>
      </c>
      <c r="N10" s="836">
        <f t="shared" ref="N10:N25" si="0">B10+D10+F10+H10+J10+L10</f>
        <v>432</v>
      </c>
      <c r="O10" s="836">
        <f t="shared" ref="O10:O25" si="1">C10+E10+G10+I10+K10+M10</f>
        <v>680</v>
      </c>
      <c r="P10" s="824">
        <f t="shared" ref="P10:P25" si="2">IF(N10=0,"-",O10/N10)</f>
        <v>1.5740740740740742</v>
      </c>
    </row>
    <row r="11" spans="1:16" ht="18" customHeight="1" x14ac:dyDescent="0.25">
      <c r="A11" s="808" t="s">
        <v>502</v>
      </c>
      <c r="B11" s="855">
        <v>6</v>
      </c>
      <c r="C11" s="849">
        <v>6</v>
      </c>
      <c r="D11" s="855">
        <v>6</v>
      </c>
      <c r="E11" s="849">
        <v>5</v>
      </c>
      <c r="F11" s="855">
        <v>6</v>
      </c>
      <c r="G11" s="849">
        <v>6</v>
      </c>
      <c r="H11" s="855">
        <v>6</v>
      </c>
      <c r="I11" s="849">
        <v>2</v>
      </c>
      <c r="J11" s="855">
        <v>6</v>
      </c>
      <c r="K11" s="849">
        <v>0</v>
      </c>
      <c r="L11" s="855">
        <v>6</v>
      </c>
      <c r="M11" s="849">
        <v>0</v>
      </c>
      <c r="N11" s="836">
        <f t="shared" si="0"/>
        <v>36</v>
      </c>
      <c r="O11" s="836">
        <f t="shared" si="1"/>
        <v>19</v>
      </c>
      <c r="P11" s="824">
        <f t="shared" si="2"/>
        <v>0.52777777777777779</v>
      </c>
    </row>
    <row r="12" spans="1:16" ht="18" customHeight="1" x14ac:dyDescent="0.25">
      <c r="A12" s="808" t="s">
        <v>567</v>
      </c>
      <c r="B12" s="822">
        <v>924</v>
      </c>
      <c r="C12" s="823">
        <v>756</v>
      </c>
      <c r="D12" s="822">
        <v>924</v>
      </c>
      <c r="E12" s="823">
        <v>715</v>
      </c>
      <c r="F12" s="822">
        <v>924</v>
      </c>
      <c r="G12" s="823">
        <v>688</v>
      </c>
      <c r="H12" s="822">
        <v>924</v>
      </c>
      <c r="I12" s="823">
        <v>851</v>
      </c>
      <c r="J12" s="822">
        <v>924</v>
      </c>
      <c r="K12" s="823">
        <v>841</v>
      </c>
      <c r="L12" s="822">
        <v>924</v>
      </c>
      <c r="M12" s="823">
        <v>780</v>
      </c>
      <c r="N12" s="836">
        <f t="shared" si="0"/>
        <v>5544</v>
      </c>
      <c r="O12" s="836">
        <f t="shared" si="1"/>
        <v>4631</v>
      </c>
      <c r="P12" s="824">
        <f t="shared" si="2"/>
        <v>0.83531746031746035</v>
      </c>
    </row>
    <row r="13" spans="1:16" ht="18" customHeight="1" x14ac:dyDescent="0.25">
      <c r="A13" s="808" t="s">
        <v>476</v>
      </c>
      <c r="B13" s="822">
        <v>396</v>
      </c>
      <c r="C13" s="823">
        <v>299</v>
      </c>
      <c r="D13" s="822">
        <v>396</v>
      </c>
      <c r="E13" s="823">
        <v>252</v>
      </c>
      <c r="F13" s="822">
        <v>396</v>
      </c>
      <c r="G13" s="823">
        <v>269</v>
      </c>
      <c r="H13" s="822">
        <v>396</v>
      </c>
      <c r="I13" s="823">
        <v>20</v>
      </c>
      <c r="J13" s="822">
        <v>396</v>
      </c>
      <c r="K13" s="823">
        <v>195</v>
      </c>
      <c r="L13" s="822">
        <v>396</v>
      </c>
      <c r="M13" s="823">
        <v>206</v>
      </c>
      <c r="N13" s="836">
        <f t="shared" si="0"/>
        <v>2376</v>
      </c>
      <c r="O13" s="836">
        <f t="shared" si="1"/>
        <v>1241</v>
      </c>
      <c r="P13" s="824">
        <f t="shared" si="2"/>
        <v>0.52230639730639727</v>
      </c>
    </row>
    <row r="14" spans="1:16" ht="18" customHeight="1" x14ac:dyDescent="0.25">
      <c r="A14" s="808" t="s">
        <v>478</v>
      </c>
      <c r="B14" s="822">
        <v>396</v>
      </c>
      <c r="C14" s="823">
        <v>276</v>
      </c>
      <c r="D14" s="822">
        <v>396</v>
      </c>
      <c r="E14" s="823">
        <v>213</v>
      </c>
      <c r="F14" s="822">
        <v>396</v>
      </c>
      <c r="G14" s="823">
        <v>263</v>
      </c>
      <c r="H14" s="822">
        <v>396</v>
      </c>
      <c r="I14" s="823">
        <v>247</v>
      </c>
      <c r="J14" s="822">
        <v>396</v>
      </c>
      <c r="K14" s="823">
        <v>161</v>
      </c>
      <c r="L14" s="822">
        <v>396</v>
      </c>
      <c r="M14" s="823">
        <v>210</v>
      </c>
      <c r="N14" s="836">
        <f t="shared" si="0"/>
        <v>2376</v>
      </c>
      <c r="O14" s="836">
        <f t="shared" si="1"/>
        <v>1370</v>
      </c>
      <c r="P14" s="824">
        <f t="shared" si="2"/>
        <v>0.57659932659932656</v>
      </c>
    </row>
    <row r="15" spans="1:16" s="645" customFormat="1" ht="18" customHeight="1" x14ac:dyDescent="0.2">
      <c r="A15" s="854" t="s">
        <v>504</v>
      </c>
      <c r="B15" s="855">
        <v>540</v>
      </c>
      <c r="C15" s="849">
        <v>564</v>
      </c>
      <c r="D15" s="855">
        <v>540</v>
      </c>
      <c r="E15" s="849">
        <v>543</v>
      </c>
      <c r="F15" s="855">
        <v>540</v>
      </c>
      <c r="G15" s="849">
        <v>438</v>
      </c>
      <c r="H15" s="855">
        <v>540</v>
      </c>
      <c r="I15" s="849">
        <v>757</v>
      </c>
      <c r="J15" s="855">
        <v>540</v>
      </c>
      <c r="K15" s="849">
        <v>719</v>
      </c>
      <c r="L15" s="855">
        <v>540</v>
      </c>
      <c r="M15" s="849">
        <v>634</v>
      </c>
      <c r="N15" s="836">
        <f t="shared" si="0"/>
        <v>3240</v>
      </c>
      <c r="O15" s="836">
        <f t="shared" si="1"/>
        <v>3655</v>
      </c>
      <c r="P15" s="824">
        <f t="shared" si="2"/>
        <v>1.1280864197530864</v>
      </c>
    </row>
    <row r="16" spans="1:16" s="645" customFormat="1" ht="18" customHeight="1" x14ac:dyDescent="0.2">
      <c r="A16" s="854" t="s">
        <v>505</v>
      </c>
      <c r="B16" s="855">
        <v>30</v>
      </c>
      <c r="C16" s="849">
        <v>29</v>
      </c>
      <c r="D16" s="855">
        <v>30</v>
      </c>
      <c r="E16" s="849">
        <v>54</v>
      </c>
      <c r="F16" s="855">
        <v>30</v>
      </c>
      <c r="G16" s="849">
        <v>32</v>
      </c>
      <c r="H16" s="855">
        <v>30</v>
      </c>
      <c r="I16" s="849">
        <v>26</v>
      </c>
      <c r="J16" s="855">
        <v>30</v>
      </c>
      <c r="K16" s="849">
        <v>46</v>
      </c>
      <c r="L16" s="855">
        <v>30</v>
      </c>
      <c r="M16" s="849">
        <v>52</v>
      </c>
      <c r="N16" s="836">
        <f t="shared" si="0"/>
        <v>180</v>
      </c>
      <c r="O16" s="836">
        <f t="shared" si="1"/>
        <v>239</v>
      </c>
      <c r="P16" s="824">
        <f t="shared" si="2"/>
        <v>1.3277777777777777</v>
      </c>
    </row>
    <row r="17" spans="1:16" s="645" customFormat="1" ht="18" customHeight="1" x14ac:dyDescent="0.2">
      <c r="A17" s="854" t="s">
        <v>506</v>
      </c>
      <c r="B17" s="855">
        <v>61</v>
      </c>
      <c r="C17" s="849">
        <v>63</v>
      </c>
      <c r="D17" s="855">
        <v>61</v>
      </c>
      <c r="E17" s="849">
        <v>54</v>
      </c>
      <c r="F17" s="855">
        <v>61</v>
      </c>
      <c r="G17" s="849">
        <v>72</v>
      </c>
      <c r="H17" s="855">
        <v>61</v>
      </c>
      <c r="I17" s="849">
        <v>57</v>
      </c>
      <c r="J17" s="855">
        <v>61</v>
      </c>
      <c r="K17" s="849">
        <v>119</v>
      </c>
      <c r="L17" s="855">
        <v>61</v>
      </c>
      <c r="M17" s="849">
        <v>126</v>
      </c>
      <c r="N17" s="836">
        <f t="shared" si="0"/>
        <v>366</v>
      </c>
      <c r="O17" s="836">
        <f t="shared" si="1"/>
        <v>491</v>
      </c>
      <c r="P17" s="824">
        <f t="shared" si="2"/>
        <v>1.3415300546448088</v>
      </c>
    </row>
    <row r="18" spans="1:16" s="645" customFormat="1" ht="18" customHeight="1" x14ac:dyDescent="0.2">
      <c r="A18" s="854" t="s">
        <v>507</v>
      </c>
      <c r="B18" s="855">
        <v>15</v>
      </c>
      <c r="C18" s="849">
        <v>11</v>
      </c>
      <c r="D18" s="855">
        <v>15</v>
      </c>
      <c r="E18" s="849">
        <v>19</v>
      </c>
      <c r="F18" s="855">
        <v>15</v>
      </c>
      <c r="G18" s="849">
        <v>16</v>
      </c>
      <c r="H18" s="855">
        <v>15</v>
      </c>
      <c r="I18" s="849">
        <v>16</v>
      </c>
      <c r="J18" s="855">
        <v>15</v>
      </c>
      <c r="K18" s="849">
        <v>38</v>
      </c>
      <c r="L18" s="855">
        <v>15</v>
      </c>
      <c r="M18" s="849">
        <v>28</v>
      </c>
      <c r="N18" s="836">
        <f t="shared" si="0"/>
        <v>90</v>
      </c>
      <c r="O18" s="836">
        <f t="shared" si="1"/>
        <v>128</v>
      </c>
      <c r="P18" s="824">
        <f t="shared" si="2"/>
        <v>1.4222222222222223</v>
      </c>
    </row>
    <row r="19" spans="1:16" s="645" customFormat="1" ht="18" customHeight="1" x14ac:dyDescent="0.2">
      <c r="A19" s="854" t="s">
        <v>515</v>
      </c>
      <c r="B19" s="855">
        <v>96</v>
      </c>
      <c r="C19" s="849">
        <v>105</v>
      </c>
      <c r="D19" s="855">
        <v>96</v>
      </c>
      <c r="E19" s="849">
        <v>80</v>
      </c>
      <c r="F19" s="855">
        <v>96</v>
      </c>
      <c r="G19" s="849">
        <v>107</v>
      </c>
      <c r="H19" s="855">
        <v>96</v>
      </c>
      <c r="I19" s="849">
        <v>98</v>
      </c>
      <c r="J19" s="855">
        <v>96</v>
      </c>
      <c r="K19" s="849">
        <v>74</v>
      </c>
      <c r="L19" s="855">
        <v>96</v>
      </c>
      <c r="M19" s="849">
        <v>113</v>
      </c>
      <c r="N19" s="836">
        <f t="shared" si="0"/>
        <v>576</v>
      </c>
      <c r="O19" s="836">
        <f t="shared" si="1"/>
        <v>577</v>
      </c>
      <c r="P19" s="824">
        <f t="shared" si="2"/>
        <v>1.0017361111111112</v>
      </c>
    </row>
    <row r="20" spans="1:16" s="645" customFormat="1" ht="18" customHeight="1" x14ac:dyDescent="0.2">
      <c r="A20" s="854" t="s">
        <v>508</v>
      </c>
      <c r="B20" s="855">
        <v>16</v>
      </c>
      <c r="C20" s="849">
        <v>2</v>
      </c>
      <c r="D20" s="855">
        <v>16</v>
      </c>
      <c r="E20" s="849">
        <v>5</v>
      </c>
      <c r="F20" s="855">
        <v>16</v>
      </c>
      <c r="G20" s="849">
        <v>5</v>
      </c>
      <c r="H20" s="855">
        <v>16</v>
      </c>
      <c r="I20" s="849">
        <v>2</v>
      </c>
      <c r="J20" s="855">
        <v>16</v>
      </c>
      <c r="K20" s="849">
        <v>12</v>
      </c>
      <c r="L20" s="855">
        <v>16</v>
      </c>
      <c r="M20" s="849">
        <v>16</v>
      </c>
      <c r="N20" s="836">
        <f t="shared" si="0"/>
        <v>96</v>
      </c>
      <c r="O20" s="836">
        <f t="shared" si="1"/>
        <v>42</v>
      </c>
      <c r="P20" s="824">
        <f t="shared" si="2"/>
        <v>0.4375</v>
      </c>
    </row>
    <row r="21" spans="1:16" s="645" customFormat="1" ht="18" customHeight="1" x14ac:dyDescent="0.2">
      <c r="A21" s="854" t="s">
        <v>586</v>
      </c>
      <c r="B21" s="855">
        <v>92</v>
      </c>
      <c r="C21" s="849">
        <v>112</v>
      </c>
      <c r="D21" s="855">
        <v>92</v>
      </c>
      <c r="E21" s="849">
        <v>97</v>
      </c>
      <c r="F21" s="855">
        <v>92</v>
      </c>
      <c r="G21" s="849">
        <v>120</v>
      </c>
      <c r="H21" s="855">
        <v>92</v>
      </c>
      <c r="I21" s="849">
        <v>94</v>
      </c>
      <c r="J21" s="855">
        <v>92</v>
      </c>
      <c r="K21" s="849">
        <v>89</v>
      </c>
      <c r="L21" s="855">
        <v>92</v>
      </c>
      <c r="M21" s="849">
        <v>93</v>
      </c>
      <c r="N21" s="836">
        <f t="shared" si="0"/>
        <v>552</v>
      </c>
      <c r="O21" s="836">
        <f t="shared" si="1"/>
        <v>605</v>
      </c>
      <c r="P21" s="824">
        <f t="shared" si="2"/>
        <v>1.0960144927536233</v>
      </c>
    </row>
    <row r="22" spans="1:16" s="645" customFormat="1" ht="18" customHeight="1" x14ac:dyDescent="0.2">
      <c r="A22" s="854" t="s">
        <v>587</v>
      </c>
      <c r="B22" s="855">
        <v>60</v>
      </c>
      <c r="C22" s="849">
        <v>46</v>
      </c>
      <c r="D22" s="855">
        <v>60</v>
      </c>
      <c r="E22" s="849">
        <v>58</v>
      </c>
      <c r="F22" s="855">
        <v>60</v>
      </c>
      <c r="G22" s="849">
        <v>57</v>
      </c>
      <c r="H22" s="855">
        <v>60</v>
      </c>
      <c r="I22" s="849">
        <v>61</v>
      </c>
      <c r="J22" s="855">
        <v>60</v>
      </c>
      <c r="K22" s="849">
        <v>72</v>
      </c>
      <c r="L22" s="855">
        <v>60</v>
      </c>
      <c r="M22" s="849">
        <v>53</v>
      </c>
      <c r="N22" s="836">
        <f t="shared" si="0"/>
        <v>360</v>
      </c>
      <c r="O22" s="836">
        <f t="shared" si="1"/>
        <v>347</v>
      </c>
      <c r="P22" s="824">
        <f t="shared" si="2"/>
        <v>0.96388888888888891</v>
      </c>
    </row>
    <row r="23" spans="1:16" s="645" customFormat="1" ht="18" customHeight="1" x14ac:dyDescent="0.2">
      <c r="A23" s="854" t="s">
        <v>579</v>
      </c>
      <c r="B23" s="855">
        <v>120</v>
      </c>
      <c r="C23" s="849">
        <v>182</v>
      </c>
      <c r="D23" s="855">
        <v>120</v>
      </c>
      <c r="E23" s="849">
        <v>144</v>
      </c>
      <c r="F23" s="855">
        <v>120</v>
      </c>
      <c r="G23" s="849">
        <v>103</v>
      </c>
      <c r="H23" s="855">
        <v>120</v>
      </c>
      <c r="I23" s="849">
        <v>125</v>
      </c>
      <c r="J23" s="855">
        <v>120</v>
      </c>
      <c r="K23" s="849">
        <v>126</v>
      </c>
      <c r="L23" s="855">
        <v>120</v>
      </c>
      <c r="M23" s="849">
        <v>121</v>
      </c>
      <c r="N23" s="836">
        <f t="shared" si="0"/>
        <v>720</v>
      </c>
      <c r="O23" s="836">
        <f t="shared" si="1"/>
        <v>801</v>
      </c>
      <c r="P23" s="824">
        <f t="shared" si="2"/>
        <v>1.1125</v>
      </c>
    </row>
    <row r="24" spans="1:16" s="645" customFormat="1" ht="18" customHeight="1" x14ac:dyDescent="0.2">
      <c r="A24" s="854" t="s">
        <v>583</v>
      </c>
      <c r="B24" s="855">
        <v>7</v>
      </c>
      <c r="C24" s="849">
        <v>0</v>
      </c>
      <c r="D24" s="855">
        <v>7</v>
      </c>
      <c r="E24" s="849">
        <v>8</v>
      </c>
      <c r="F24" s="855">
        <v>7</v>
      </c>
      <c r="G24" s="849">
        <v>6</v>
      </c>
      <c r="H24" s="855">
        <v>7</v>
      </c>
      <c r="I24" s="849">
        <v>7</v>
      </c>
      <c r="J24" s="855">
        <v>7</v>
      </c>
      <c r="K24" s="849">
        <v>7</v>
      </c>
      <c r="L24" s="855">
        <v>7</v>
      </c>
      <c r="M24" s="849">
        <v>6</v>
      </c>
      <c r="N24" s="836">
        <f t="shared" si="0"/>
        <v>42</v>
      </c>
      <c r="O24" s="836">
        <f t="shared" si="1"/>
        <v>34</v>
      </c>
      <c r="P24" s="824">
        <f t="shared" si="2"/>
        <v>0.80952380952380953</v>
      </c>
    </row>
    <row r="25" spans="1:16" s="645" customFormat="1" ht="18" customHeight="1" thickBot="1" x14ac:dyDescent="0.25">
      <c r="A25" s="863" t="s">
        <v>509</v>
      </c>
      <c r="B25" s="864">
        <v>10</v>
      </c>
      <c r="C25" s="865">
        <v>46</v>
      </c>
      <c r="D25" s="864">
        <v>10</v>
      </c>
      <c r="E25" s="865">
        <v>47</v>
      </c>
      <c r="F25" s="864">
        <v>10</v>
      </c>
      <c r="G25" s="865">
        <v>76</v>
      </c>
      <c r="H25" s="864">
        <v>10</v>
      </c>
      <c r="I25" s="865">
        <v>82</v>
      </c>
      <c r="J25" s="864">
        <v>10</v>
      </c>
      <c r="K25" s="865">
        <v>60</v>
      </c>
      <c r="L25" s="864">
        <v>10</v>
      </c>
      <c r="M25" s="865">
        <v>54</v>
      </c>
      <c r="N25" s="866">
        <f t="shared" si="0"/>
        <v>60</v>
      </c>
      <c r="O25" s="866">
        <f t="shared" si="1"/>
        <v>365</v>
      </c>
      <c r="P25" s="867">
        <f t="shared" si="2"/>
        <v>6.083333333333333</v>
      </c>
    </row>
    <row r="26" spans="1:16" s="831" customFormat="1" ht="17.25" customHeight="1" x14ac:dyDescent="0.25">
      <c r="A26" s="860" t="s">
        <v>6</v>
      </c>
      <c r="B26" s="822">
        <f t="shared" ref="B26:O26" si="3">SUM(B9:B25)</f>
        <v>3165</v>
      </c>
      <c r="C26" s="822">
        <f t="shared" si="3"/>
        <v>3169</v>
      </c>
      <c r="D26" s="822">
        <f t="shared" ref="D26:E26" si="4">SUM(D9:D25)</f>
        <v>3165</v>
      </c>
      <c r="E26" s="822">
        <f t="shared" si="4"/>
        <v>2854</v>
      </c>
      <c r="F26" s="822">
        <f t="shared" ref="F26:G26" si="5">SUM(F9:F25)</f>
        <v>3165</v>
      </c>
      <c r="G26" s="822">
        <f t="shared" si="5"/>
        <v>2889</v>
      </c>
      <c r="H26" s="822">
        <f t="shared" ref="H26:I26" si="6">SUM(H9:H25)</f>
        <v>3165</v>
      </c>
      <c r="I26" s="822">
        <f t="shared" si="6"/>
        <v>3078</v>
      </c>
      <c r="J26" s="822">
        <f t="shared" ref="J26:K26" si="7">SUM(J9:J25)</f>
        <v>3165</v>
      </c>
      <c r="K26" s="822">
        <f t="shared" si="7"/>
        <v>3165</v>
      </c>
      <c r="L26" s="822">
        <f t="shared" ref="L26:M26" si="8">SUM(L9:L25)</f>
        <v>3165</v>
      </c>
      <c r="M26" s="822">
        <f t="shared" si="8"/>
        <v>3076</v>
      </c>
      <c r="N26" s="861">
        <f>SUM(N9:N25)</f>
        <v>18990</v>
      </c>
      <c r="O26" s="861">
        <f t="shared" si="3"/>
        <v>18231</v>
      </c>
      <c r="P26" s="862">
        <f t="shared" ref="P26" si="9">IF(N26=0,"-",O26/N26)</f>
        <v>0.96003159557661932</v>
      </c>
    </row>
    <row r="27" spans="1:16" x14ac:dyDescent="0.25">
      <c r="A27" s="931" t="str">
        <f>'Pque N Mundo I'!$A$37</f>
        <v>Nota: as metas apresentadas serão ajustadas na avaliação do CTA com os descontos de déficits de vagas e ausênsias legais.</v>
      </c>
      <c r="N27" s="837"/>
      <c r="O27" s="837"/>
    </row>
    <row r="28" spans="1:16" x14ac:dyDescent="0.25">
      <c r="A28" s="826" t="s">
        <v>629</v>
      </c>
      <c r="N28" s="833"/>
      <c r="O28" s="833"/>
    </row>
    <row r="29" spans="1:16" x14ac:dyDescent="0.25">
      <c r="N29" s="833"/>
      <c r="O29" s="833"/>
    </row>
    <row r="30" spans="1:16" x14ac:dyDescent="0.25">
      <c r="N30" s="833"/>
      <c r="O30" s="833"/>
    </row>
    <row r="31" spans="1:16" x14ac:dyDescent="0.25"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P248"/>
  <sheetViews>
    <sheetView showGridLines="0" zoomScaleNormal="100" workbookViewId="0">
      <pane xSplit="1" topLeftCell="B1" activePane="topRight" state="frozen"/>
      <selection activeCell="K20" sqref="K20"/>
      <selection pane="topRight" activeCell="N30" sqref="N30"/>
    </sheetView>
  </sheetViews>
  <sheetFormatPr defaultColWidth="8.85546875" defaultRowHeight="15" x14ac:dyDescent="0.25"/>
  <cols>
    <col min="1" max="1" width="47.140625" customWidth="1"/>
    <col min="2" max="13" width="9.28515625" customWidth="1"/>
    <col min="14" max="14" width="10.140625" customWidth="1"/>
    <col min="15" max="15" width="8" customWidth="1"/>
    <col min="16" max="16" width="8.5703125" customWidth="1"/>
    <col min="17" max="17" width="5.5703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652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486</v>
      </c>
      <c r="C9" s="830">
        <v>593</v>
      </c>
      <c r="D9" s="861">
        <v>486</v>
      </c>
      <c r="E9" s="830">
        <v>501</v>
      </c>
      <c r="F9" s="861">
        <v>486</v>
      </c>
      <c r="G9" s="830">
        <v>709</v>
      </c>
      <c r="H9" s="861">
        <v>486</v>
      </c>
      <c r="I9" s="830">
        <v>560</v>
      </c>
      <c r="J9" s="861">
        <v>486</v>
      </c>
      <c r="K9" s="830">
        <v>628</v>
      </c>
      <c r="L9" s="861">
        <v>486</v>
      </c>
      <c r="M9" s="830">
        <v>732</v>
      </c>
      <c r="N9" s="836">
        <f>B9+D9+F9+H9+J9+L9</f>
        <v>2916</v>
      </c>
      <c r="O9" s="836">
        <f>C9+E9+G9+I9+K9+M9</f>
        <v>3723</v>
      </c>
      <c r="P9" s="824">
        <f>IF(N9=0,"-",O9/N9)</f>
        <v>1.2767489711934157</v>
      </c>
    </row>
    <row r="10" spans="1:16" ht="18" customHeight="1" x14ac:dyDescent="0.25">
      <c r="A10" s="808" t="s">
        <v>584</v>
      </c>
      <c r="B10" s="822">
        <v>108</v>
      </c>
      <c r="C10" s="823">
        <v>146</v>
      </c>
      <c r="D10" s="822">
        <v>108</v>
      </c>
      <c r="E10" s="823">
        <v>131</v>
      </c>
      <c r="F10" s="822">
        <v>108</v>
      </c>
      <c r="G10" s="823">
        <v>143</v>
      </c>
      <c r="H10" s="822">
        <v>108</v>
      </c>
      <c r="I10" s="823">
        <v>120</v>
      </c>
      <c r="J10" s="822">
        <v>108</v>
      </c>
      <c r="K10" s="823">
        <v>144</v>
      </c>
      <c r="L10" s="822">
        <v>108</v>
      </c>
      <c r="M10" s="823">
        <v>131</v>
      </c>
      <c r="N10" s="836">
        <f t="shared" ref="N10:N27" si="0">B10+D10+F10+H10+J10+L10</f>
        <v>648</v>
      </c>
      <c r="O10" s="836">
        <f t="shared" ref="O10:O27" si="1">C10+E10+G10+I10+K10+M10</f>
        <v>815</v>
      </c>
      <c r="P10" s="824">
        <f>IF(N10=0,"-",O10/N10)</f>
        <v>1.257716049382716</v>
      </c>
    </row>
    <row r="11" spans="1:16" ht="18" customHeight="1" x14ac:dyDescent="0.25">
      <c r="A11" s="808" t="s">
        <v>502</v>
      </c>
      <c r="B11" s="855">
        <v>9</v>
      </c>
      <c r="C11" s="849">
        <v>3</v>
      </c>
      <c r="D11" s="855">
        <v>9</v>
      </c>
      <c r="E11" s="849">
        <v>6</v>
      </c>
      <c r="F11" s="855">
        <v>9</v>
      </c>
      <c r="G11" s="849">
        <v>4</v>
      </c>
      <c r="H11" s="855">
        <v>9</v>
      </c>
      <c r="I11" s="849">
        <v>0</v>
      </c>
      <c r="J11" s="855">
        <v>9</v>
      </c>
      <c r="K11" s="849">
        <v>0</v>
      </c>
      <c r="L11" s="855">
        <v>9</v>
      </c>
      <c r="M11" s="849">
        <v>0</v>
      </c>
      <c r="N11" s="836">
        <f t="shared" si="0"/>
        <v>54</v>
      </c>
      <c r="O11" s="836">
        <f t="shared" si="1"/>
        <v>13</v>
      </c>
      <c r="P11" s="824">
        <f t="shared" ref="P11:P28" si="2">IF(N11=0,"-",O11/N11)</f>
        <v>0.24074074074074073</v>
      </c>
    </row>
    <row r="12" spans="1:16" ht="18" customHeight="1" x14ac:dyDescent="0.25">
      <c r="A12" s="808" t="s">
        <v>567</v>
      </c>
      <c r="B12" s="822">
        <v>792</v>
      </c>
      <c r="C12" s="823">
        <v>552</v>
      </c>
      <c r="D12" s="822">
        <v>792</v>
      </c>
      <c r="E12" s="823">
        <v>651</v>
      </c>
      <c r="F12" s="822">
        <v>792</v>
      </c>
      <c r="G12" s="823">
        <v>874</v>
      </c>
      <c r="H12" s="822">
        <v>792</v>
      </c>
      <c r="I12" s="823">
        <v>807</v>
      </c>
      <c r="J12" s="822">
        <v>792</v>
      </c>
      <c r="K12" s="823">
        <v>806</v>
      </c>
      <c r="L12" s="822">
        <v>792</v>
      </c>
      <c r="M12" s="823">
        <v>673</v>
      </c>
      <c r="N12" s="836">
        <f t="shared" si="0"/>
        <v>4752</v>
      </c>
      <c r="O12" s="836">
        <f t="shared" si="1"/>
        <v>4363</v>
      </c>
      <c r="P12" s="824">
        <f t="shared" si="2"/>
        <v>0.91813973063973064</v>
      </c>
    </row>
    <row r="13" spans="1:16" ht="18" customHeight="1" x14ac:dyDescent="0.25">
      <c r="A13" s="808" t="s">
        <v>618</v>
      </c>
      <c r="B13" s="822">
        <v>396</v>
      </c>
      <c r="C13" s="823">
        <v>37</v>
      </c>
      <c r="D13" s="822">
        <v>396</v>
      </c>
      <c r="E13" s="823">
        <v>92</v>
      </c>
      <c r="F13" s="822">
        <v>396</v>
      </c>
      <c r="G13" s="823">
        <v>258</v>
      </c>
      <c r="H13" s="822">
        <v>396</v>
      </c>
      <c r="I13" s="823">
        <v>212</v>
      </c>
      <c r="J13" s="822">
        <v>396</v>
      </c>
      <c r="K13" s="823">
        <v>237</v>
      </c>
      <c r="L13" s="822">
        <v>396</v>
      </c>
      <c r="M13" s="823">
        <v>323</v>
      </c>
      <c r="N13" s="836">
        <f t="shared" si="0"/>
        <v>2376</v>
      </c>
      <c r="O13" s="836">
        <f t="shared" si="1"/>
        <v>1159</v>
      </c>
      <c r="P13" s="824">
        <f t="shared" si="2"/>
        <v>0.48779461279461278</v>
      </c>
    </row>
    <row r="14" spans="1:16" ht="18" customHeight="1" x14ac:dyDescent="0.25">
      <c r="A14" s="808" t="s">
        <v>477</v>
      </c>
      <c r="B14" s="822">
        <v>160</v>
      </c>
      <c r="C14" s="823">
        <v>168</v>
      </c>
      <c r="D14" s="822">
        <v>160</v>
      </c>
      <c r="E14" s="823">
        <v>142</v>
      </c>
      <c r="F14" s="822">
        <v>160</v>
      </c>
      <c r="G14" s="823">
        <v>172</v>
      </c>
      <c r="H14" s="822">
        <v>160</v>
      </c>
      <c r="I14" s="823">
        <v>85</v>
      </c>
      <c r="J14" s="822">
        <v>160</v>
      </c>
      <c r="K14" s="823">
        <v>141</v>
      </c>
      <c r="L14" s="822">
        <v>160</v>
      </c>
      <c r="M14" s="823">
        <v>117</v>
      </c>
      <c r="N14" s="836">
        <f t="shared" si="0"/>
        <v>960</v>
      </c>
      <c r="O14" s="836">
        <f t="shared" si="1"/>
        <v>825</v>
      </c>
      <c r="P14" s="824">
        <f t="shared" si="2"/>
        <v>0.859375</v>
      </c>
    </row>
    <row r="15" spans="1:16" ht="18" customHeight="1" x14ac:dyDescent="0.25">
      <c r="A15" s="808" t="s">
        <v>480</v>
      </c>
      <c r="B15" s="822">
        <v>528</v>
      </c>
      <c r="C15" s="823">
        <v>491</v>
      </c>
      <c r="D15" s="822">
        <v>528</v>
      </c>
      <c r="E15" s="823">
        <v>358</v>
      </c>
      <c r="F15" s="822">
        <v>528</v>
      </c>
      <c r="G15" s="823">
        <v>513</v>
      </c>
      <c r="H15" s="822">
        <v>528</v>
      </c>
      <c r="I15" s="823">
        <v>310</v>
      </c>
      <c r="J15" s="822">
        <v>528</v>
      </c>
      <c r="K15" s="823">
        <v>324</v>
      </c>
      <c r="L15" s="822">
        <v>528</v>
      </c>
      <c r="M15" s="823">
        <v>378</v>
      </c>
      <c r="N15" s="836">
        <f t="shared" si="0"/>
        <v>3168</v>
      </c>
      <c r="O15" s="836">
        <f t="shared" si="1"/>
        <v>2374</v>
      </c>
      <c r="P15" s="824">
        <f t="shared" si="2"/>
        <v>0.74936868686868685</v>
      </c>
    </row>
    <row r="16" spans="1:16" ht="18" customHeight="1" x14ac:dyDescent="0.25">
      <c r="A16" s="808" t="s">
        <v>481</v>
      </c>
      <c r="B16" s="822">
        <v>120</v>
      </c>
      <c r="C16" s="823">
        <v>129</v>
      </c>
      <c r="D16" s="822">
        <v>120</v>
      </c>
      <c r="E16" s="823">
        <v>84</v>
      </c>
      <c r="F16" s="822">
        <v>120</v>
      </c>
      <c r="G16" s="823">
        <v>58</v>
      </c>
      <c r="H16" s="822">
        <v>120</v>
      </c>
      <c r="I16" s="823">
        <v>71</v>
      </c>
      <c r="J16" s="822">
        <v>120</v>
      </c>
      <c r="K16" s="823">
        <v>87</v>
      </c>
      <c r="L16" s="822">
        <v>120</v>
      </c>
      <c r="M16" s="823">
        <v>69</v>
      </c>
      <c r="N16" s="836">
        <f t="shared" si="0"/>
        <v>720</v>
      </c>
      <c r="O16" s="836">
        <f t="shared" si="1"/>
        <v>498</v>
      </c>
      <c r="P16" s="824">
        <f t="shared" si="2"/>
        <v>0.69166666666666665</v>
      </c>
    </row>
    <row r="17" spans="1:16" ht="18" customHeight="1" x14ac:dyDescent="0.25">
      <c r="A17" s="808" t="s">
        <v>490</v>
      </c>
      <c r="B17" s="822">
        <v>528</v>
      </c>
      <c r="C17" s="823">
        <v>292</v>
      </c>
      <c r="D17" s="822">
        <v>528</v>
      </c>
      <c r="E17" s="823">
        <v>434</v>
      </c>
      <c r="F17" s="822">
        <v>528</v>
      </c>
      <c r="G17" s="823">
        <v>541</v>
      </c>
      <c r="H17" s="822">
        <v>528</v>
      </c>
      <c r="I17" s="823">
        <v>550</v>
      </c>
      <c r="J17" s="822">
        <v>528</v>
      </c>
      <c r="K17" s="823">
        <v>366</v>
      </c>
      <c r="L17" s="822">
        <v>528</v>
      </c>
      <c r="M17" s="823">
        <v>416</v>
      </c>
      <c r="N17" s="836">
        <f t="shared" si="0"/>
        <v>3168</v>
      </c>
      <c r="O17" s="836">
        <f t="shared" si="1"/>
        <v>2599</v>
      </c>
      <c r="P17" s="824">
        <f t="shared" si="2"/>
        <v>0.82039141414141414</v>
      </c>
    </row>
    <row r="18" spans="1:16" s="645" customFormat="1" ht="18" customHeight="1" x14ac:dyDescent="0.2">
      <c r="A18" s="854" t="s">
        <v>504</v>
      </c>
      <c r="B18" s="855">
        <v>432</v>
      </c>
      <c r="C18" s="849">
        <v>358</v>
      </c>
      <c r="D18" s="855">
        <v>432</v>
      </c>
      <c r="E18" s="849">
        <v>386</v>
      </c>
      <c r="F18" s="855">
        <v>432</v>
      </c>
      <c r="G18" s="849">
        <v>413</v>
      </c>
      <c r="H18" s="855">
        <v>432</v>
      </c>
      <c r="I18" s="849">
        <v>356</v>
      </c>
      <c r="J18" s="855">
        <v>432</v>
      </c>
      <c r="K18" s="849">
        <v>281</v>
      </c>
      <c r="L18" s="855">
        <v>432</v>
      </c>
      <c r="M18" s="849">
        <v>437</v>
      </c>
      <c r="N18" s="836">
        <f t="shared" si="0"/>
        <v>2592</v>
      </c>
      <c r="O18" s="836">
        <f t="shared" si="1"/>
        <v>2231</v>
      </c>
      <c r="P18" s="824">
        <f>IF(N18=0,"-",O18/N18)</f>
        <v>0.86072530864197527</v>
      </c>
    </row>
    <row r="19" spans="1:16" s="645" customFormat="1" ht="18" customHeight="1" x14ac:dyDescent="0.2">
      <c r="A19" s="854" t="s">
        <v>505</v>
      </c>
      <c r="B19" s="855">
        <v>24</v>
      </c>
      <c r="C19" s="849">
        <v>25</v>
      </c>
      <c r="D19" s="855">
        <v>24</v>
      </c>
      <c r="E19" s="849">
        <v>38</v>
      </c>
      <c r="F19" s="855">
        <v>24</v>
      </c>
      <c r="G19" s="849">
        <v>24</v>
      </c>
      <c r="H19" s="855">
        <v>24</v>
      </c>
      <c r="I19" s="849">
        <v>44</v>
      </c>
      <c r="J19" s="855">
        <v>24</v>
      </c>
      <c r="K19" s="849">
        <v>17</v>
      </c>
      <c r="L19" s="855">
        <v>24</v>
      </c>
      <c r="M19" s="849">
        <v>44</v>
      </c>
      <c r="N19" s="836">
        <f t="shared" si="0"/>
        <v>144</v>
      </c>
      <c r="O19" s="836">
        <f t="shared" si="1"/>
        <v>192</v>
      </c>
      <c r="P19" s="824">
        <f t="shared" si="2"/>
        <v>1.3333333333333333</v>
      </c>
    </row>
    <row r="20" spans="1:16" s="645" customFormat="1" ht="18" customHeight="1" x14ac:dyDescent="0.2">
      <c r="A20" s="854" t="s">
        <v>506</v>
      </c>
      <c r="B20" s="855">
        <v>122</v>
      </c>
      <c r="C20" s="849">
        <v>113</v>
      </c>
      <c r="D20" s="855">
        <v>122</v>
      </c>
      <c r="E20" s="849">
        <v>102</v>
      </c>
      <c r="F20" s="855">
        <v>122</v>
      </c>
      <c r="G20" s="849">
        <v>171</v>
      </c>
      <c r="H20" s="855">
        <v>122</v>
      </c>
      <c r="I20" s="849">
        <v>117</v>
      </c>
      <c r="J20" s="855">
        <v>122</v>
      </c>
      <c r="K20" s="849">
        <v>165</v>
      </c>
      <c r="L20" s="855">
        <v>122</v>
      </c>
      <c r="M20" s="849">
        <v>127</v>
      </c>
      <c r="N20" s="836">
        <f t="shared" si="0"/>
        <v>732</v>
      </c>
      <c r="O20" s="836">
        <f t="shared" si="1"/>
        <v>795</v>
      </c>
      <c r="P20" s="824">
        <f t="shared" si="2"/>
        <v>1.0860655737704918</v>
      </c>
    </row>
    <row r="21" spans="1:16" s="645" customFormat="1" ht="18" customHeight="1" x14ac:dyDescent="0.2">
      <c r="A21" s="854" t="s">
        <v>507</v>
      </c>
      <c r="B21" s="855">
        <v>30</v>
      </c>
      <c r="C21" s="849">
        <v>21</v>
      </c>
      <c r="D21" s="855">
        <v>30</v>
      </c>
      <c r="E21" s="849">
        <v>19</v>
      </c>
      <c r="F21" s="855">
        <v>30</v>
      </c>
      <c r="G21" s="849">
        <v>43</v>
      </c>
      <c r="H21" s="855">
        <v>30</v>
      </c>
      <c r="I21" s="849">
        <v>32</v>
      </c>
      <c r="J21" s="855">
        <v>30</v>
      </c>
      <c r="K21" s="849">
        <v>47</v>
      </c>
      <c r="L21" s="855">
        <v>30</v>
      </c>
      <c r="M21" s="849">
        <v>37</v>
      </c>
      <c r="N21" s="836">
        <f t="shared" si="0"/>
        <v>180</v>
      </c>
      <c r="O21" s="836">
        <f t="shared" si="1"/>
        <v>199</v>
      </c>
      <c r="P21" s="824">
        <f t="shared" si="2"/>
        <v>1.1055555555555556</v>
      </c>
    </row>
    <row r="22" spans="1:16" s="645" customFormat="1" ht="18" customHeight="1" x14ac:dyDescent="0.2">
      <c r="A22" s="854" t="s">
        <v>515</v>
      </c>
      <c r="B22" s="855">
        <v>96</v>
      </c>
      <c r="C22" s="849">
        <v>99</v>
      </c>
      <c r="D22" s="855">
        <v>96</v>
      </c>
      <c r="E22" s="849">
        <v>74</v>
      </c>
      <c r="F22" s="855">
        <v>96</v>
      </c>
      <c r="G22" s="849">
        <v>91</v>
      </c>
      <c r="H22" s="855">
        <v>96</v>
      </c>
      <c r="I22" s="849">
        <v>71</v>
      </c>
      <c r="J22" s="855">
        <v>96</v>
      </c>
      <c r="K22" s="849">
        <v>82</v>
      </c>
      <c r="L22" s="855">
        <v>96</v>
      </c>
      <c r="M22" s="849">
        <v>67</v>
      </c>
      <c r="N22" s="836">
        <f t="shared" si="0"/>
        <v>576</v>
      </c>
      <c r="O22" s="836">
        <f t="shared" si="1"/>
        <v>484</v>
      </c>
      <c r="P22" s="824">
        <f t="shared" si="2"/>
        <v>0.84027777777777779</v>
      </c>
    </row>
    <row r="23" spans="1:16" s="645" customFormat="1" ht="18" customHeight="1" x14ac:dyDescent="0.2">
      <c r="A23" s="854" t="s">
        <v>508</v>
      </c>
      <c r="B23" s="855">
        <v>16</v>
      </c>
      <c r="C23" s="849">
        <v>10</v>
      </c>
      <c r="D23" s="855">
        <v>16</v>
      </c>
      <c r="E23" s="849">
        <v>5</v>
      </c>
      <c r="F23" s="855">
        <v>16</v>
      </c>
      <c r="G23" s="849">
        <v>12</v>
      </c>
      <c r="H23" s="855">
        <v>16</v>
      </c>
      <c r="I23" s="849">
        <v>15</v>
      </c>
      <c r="J23" s="855">
        <v>16</v>
      </c>
      <c r="K23" s="849">
        <v>13</v>
      </c>
      <c r="L23" s="855">
        <v>16</v>
      </c>
      <c r="M23" s="849">
        <v>9</v>
      </c>
      <c r="N23" s="836">
        <f t="shared" si="0"/>
        <v>96</v>
      </c>
      <c r="O23" s="836">
        <f t="shared" si="1"/>
        <v>64</v>
      </c>
      <c r="P23" s="824">
        <f t="shared" si="2"/>
        <v>0.66666666666666663</v>
      </c>
    </row>
    <row r="24" spans="1:16" s="645" customFormat="1" ht="18" customHeight="1" x14ac:dyDescent="0.2">
      <c r="A24" s="854" t="s">
        <v>586</v>
      </c>
      <c r="B24" s="855">
        <v>92</v>
      </c>
      <c r="C24" s="849">
        <v>175</v>
      </c>
      <c r="D24" s="855">
        <v>92</v>
      </c>
      <c r="E24" s="849">
        <v>138</v>
      </c>
      <c r="F24" s="855">
        <v>92</v>
      </c>
      <c r="G24" s="849">
        <v>164</v>
      </c>
      <c r="H24" s="855">
        <v>92</v>
      </c>
      <c r="I24" s="849">
        <v>90</v>
      </c>
      <c r="J24" s="855">
        <v>92</v>
      </c>
      <c r="K24" s="849">
        <v>130</v>
      </c>
      <c r="L24" s="855">
        <v>92</v>
      </c>
      <c r="M24" s="849">
        <v>99</v>
      </c>
      <c r="N24" s="836">
        <f t="shared" si="0"/>
        <v>552</v>
      </c>
      <c r="O24" s="836">
        <f t="shared" si="1"/>
        <v>796</v>
      </c>
      <c r="P24" s="824">
        <f t="shared" si="2"/>
        <v>1.4420289855072463</v>
      </c>
    </row>
    <row r="25" spans="1:16" s="645" customFormat="1" ht="18" customHeight="1" x14ac:dyDescent="0.2">
      <c r="A25" s="854" t="s">
        <v>587</v>
      </c>
      <c r="B25" s="855">
        <v>60</v>
      </c>
      <c r="C25" s="849">
        <v>51</v>
      </c>
      <c r="D25" s="855">
        <v>60</v>
      </c>
      <c r="E25" s="849">
        <v>53</v>
      </c>
      <c r="F25" s="855">
        <v>60</v>
      </c>
      <c r="G25" s="849">
        <v>61</v>
      </c>
      <c r="H25" s="855">
        <v>60</v>
      </c>
      <c r="I25" s="849">
        <v>39</v>
      </c>
      <c r="J25" s="855">
        <v>60</v>
      </c>
      <c r="K25" s="849">
        <v>67</v>
      </c>
      <c r="L25" s="855">
        <v>60</v>
      </c>
      <c r="M25" s="849">
        <v>55</v>
      </c>
      <c r="N25" s="836">
        <f t="shared" si="0"/>
        <v>360</v>
      </c>
      <c r="O25" s="836">
        <f t="shared" si="1"/>
        <v>326</v>
      </c>
      <c r="P25" s="824">
        <f t="shared" si="2"/>
        <v>0.90555555555555556</v>
      </c>
    </row>
    <row r="26" spans="1:16" s="645" customFormat="1" ht="18" customHeight="1" x14ac:dyDescent="0.2">
      <c r="A26" s="854" t="s">
        <v>579</v>
      </c>
      <c r="B26" s="855">
        <v>120</v>
      </c>
      <c r="C26" s="849">
        <v>131</v>
      </c>
      <c r="D26" s="855">
        <v>120</v>
      </c>
      <c r="E26" s="849">
        <v>122</v>
      </c>
      <c r="F26" s="855">
        <v>120</v>
      </c>
      <c r="G26" s="849">
        <v>115</v>
      </c>
      <c r="H26" s="855">
        <v>120</v>
      </c>
      <c r="I26" s="849">
        <v>91</v>
      </c>
      <c r="J26" s="855">
        <v>120</v>
      </c>
      <c r="K26" s="849">
        <v>118</v>
      </c>
      <c r="L26" s="855">
        <v>120</v>
      </c>
      <c r="M26" s="849">
        <v>115</v>
      </c>
      <c r="N26" s="836">
        <f t="shared" si="0"/>
        <v>720</v>
      </c>
      <c r="O26" s="836">
        <f t="shared" si="1"/>
        <v>692</v>
      </c>
      <c r="P26" s="824">
        <f t="shared" si="2"/>
        <v>0.96111111111111114</v>
      </c>
    </row>
    <row r="27" spans="1:16" s="645" customFormat="1" ht="18" customHeight="1" x14ac:dyDescent="0.2">
      <c r="A27" s="854" t="s">
        <v>583</v>
      </c>
      <c r="B27" s="855">
        <v>7</v>
      </c>
      <c r="C27" s="849">
        <v>0</v>
      </c>
      <c r="D27" s="855">
        <v>7</v>
      </c>
      <c r="E27" s="849">
        <v>5</v>
      </c>
      <c r="F27" s="855">
        <v>7</v>
      </c>
      <c r="G27" s="849">
        <v>7</v>
      </c>
      <c r="H27" s="855">
        <v>7</v>
      </c>
      <c r="I27" s="849">
        <v>0</v>
      </c>
      <c r="J27" s="855">
        <v>7</v>
      </c>
      <c r="K27" s="849">
        <v>0</v>
      </c>
      <c r="L27" s="855">
        <v>7</v>
      </c>
      <c r="M27" s="849">
        <v>6</v>
      </c>
      <c r="N27" s="836">
        <f t="shared" si="0"/>
        <v>42</v>
      </c>
      <c r="O27" s="836">
        <f t="shared" si="1"/>
        <v>18</v>
      </c>
      <c r="P27" s="857">
        <f t="shared" si="2"/>
        <v>0.42857142857142855</v>
      </c>
    </row>
    <row r="28" spans="1:16" s="645" customFormat="1" ht="18" customHeight="1" thickBot="1" x14ac:dyDescent="0.25">
      <c r="A28" s="863" t="s">
        <v>509</v>
      </c>
      <c r="B28" s="864">
        <v>10</v>
      </c>
      <c r="C28" s="865">
        <v>51</v>
      </c>
      <c r="D28" s="864">
        <v>10</v>
      </c>
      <c r="E28" s="865">
        <v>59</v>
      </c>
      <c r="F28" s="864">
        <v>10</v>
      </c>
      <c r="G28" s="865">
        <v>73</v>
      </c>
      <c r="H28" s="864">
        <v>10</v>
      </c>
      <c r="I28" s="865">
        <v>27</v>
      </c>
      <c r="J28" s="864">
        <v>10</v>
      </c>
      <c r="K28" s="865">
        <v>19</v>
      </c>
      <c r="L28" s="864">
        <v>10</v>
      </c>
      <c r="M28" s="865">
        <v>32</v>
      </c>
      <c r="N28" s="866">
        <f>B28+D28+F28+H28+J28+L28</f>
        <v>60</v>
      </c>
      <c r="O28" s="866">
        <f>C28+E28+G28+I28+K28+M28</f>
        <v>261</v>
      </c>
      <c r="P28" s="867">
        <f t="shared" si="2"/>
        <v>4.3499999999999996</v>
      </c>
    </row>
    <row r="29" spans="1:16" s="831" customFormat="1" ht="17.25" customHeight="1" x14ac:dyDescent="0.25">
      <c r="A29" s="860" t="s">
        <v>6</v>
      </c>
      <c r="B29" s="822">
        <f>SUM(B9:B28)</f>
        <v>4136</v>
      </c>
      <c r="C29" s="822">
        <f t="shared" ref="C29:E29" si="3">SUM(C9:C28)</f>
        <v>3445</v>
      </c>
      <c r="D29" s="822">
        <f>SUM(D9:D28)</f>
        <v>4136</v>
      </c>
      <c r="E29" s="822">
        <f t="shared" si="3"/>
        <v>3400</v>
      </c>
      <c r="F29" s="822">
        <f>SUM(F9:F28)</f>
        <v>4136</v>
      </c>
      <c r="G29" s="822">
        <f t="shared" ref="G29:I29" si="4">SUM(G9:G28)</f>
        <v>4446</v>
      </c>
      <c r="H29" s="822">
        <f>SUM(H9:H28)</f>
        <v>4136</v>
      </c>
      <c r="I29" s="822">
        <f t="shared" si="4"/>
        <v>3597</v>
      </c>
      <c r="J29" s="822">
        <f>SUM(J9:J28)</f>
        <v>4136</v>
      </c>
      <c r="K29" s="822">
        <f t="shared" ref="K29:M29" si="5">SUM(K9:K28)</f>
        <v>3672</v>
      </c>
      <c r="L29" s="822">
        <f>SUM(L9:L28)</f>
        <v>4136</v>
      </c>
      <c r="M29" s="822">
        <f t="shared" si="5"/>
        <v>3867</v>
      </c>
      <c r="N29" s="861">
        <f t="shared" ref="N29:O29" si="6">SUM(N9:N28)</f>
        <v>24816</v>
      </c>
      <c r="O29" s="861">
        <f t="shared" si="6"/>
        <v>22427</v>
      </c>
      <c r="P29" s="862">
        <f t="shared" ref="P29" si="7">IF(N29=0,"-",O29/N29)</f>
        <v>0.90373146357188905</v>
      </c>
    </row>
    <row r="30" spans="1:16" x14ac:dyDescent="0.25">
      <c r="A30" s="931" t="str">
        <f>'Pque N Mundo I'!$A$37</f>
        <v>Nota: as metas apresentadas serão ajustadas na avaliação do CTA com os descontos de déficits de vagas e ausênsias legais.</v>
      </c>
      <c r="N30" s="837"/>
      <c r="O30" s="837"/>
    </row>
    <row r="31" spans="1:16" x14ac:dyDescent="0.25">
      <c r="A31" s="826" t="s">
        <v>629</v>
      </c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P257"/>
  <sheetViews>
    <sheetView showGridLines="0" zoomScaleNormal="100" workbookViewId="0">
      <pane xSplit="1" topLeftCell="B1" activePane="topRight" state="frozen"/>
      <selection activeCell="K20" sqref="K20"/>
      <selection pane="topRight" activeCell="N36" sqref="N36"/>
    </sheetView>
  </sheetViews>
  <sheetFormatPr defaultColWidth="8.85546875" defaultRowHeight="15" x14ac:dyDescent="0.25"/>
  <cols>
    <col min="1" max="1" width="47.5703125" customWidth="1"/>
    <col min="2" max="13" width="8.7109375" customWidth="1"/>
    <col min="14" max="14" width="9.42578125" customWidth="1"/>
    <col min="15" max="15" width="8" customWidth="1"/>
    <col min="16" max="16" width="8.5703125" customWidth="1"/>
    <col min="17" max="17" width="5.71093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651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324</v>
      </c>
      <c r="C9" s="830">
        <v>455</v>
      </c>
      <c r="D9" s="861">
        <v>324</v>
      </c>
      <c r="E9" s="830">
        <v>386</v>
      </c>
      <c r="F9" s="861">
        <v>324</v>
      </c>
      <c r="G9" s="830">
        <v>418</v>
      </c>
      <c r="H9" s="861">
        <v>324</v>
      </c>
      <c r="I9" s="830">
        <v>214</v>
      </c>
      <c r="J9" s="861">
        <v>324</v>
      </c>
      <c r="K9" s="830">
        <v>373</v>
      </c>
      <c r="L9" s="861">
        <v>324</v>
      </c>
      <c r="M9" s="830">
        <v>408</v>
      </c>
      <c r="N9" s="836">
        <f>B9+D9+F9+H9+J9+L9</f>
        <v>1944</v>
      </c>
      <c r="O9" s="836">
        <f>C9+E9+G9+I9+K9+M9</f>
        <v>2254</v>
      </c>
      <c r="P9" s="824">
        <f t="shared" ref="P9:P33" si="0">IF(N9=0,"-",O9/N9)</f>
        <v>1.1594650205761317</v>
      </c>
    </row>
    <row r="10" spans="1:16" ht="18" customHeight="1" x14ac:dyDescent="0.25">
      <c r="A10" s="808" t="s">
        <v>584</v>
      </c>
      <c r="B10" s="855">
        <v>72</v>
      </c>
      <c r="C10" s="849">
        <v>91</v>
      </c>
      <c r="D10" s="855">
        <v>72</v>
      </c>
      <c r="E10" s="849">
        <v>67</v>
      </c>
      <c r="F10" s="855">
        <v>72</v>
      </c>
      <c r="G10" s="849">
        <v>99</v>
      </c>
      <c r="H10" s="855">
        <v>72</v>
      </c>
      <c r="I10" s="849">
        <v>46</v>
      </c>
      <c r="J10" s="855">
        <v>72</v>
      </c>
      <c r="K10" s="849">
        <v>79</v>
      </c>
      <c r="L10" s="855">
        <v>72</v>
      </c>
      <c r="M10" s="849">
        <v>76</v>
      </c>
      <c r="N10" s="836">
        <f t="shared" ref="N10:N32" si="1">B10+D10+F10+H10+J10+L10</f>
        <v>432</v>
      </c>
      <c r="O10" s="836">
        <f t="shared" ref="O10:O32" si="2">C10+E10+G10+I10+K10+M10</f>
        <v>458</v>
      </c>
      <c r="P10" s="824">
        <f t="shared" si="0"/>
        <v>1.0601851851851851</v>
      </c>
    </row>
    <row r="11" spans="1:16" ht="18" customHeight="1" x14ac:dyDescent="0.25">
      <c r="A11" s="808" t="s">
        <v>502</v>
      </c>
      <c r="B11" s="822">
        <v>6</v>
      </c>
      <c r="C11" s="823">
        <v>7</v>
      </c>
      <c r="D11" s="822">
        <v>6</v>
      </c>
      <c r="E11" s="823">
        <v>6</v>
      </c>
      <c r="F11" s="822">
        <v>6</v>
      </c>
      <c r="G11" s="823">
        <v>7</v>
      </c>
      <c r="H11" s="822">
        <v>6</v>
      </c>
      <c r="I11" s="823">
        <v>0</v>
      </c>
      <c r="J11" s="822">
        <v>6</v>
      </c>
      <c r="K11" s="823">
        <v>0</v>
      </c>
      <c r="L11" s="822">
        <v>6</v>
      </c>
      <c r="M11" s="823">
        <v>0</v>
      </c>
      <c r="N11" s="836">
        <f t="shared" si="1"/>
        <v>36</v>
      </c>
      <c r="O11" s="836">
        <f t="shared" si="2"/>
        <v>20</v>
      </c>
      <c r="P11" s="824">
        <f t="shared" si="0"/>
        <v>0.55555555555555558</v>
      </c>
    </row>
    <row r="12" spans="1:16" ht="18" customHeight="1" x14ac:dyDescent="0.25">
      <c r="A12" s="821" t="s">
        <v>567</v>
      </c>
      <c r="B12" s="822">
        <v>792</v>
      </c>
      <c r="C12" s="823">
        <v>733</v>
      </c>
      <c r="D12" s="822">
        <v>792</v>
      </c>
      <c r="E12" s="823">
        <v>697</v>
      </c>
      <c r="F12" s="822">
        <v>792</v>
      </c>
      <c r="G12" s="823">
        <v>722</v>
      </c>
      <c r="H12" s="822">
        <v>792</v>
      </c>
      <c r="I12" s="823">
        <v>716</v>
      </c>
      <c r="J12" s="822">
        <v>792</v>
      </c>
      <c r="K12" s="823">
        <v>874</v>
      </c>
      <c r="L12" s="822">
        <v>792</v>
      </c>
      <c r="M12" s="823">
        <v>747</v>
      </c>
      <c r="N12" s="836">
        <f t="shared" si="1"/>
        <v>4752</v>
      </c>
      <c r="O12" s="836">
        <f t="shared" si="2"/>
        <v>4489</v>
      </c>
      <c r="P12" s="824">
        <f t="shared" si="0"/>
        <v>0.94465488215488214</v>
      </c>
    </row>
    <row r="13" spans="1:16" ht="18" customHeight="1" x14ac:dyDescent="0.25">
      <c r="A13" s="821" t="s">
        <v>476</v>
      </c>
      <c r="B13" s="822">
        <v>396</v>
      </c>
      <c r="C13" s="823">
        <v>346</v>
      </c>
      <c r="D13" s="822">
        <v>396</v>
      </c>
      <c r="E13" s="823">
        <v>353</v>
      </c>
      <c r="F13" s="822">
        <v>396</v>
      </c>
      <c r="G13" s="823">
        <v>313</v>
      </c>
      <c r="H13" s="822">
        <v>396</v>
      </c>
      <c r="I13" s="823">
        <v>212</v>
      </c>
      <c r="J13" s="822">
        <v>396</v>
      </c>
      <c r="K13" s="823">
        <v>385</v>
      </c>
      <c r="L13" s="822">
        <v>396</v>
      </c>
      <c r="M13" s="823">
        <v>375</v>
      </c>
      <c r="N13" s="836">
        <f t="shared" si="1"/>
        <v>2376</v>
      </c>
      <c r="O13" s="836">
        <f t="shared" si="2"/>
        <v>1984</v>
      </c>
      <c r="P13" s="824">
        <f t="shared" si="0"/>
        <v>0.83501683501683499</v>
      </c>
    </row>
    <row r="14" spans="1:16" ht="18" customHeight="1" x14ac:dyDescent="0.25">
      <c r="A14" s="821" t="s">
        <v>477</v>
      </c>
      <c r="B14" s="822">
        <v>160</v>
      </c>
      <c r="C14" s="823">
        <v>79</v>
      </c>
      <c r="D14" s="822">
        <v>160</v>
      </c>
      <c r="E14" s="823">
        <v>86</v>
      </c>
      <c r="F14" s="822">
        <v>160</v>
      </c>
      <c r="G14" s="823">
        <v>95</v>
      </c>
      <c r="H14" s="822">
        <v>160</v>
      </c>
      <c r="I14" s="823">
        <v>94</v>
      </c>
      <c r="J14" s="822">
        <v>160</v>
      </c>
      <c r="K14" s="823">
        <v>96</v>
      </c>
      <c r="L14" s="822">
        <v>160</v>
      </c>
      <c r="M14" s="823">
        <v>95</v>
      </c>
      <c r="N14" s="836">
        <f t="shared" si="1"/>
        <v>960</v>
      </c>
      <c r="O14" s="836">
        <f t="shared" si="2"/>
        <v>545</v>
      </c>
      <c r="P14" s="824">
        <f t="shared" si="0"/>
        <v>0.56770833333333337</v>
      </c>
    </row>
    <row r="15" spans="1:16" ht="18" customHeight="1" x14ac:dyDescent="0.25">
      <c r="A15" s="808" t="s">
        <v>478</v>
      </c>
      <c r="B15" s="822">
        <v>396</v>
      </c>
      <c r="C15" s="823">
        <v>256</v>
      </c>
      <c r="D15" s="822">
        <v>396</v>
      </c>
      <c r="E15" s="823">
        <v>334</v>
      </c>
      <c r="F15" s="822">
        <v>396</v>
      </c>
      <c r="G15" s="823">
        <v>388</v>
      </c>
      <c r="H15" s="822">
        <v>396</v>
      </c>
      <c r="I15" s="823">
        <v>336</v>
      </c>
      <c r="J15" s="822">
        <v>396</v>
      </c>
      <c r="K15" s="823">
        <v>333</v>
      </c>
      <c r="L15" s="822">
        <v>396</v>
      </c>
      <c r="M15" s="823">
        <v>281</v>
      </c>
      <c r="N15" s="836">
        <f t="shared" si="1"/>
        <v>2376</v>
      </c>
      <c r="O15" s="836">
        <f t="shared" si="2"/>
        <v>1928</v>
      </c>
      <c r="P15" s="824">
        <f t="shared" si="0"/>
        <v>0.81144781144781142</v>
      </c>
    </row>
    <row r="16" spans="1:16" ht="18" customHeight="1" x14ac:dyDescent="0.25">
      <c r="A16" s="854" t="s">
        <v>504</v>
      </c>
      <c r="B16" s="855">
        <v>432</v>
      </c>
      <c r="C16" s="849">
        <v>405</v>
      </c>
      <c r="D16" s="855">
        <v>432</v>
      </c>
      <c r="E16" s="849">
        <v>362</v>
      </c>
      <c r="F16" s="855">
        <v>432</v>
      </c>
      <c r="G16" s="849">
        <v>576</v>
      </c>
      <c r="H16" s="855">
        <v>432</v>
      </c>
      <c r="I16" s="849">
        <v>451</v>
      </c>
      <c r="J16" s="855">
        <v>432</v>
      </c>
      <c r="K16" s="849">
        <v>472</v>
      </c>
      <c r="L16" s="855">
        <v>432</v>
      </c>
      <c r="M16" s="849">
        <v>427</v>
      </c>
      <c r="N16" s="836">
        <f t="shared" si="1"/>
        <v>2592</v>
      </c>
      <c r="O16" s="836">
        <f t="shared" si="2"/>
        <v>2693</v>
      </c>
      <c r="P16" s="824">
        <f t="shared" si="0"/>
        <v>1.038966049382716</v>
      </c>
    </row>
    <row r="17" spans="1:16" ht="18" customHeight="1" x14ac:dyDescent="0.25">
      <c r="A17" s="854" t="s">
        <v>505</v>
      </c>
      <c r="B17" s="855">
        <v>24</v>
      </c>
      <c r="C17" s="849">
        <v>28</v>
      </c>
      <c r="D17" s="855">
        <v>24</v>
      </c>
      <c r="E17" s="849">
        <v>15</v>
      </c>
      <c r="F17" s="855">
        <v>24</v>
      </c>
      <c r="G17" s="849">
        <v>65</v>
      </c>
      <c r="H17" s="855">
        <v>24</v>
      </c>
      <c r="I17" s="849">
        <v>41</v>
      </c>
      <c r="J17" s="855">
        <v>24</v>
      </c>
      <c r="K17" s="849">
        <v>85</v>
      </c>
      <c r="L17" s="855">
        <v>24</v>
      </c>
      <c r="M17" s="849">
        <v>33</v>
      </c>
      <c r="N17" s="836">
        <f t="shared" si="1"/>
        <v>144</v>
      </c>
      <c r="O17" s="836">
        <f t="shared" si="2"/>
        <v>267</v>
      </c>
      <c r="P17" s="824">
        <f t="shared" si="0"/>
        <v>1.8541666666666667</v>
      </c>
    </row>
    <row r="18" spans="1:16" ht="18" customHeight="1" x14ac:dyDescent="0.25">
      <c r="A18" s="854" t="s">
        <v>506</v>
      </c>
      <c r="B18" s="855">
        <v>122</v>
      </c>
      <c r="C18" s="849">
        <v>78</v>
      </c>
      <c r="D18" s="855">
        <v>122</v>
      </c>
      <c r="E18" s="849">
        <v>60</v>
      </c>
      <c r="F18" s="855">
        <v>122</v>
      </c>
      <c r="G18" s="849">
        <v>55</v>
      </c>
      <c r="H18" s="855">
        <v>122</v>
      </c>
      <c r="I18" s="849">
        <v>44</v>
      </c>
      <c r="J18" s="855">
        <v>122</v>
      </c>
      <c r="K18" s="849">
        <v>93</v>
      </c>
      <c r="L18" s="855">
        <v>122</v>
      </c>
      <c r="M18" s="849">
        <v>212</v>
      </c>
      <c r="N18" s="836">
        <f t="shared" si="1"/>
        <v>732</v>
      </c>
      <c r="O18" s="836">
        <f t="shared" si="2"/>
        <v>542</v>
      </c>
      <c r="P18" s="824">
        <f t="shared" si="0"/>
        <v>0.7404371584699454</v>
      </c>
    </row>
    <row r="19" spans="1:16" ht="18" customHeight="1" x14ac:dyDescent="0.25">
      <c r="A19" s="854" t="s">
        <v>507</v>
      </c>
      <c r="B19" s="855">
        <v>30</v>
      </c>
      <c r="C19" s="849">
        <v>1</v>
      </c>
      <c r="D19" s="855">
        <v>30</v>
      </c>
      <c r="E19" s="849">
        <v>2</v>
      </c>
      <c r="F19" s="855">
        <v>30</v>
      </c>
      <c r="G19" s="849">
        <v>1</v>
      </c>
      <c r="H19" s="855">
        <v>30</v>
      </c>
      <c r="I19" s="849">
        <v>2</v>
      </c>
      <c r="J19" s="855">
        <v>30</v>
      </c>
      <c r="K19" s="849">
        <v>16</v>
      </c>
      <c r="L19" s="855">
        <v>30</v>
      </c>
      <c r="M19" s="849">
        <v>38</v>
      </c>
      <c r="N19" s="836">
        <f t="shared" si="1"/>
        <v>180</v>
      </c>
      <c r="O19" s="836">
        <f t="shared" si="2"/>
        <v>60</v>
      </c>
      <c r="P19" s="824">
        <f t="shared" si="0"/>
        <v>0.33333333333333331</v>
      </c>
    </row>
    <row r="20" spans="1:16" ht="18" customHeight="1" x14ac:dyDescent="0.25">
      <c r="A20" s="854" t="s">
        <v>576</v>
      </c>
      <c r="B20" s="822">
        <v>15</v>
      </c>
      <c r="C20" s="849">
        <v>12</v>
      </c>
      <c r="D20" s="822">
        <v>15</v>
      </c>
      <c r="E20" s="849">
        <v>9</v>
      </c>
      <c r="F20" s="822">
        <v>15</v>
      </c>
      <c r="G20" s="849">
        <v>27</v>
      </c>
      <c r="H20" s="822">
        <v>15</v>
      </c>
      <c r="I20" s="849">
        <v>9</v>
      </c>
      <c r="J20" s="822">
        <v>15</v>
      </c>
      <c r="K20" s="849">
        <v>0</v>
      </c>
      <c r="L20" s="822">
        <v>15</v>
      </c>
      <c r="M20" s="849">
        <v>19</v>
      </c>
      <c r="N20" s="836">
        <f t="shared" si="1"/>
        <v>90</v>
      </c>
      <c r="O20" s="836">
        <f t="shared" si="2"/>
        <v>76</v>
      </c>
      <c r="P20" s="824">
        <f t="shared" si="0"/>
        <v>0.84444444444444444</v>
      </c>
    </row>
    <row r="21" spans="1:16" ht="18" customHeight="1" x14ac:dyDescent="0.25">
      <c r="A21" s="854" t="s">
        <v>512</v>
      </c>
      <c r="B21" s="822">
        <v>61</v>
      </c>
      <c r="C21" s="849">
        <v>54</v>
      </c>
      <c r="D21" s="822">
        <v>61</v>
      </c>
      <c r="E21" s="849">
        <v>27</v>
      </c>
      <c r="F21" s="822">
        <v>61</v>
      </c>
      <c r="G21" s="849">
        <v>55</v>
      </c>
      <c r="H21" s="822">
        <v>61</v>
      </c>
      <c r="I21" s="849">
        <v>34</v>
      </c>
      <c r="J21" s="822">
        <v>61</v>
      </c>
      <c r="K21" s="849">
        <v>0</v>
      </c>
      <c r="L21" s="822">
        <v>61</v>
      </c>
      <c r="M21" s="849">
        <v>35</v>
      </c>
      <c r="N21" s="836">
        <f t="shared" si="1"/>
        <v>366</v>
      </c>
      <c r="O21" s="836">
        <f t="shared" si="2"/>
        <v>205</v>
      </c>
      <c r="P21" s="824">
        <f t="shared" si="0"/>
        <v>0.56010928961748629</v>
      </c>
    </row>
    <row r="22" spans="1:16" s="645" customFormat="1" ht="18" customHeight="1" x14ac:dyDescent="0.2">
      <c r="A22" s="854" t="s">
        <v>565</v>
      </c>
      <c r="B22" s="855">
        <v>18</v>
      </c>
      <c r="C22" s="849">
        <v>24</v>
      </c>
      <c r="D22" s="855">
        <v>18</v>
      </c>
      <c r="E22" s="849">
        <v>19</v>
      </c>
      <c r="F22" s="855">
        <v>18</v>
      </c>
      <c r="G22" s="849">
        <v>25</v>
      </c>
      <c r="H22" s="855">
        <v>18</v>
      </c>
      <c r="I22" s="849">
        <v>15</v>
      </c>
      <c r="J22" s="855">
        <v>18</v>
      </c>
      <c r="K22" s="849">
        <v>29</v>
      </c>
      <c r="L22" s="855">
        <v>18</v>
      </c>
      <c r="M22" s="849">
        <v>26</v>
      </c>
      <c r="N22" s="836">
        <f t="shared" si="1"/>
        <v>108</v>
      </c>
      <c r="O22" s="836">
        <f t="shared" si="2"/>
        <v>138</v>
      </c>
      <c r="P22" s="824">
        <f t="shared" si="0"/>
        <v>1.2777777777777777</v>
      </c>
    </row>
    <row r="23" spans="1:16" s="645" customFormat="1" ht="18" customHeight="1" x14ac:dyDescent="0.2">
      <c r="A23" s="854" t="s">
        <v>511</v>
      </c>
      <c r="B23" s="855">
        <v>12</v>
      </c>
      <c r="C23" s="849">
        <v>9</v>
      </c>
      <c r="D23" s="855">
        <v>12</v>
      </c>
      <c r="E23" s="849">
        <v>5</v>
      </c>
      <c r="F23" s="855">
        <v>12</v>
      </c>
      <c r="G23" s="849">
        <v>11</v>
      </c>
      <c r="H23" s="855">
        <v>12</v>
      </c>
      <c r="I23" s="849">
        <v>6</v>
      </c>
      <c r="J23" s="855">
        <v>12</v>
      </c>
      <c r="K23" s="849">
        <v>19</v>
      </c>
      <c r="L23" s="855">
        <v>12</v>
      </c>
      <c r="M23" s="849">
        <v>23</v>
      </c>
      <c r="N23" s="836">
        <f t="shared" si="1"/>
        <v>72</v>
      </c>
      <c r="O23" s="836">
        <f t="shared" si="2"/>
        <v>73</v>
      </c>
      <c r="P23" s="824">
        <f t="shared" si="0"/>
        <v>1.0138888888888888</v>
      </c>
    </row>
    <row r="24" spans="1:16" ht="18" customHeight="1" x14ac:dyDescent="0.25">
      <c r="A24" s="854" t="s">
        <v>515</v>
      </c>
      <c r="B24" s="855">
        <f>48+48+48</f>
        <v>144</v>
      </c>
      <c r="C24" s="849">
        <v>96</v>
      </c>
      <c r="D24" s="855">
        <f>48+48+48</f>
        <v>144</v>
      </c>
      <c r="E24" s="849">
        <v>76</v>
      </c>
      <c r="F24" s="855">
        <f>48+48+48</f>
        <v>144</v>
      </c>
      <c r="G24" s="849">
        <v>97</v>
      </c>
      <c r="H24" s="855">
        <f>48+48+48</f>
        <v>144</v>
      </c>
      <c r="I24" s="849">
        <v>84</v>
      </c>
      <c r="J24" s="855">
        <f>48+48+48</f>
        <v>144</v>
      </c>
      <c r="K24" s="849">
        <v>109</v>
      </c>
      <c r="L24" s="855">
        <f>48+48+48</f>
        <v>144</v>
      </c>
      <c r="M24" s="849">
        <v>167</v>
      </c>
      <c r="N24" s="836">
        <f t="shared" si="1"/>
        <v>864</v>
      </c>
      <c r="O24" s="836">
        <f t="shared" si="2"/>
        <v>629</v>
      </c>
      <c r="P24" s="824">
        <f t="shared" si="0"/>
        <v>0.7280092592592593</v>
      </c>
    </row>
    <row r="25" spans="1:16" ht="18" customHeight="1" x14ac:dyDescent="0.25">
      <c r="A25" s="854" t="s">
        <v>508</v>
      </c>
      <c r="B25" s="855">
        <v>24</v>
      </c>
      <c r="C25" s="849">
        <v>3</v>
      </c>
      <c r="D25" s="855">
        <v>24</v>
      </c>
      <c r="E25" s="849">
        <v>4</v>
      </c>
      <c r="F25" s="855">
        <v>24</v>
      </c>
      <c r="G25" s="849">
        <v>9</v>
      </c>
      <c r="H25" s="855">
        <v>24</v>
      </c>
      <c r="I25" s="849">
        <v>5</v>
      </c>
      <c r="J25" s="855">
        <v>24</v>
      </c>
      <c r="K25" s="849">
        <v>21</v>
      </c>
      <c r="L25" s="855">
        <v>24</v>
      </c>
      <c r="M25" s="849">
        <v>46</v>
      </c>
      <c r="N25" s="836">
        <f t="shared" si="1"/>
        <v>144</v>
      </c>
      <c r="O25" s="836">
        <f t="shared" si="2"/>
        <v>88</v>
      </c>
      <c r="P25" s="824">
        <f t="shared" si="0"/>
        <v>0.61111111111111116</v>
      </c>
    </row>
    <row r="26" spans="1:16" ht="18" customHeight="1" x14ac:dyDescent="0.25">
      <c r="A26" s="854" t="s">
        <v>521</v>
      </c>
      <c r="B26" s="855">
        <v>60</v>
      </c>
      <c r="C26" s="849">
        <v>77</v>
      </c>
      <c r="D26" s="855">
        <v>60</v>
      </c>
      <c r="E26" s="849">
        <v>54</v>
      </c>
      <c r="F26" s="855">
        <v>60</v>
      </c>
      <c r="G26" s="849">
        <v>39</v>
      </c>
      <c r="H26" s="855">
        <v>60</v>
      </c>
      <c r="I26" s="849">
        <v>107</v>
      </c>
      <c r="J26" s="855">
        <v>60</v>
      </c>
      <c r="K26" s="849">
        <v>74</v>
      </c>
      <c r="L26" s="855">
        <v>60</v>
      </c>
      <c r="M26" s="849">
        <v>80</v>
      </c>
      <c r="N26" s="836">
        <f t="shared" si="1"/>
        <v>360</v>
      </c>
      <c r="O26" s="836">
        <f t="shared" si="2"/>
        <v>431</v>
      </c>
      <c r="P26" s="824">
        <f t="shared" si="0"/>
        <v>1.1972222222222222</v>
      </c>
    </row>
    <row r="27" spans="1:16" ht="18" customHeight="1" x14ac:dyDescent="0.25">
      <c r="A27" s="854" t="s">
        <v>522</v>
      </c>
      <c r="B27" s="855">
        <v>40</v>
      </c>
      <c r="C27" s="849">
        <v>14</v>
      </c>
      <c r="D27" s="855">
        <v>40</v>
      </c>
      <c r="E27" s="849">
        <v>8</v>
      </c>
      <c r="F27" s="855">
        <v>40</v>
      </c>
      <c r="G27" s="849">
        <v>5</v>
      </c>
      <c r="H27" s="855">
        <v>40</v>
      </c>
      <c r="I27" s="849">
        <v>8</v>
      </c>
      <c r="J27" s="855">
        <v>40</v>
      </c>
      <c r="K27" s="849">
        <v>30</v>
      </c>
      <c r="L27" s="855">
        <v>40</v>
      </c>
      <c r="M27" s="849">
        <v>59</v>
      </c>
      <c r="N27" s="836">
        <f t="shared" si="1"/>
        <v>240</v>
      </c>
      <c r="O27" s="836">
        <f t="shared" si="2"/>
        <v>124</v>
      </c>
      <c r="P27" s="824">
        <f t="shared" si="0"/>
        <v>0.51666666666666672</v>
      </c>
    </row>
    <row r="28" spans="1:16" ht="18" customHeight="1" x14ac:dyDescent="0.25">
      <c r="A28" s="854" t="s">
        <v>586</v>
      </c>
      <c r="B28" s="855">
        <v>92</v>
      </c>
      <c r="C28" s="849">
        <v>69</v>
      </c>
      <c r="D28" s="855">
        <v>92</v>
      </c>
      <c r="E28" s="849">
        <v>75</v>
      </c>
      <c r="F28" s="855">
        <v>92</v>
      </c>
      <c r="G28" s="849">
        <v>121</v>
      </c>
      <c r="H28" s="855">
        <v>92</v>
      </c>
      <c r="I28" s="849">
        <v>78</v>
      </c>
      <c r="J28" s="855">
        <v>92</v>
      </c>
      <c r="K28" s="849">
        <v>68</v>
      </c>
      <c r="L28" s="855">
        <v>92</v>
      </c>
      <c r="M28" s="849">
        <v>120</v>
      </c>
      <c r="N28" s="836">
        <f t="shared" si="1"/>
        <v>552</v>
      </c>
      <c r="O28" s="836">
        <f t="shared" si="2"/>
        <v>531</v>
      </c>
      <c r="P28" s="824">
        <f t="shared" si="0"/>
        <v>0.96195652173913049</v>
      </c>
    </row>
    <row r="29" spans="1:16" ht="18" customHeight="1" x14ac:dyDescent="0.25">
      <c r="A29" s="854" t="s">
        <v>587</v>
      </c>
      <c r="B29" s="855">
        <v>60</v>
      </c>
      <c r="C29" s="849">
        <v>9</v>
      </c>
      <c r="D29" s="855">
        <v>60</v>
      </c>
      <c r="E29" s="849">
        <v>5</v>
      </c>
      <c r="F29" s="855">
        <v>60</v>
      </c>
      <c r="G29" s="849">
        <v>17</v>
      </c>
      <c r="H29" s="855">
        <v>60</v>
      </c>
      <c r="I29" s="849">
        <v>9</v>
      </c>
      <c r="J29" s="855">
        <v>60</v>
      </c>
      <c r="K29" s="849">
        <v>61</v>
      </c>
      <c r="L29" s="855">
        <v>60</v>
      </c>
      <c r="M29" s="849">
        <v>61</v>
      </c>
      <c r="N29" s="836">
        <f t="shared" si="1"/>
        <v>360</v>
      </c>
      <c r="O29" s="836">
        <f t="shared" si="2"/>
        <v>162</v>
      </c>
      <c r="P29" s="824">
        <f t="shared" si="0"/>
        <v>0.45</v>
      </c>
    </row>
    <row r="30" spans="1:16" ht="18" customHeight="1" x14ac:dyDescent="0.25">
      <c r="A30" s="854" t="s">
        <v>579</v>
      </c>
      <c r="B30" s="855">
        <v>120</v>
      </c>
      <c r="C30" s="849">
        <v>129</v>
      </c>
      <c r="D30" s="855">
        <v>120</v>
      </c>
      <c r="E30" s="849">
        <v>90</v>
      </c>
      <c r="F30" s="855">
        <v>120</v>
      </c>
      <c r="G30" s="849">
        <v>155</v>
      </c>
      <c r="H30" s="855">
        <v>120</v>
      </c>
      <c r="I30" s="849">
        <v>75</v>
      </c>
      <c r="J30" s="855">
        <v>120</v>
      </c>
      <c r="K30" s="849">
        <v>115</v>
      </c>
      <c r="L30" s="855">
        <v>120</v>
      </c>
      <c r="M30" s="849">
        <v>128</v>
      </c>
      <c r="N30" s="836">
        <f t="shared" si="1"/>
        <v>720</v>
      </c>
      <c r="O30" s="836">
        <f t="shared" si="2"/>
        <v>692</v>
      </c>
      <c r="P30" s="824">
        <f t="shared" si="0"/>
        <v>0.96111111111111114</v>
      </c>
    </row>
    <row r="31" spans="1:16" ht="18" customHeight="1" x14ac:dyDescent="0.25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55">
        <v>7</v>
      </c>
      <c r="K31" s="849">
        <v>0</v>
      </c>
      <c r="L31" s="855">
        <v>7</v>
      </c>
      <c r="M31" s="849">
        <v>5</v>
      </c>
      <c r="N31" s="836">
        <f t="shared" si="1"/>
        <v>42</v>
      </c>
      <c r="O31" s="836">
        <f t="shared" si="2"/>
        <v>5</v>
      </c>
      <c r="P31" s="824">
        <f t="shared" si="0"/>
        <v>0.11904761904761904</v>
      </c>
    </row>
    <row r="32" spans="1:16" ht="18" customHeight="1" thickBot="1" x14ac:dyDescent="0.3">
      <c r="A32" s="863" t="s">
        <v>509</v>
      </c>
      <c r="B32" s="864">
        <v>10</v>
      </c>
      <c r="C32" s="865">
        <v>29</v>
      </c>
      <c r="D32" s="864">
        <v>10</v>
      </c>
      <c r="E32" s="865">
        <v>32</v>
      </c>
      <c r="F32" s="864">
        <v>10</v>
      </c>
      <c r="G32" s="865">
        <v>36</v>
      </c>
      <c r="H32" s="864">
        <v>10</v>
      </c>
      <c r="I32" s="865">
        <v>29</v>
      </c>
      <c r="J32" s="864">
        <v>10</v>
      </c>
      <c r="K32" s="865">
        <v>64</v>
      </c>
      <c r="L32" s="864">
        <v>10</v>
      </c>
      <c r="M32" s="865">
        <v>45</v>
      </c>
      <c r="N32" s="866">
        <f t="shared" si="1"/>
        <v>60</v>
      </c>
      <c r="O32" s="866">
        <f t="shared" si="2"/>
        <v>235</v>
      </c>
      <c r="P32" s="867">
        <f t="shared" si="0"/>
        <v>3.9166666666666665</v>
      </c>
    </row>
    <row r="33" spans="1:16" s="831" customFormat="1" ht="20.25" customHeight="1" x14ac:dyDescent="0.25">
      <c r="A33" s="860" t="s">
        <v>6</v>
      </c>
      <c r="B33" s="861">
        <f t="shared" ref="B33:C33" si="3">SUM(B9:B32)</f>
        <v>3417</v>
      </c>
      <c r="C33" s="861">
        <f t="shared" si="3"/>
        <v>3004</v>
      </c>
      <c r="D33" s="861">
        <f t="shared" ref="D33:E33" si="4">SUM(D9:D32)</f>
        <v>3417</v>
      </c>
      <c r="E33" s="861">
        <f t="shared" si="4"/>
        <v>2772</v>
      </c>
      <c r="F33" s="861">
        <f t="shared" ref="F33:G33" si="5">SUM(F9:F32)</f>
        <v>3417</v>
      </c>
      <c r="G33" s="861">
        <f t="shared" si="5"/>
        <v>3336</v>
      </c>
      <c r="H33" s="861">
        <f t="shared" ref="H33:I33" si="6">SUM(H9:H32)</f>
        <v>3417</v>
      </c>
      <c r="I33" s="861">
        <f t="shared" si="6"/>
        <v>2615</v>
      </c>
      <c r="J33" s="861">
        <f t="shared" ref="J33:K33" si="7">SUM(J9:J32)</f>
        <v>3417</v>
      </c>
      <c r="K33" s="861">
        <f t="shared" si="7"/>
        <v>3396</v>
      </c>
      <c r="L33" s="861">
        <f t="shared" ref="L33:M33" si="8">SUM(L9:L32)</f>
        <v>3417</v>
      </c>
      <c r="M33" s="861">
        <f t="shared" si="8"/>
        <v>3506</v>
      </c>
      <c r="N33" s="861">
        <f>SUM(N9:N32)</f>
        <v>20502</v>
      </c>
      <c r="O33" s="861">
        <f>SUM(O9:O32)</f>
        <v>18629</v>
      </c>
      <c r="P33" s="862">
        <f t="shared" si="0"/>
        <v>0.90864305921373523</v>
      </c>
    </row>
    <row r="34" spans="1:16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3"/>
    </row>
    <row r="35" spans="1:16" x14ac:dyDescent="0.25">
      <c r="A35" s="826" t="s">
        <v>629</v>
      </c>
      <c r="N35" s="833"/>
      <c r="O35" s="833"/>
    </row>
    <row r="36" spans="1:16" x14ac:dyDescent="0.25">
      <c r="N36" s="833"/>
      <c r="O36" s="833"/>
    </row>
    <row r="37" spans="1:16" x14ac:dyDescent="0.25">
      <c r="N37" s="833"/>
      <c r="O37" s="833"/>
    </row>
    <row r="38" spans="1:16" x14ac:dyDescent="0.25">
      <c r="N38" s="833"/>
      <c r="O38" s="833"/>
    </row>
    <row r="39" spans="1:16" x14ac:dyDescent="0.25">
      <c r="N39" s="833"/>
      <c r="O39" s="833"/>
    </row>
    <row r="40" spans="1:16" x14ac:dyDescent="0.25">
      <c r="N40" s="833"/>
      <c r="O40" s="833"/>
    </row>
    <row r="41" spans="1:16" x14ac:dyDescent="0.25">
      <c r="N41" s="833"/>
      <c r="O41" s="833"/>
    </row>
    <row r="42" spans="1:16" x14ac:dyDescent="0.25">
      <c r="N42" s="833"/>
      <c r="O42" s="833"/>
    </row>
    <row r="43" spans="1:16" x14ac:dyDescent="0.25">
      <c r="N43" s="833"/>
      <c r="O43" s="833"/>
    </row>
    <row r="44" spans="1:16" x14ac:dyDescent="0.25">
      <c r="N44" s="833"/>
      <c r="O44" s="833"/>
    </row>
    <row r="45" spans="1:16" x14ac:dyDescent="0.25">
      <c r="N45" s="833"/>
      <c r="O45" s="833"/>
    </row>
    <row r="46" spans="1:16" x14ac:dyDescent="0.25">
      <c r="N46" s="833"/>
      <c r="O46" s="833"/>
    </row>
    <row r="47" spans="1:16" x14ac:dyDescent="0.25">
      <c r="N47" s="833"/>
      <c r="O47" s="833"/>
    </row>
    <row r="48" spans="1:16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F7:G7"/>
    <mergeCell ref="D7:E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P272"/>
  <sheetViews>
    <sheetView showGridLines="0" zoomScaleNormal="100" workbookViewId="0">
      <pane xSplit="1" topLeftCell="B1" activePane="topRight" state="frozen"/>
      <selection activeCell="K20" sqref="K20"/>
      <selection pane="topRight" activeCell="R31" sqref="R31"/>
    </sheetView>
  </sheetViews>
  <sheetFormatPr defaultColWidth="8.85546875" defaultRowHeight="15" x14ac:dyDescent="0.25"/>
  <cols>
    <col min="1" max="1" width="47.7109375" customWidth="1"/>
    <col min="2" max="13" width="9.5703125" customWidth="1"/>
    <col min="14" max="14" width="10" customWidth="1"/>
    <col min="15" max="15" width="8" customWidth="1"/>
    <col min="16" max="16" width="7.855468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650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s="645" customFormat="1" ht="18" customHeight="1" x14ac:dyDescent="0.2">
      <c r="A9" s="808" t="s">
        <v>459</v>
      </c>
      <c r="B9" s="861">
        <v>1200</v>
      </c>
      <c r="C9" s="830">
        <v>1350</v>
      </c>
      <c r="D9" s="861">
        <v>1200</v>
      </c>
      <c r="E9" s="830">
        <v>1163</v>
      </c>
      <c r="F9" s="861">
        <v>1200</v>
      </c>
      <c r="G9" s="830">
        <v>1238</v>
      </c>
      <c r="H9" s="861">
        <v>1200</v>
      </c>
      <c r="I9" s="830">
        <v>1345</v>
      </c>
      <c r="J9" s="861">
        <v>1200</v>
      </c>
      <c r="K9" s="830">
        <v>1422</v>
      </c>
      <c r="L9" s="861">
        <v>1200</v>
      </c>
      <c r="M9" s="830">
        <v>1416</v>
      </c>
      <c r="N9" s="836">
        <f>B9+D9+F9+H9+J9+L9</f>
        <v>7200</v>
      </c>
      <c r="O9" s="836">
        <f>C9+E9+G9+I9+K9+M9</f>
        <v>7934</v>
      </c>
      <c r="P9" s="824">
        <f>IF(N9=0,"-",O9/N9)</f>
        <v>1.1019444444444444</v>
      </c>
    </row>
    <row r="10" spans="1:16" s="645" customFormat="1" ht="18" customHeight="1" x14ac:dyDescent="0.2">
      <c r="A10" s="808" t="s">
        <v>460</v>
      </c>
      <c r="B10" s="822">
        <v>416</v>
      </c>
      <c r="C10" s="823">
        <v>396</v>
      </c>
      <c r="D10" s="822">
        <v>416</v>
      </c>
      <c r="E10" s="823">
        <v>353</v>
      </c>
      <c r="F10" s="822">
        <v>416</v>
      </c>
      <c r="G10" s="823">
        <v>524</v>
      </c>
      <c r="H10" s="822">
        <v>416</v>
      </c>
      <c r="I10" s="823">
        <v>382</v>
      </c>
      <c r="J10" s="822">
        <v>416</v>
      </c>
      <c r="K10" s="823">
        <v>282</v>
      </c>
      <c r="L10" s="822">
        <v>416</v>
      </c>
      <c r="M10" s="823">
        <v>403</v>
      </c>
      <c r="N10" s="836">
        <f t="shared" ref="N10:N31" si="0">B10+D10+F10+H10+J10+L10</f>
        <v>2496</v>
      </c>
      <c r="O10" s="836">
        <f t="shared" ref="O10:O31" si="1">C10+E10+G10+I10+K10+M10</f>
        <v>2340</v>
      </c>
      <c r="P10" s="824">
        <f t="shared" ref="P10:P31" si="2">IF(N10=0,"-",O10/N10)</f>
        <v>0.9375</v>
      </c>
    </row>
    <row r="11" spans="1:16" s="645" customFormat="1" ht="18" customHeight="1" x14ac:dyDescent="0.2">
      <c r="A11" s="808" t="s">
        <v>562</v>
      </c>
      <c r="B11" s="822">
        <v>16</v>
      </c>
      <c r="C11" s="823">
        <v>16</v>
      </c>
      <c r="D11" s="822">
        <v>16</v>
      </c>
      <c r="E11" s="823">
        <v>17</v>
      </c>
      <c r="F11" s="822">
        <v>16</v>
      </c>
      <c r="G11" s="823">
        <v>14</v>
      </c>
      <c r="H11" s="822">
        <v>16</v>
      </c>
      <c r="I11" s="823">
        <v>23</v>
      </c>
      <c r="J11" s="822">
        <v>16</v>
      </c>
      <c r="K11" s="823">
        <v>12</v>
      </c>
      <c r="L11" s="822">
        <v>16</v>
      </c>
      <c r="M11" s="823">
        <v>14</v>
      </c>
      <c r="N11" s="836">
        <f t="shared" si="0"/>
        <v>96</v>
      </c>
      <c r="O11" s="836">
        <f t="shared" si="1"/>
        <v>96</v>
      </c>
      <c r="P11" s="824">
        <f t="shared" si="2"/>
        <v>1</v>
      </c>
    </row>
    <row r="12" spans="1:16" s="645" customFormat="1" ht="18" customHeight="1" x14ac:dyDescent="0.2">
      <c r="A12" s="808" t="s">
        <v>461</v>
      </c>
      <c r="B12" s="822">
        <v>180</v>
      </c>
      <c r="C12" s="823">
        <v>3</v>
      </c>
      <c r="D12" s="822">
        <v>180</v>
      </c>
      <c r="E12" s="823">
        <v>3</v>
      </c>
      <c r="F12" s="822">
        <v>180</v>
      </c>
      <c r="G12" s="823">
        <v>0</v>
      </c>
      <c r="H12" s="822">
        <v>180</v>
      </c>
      <c r="I12" s="823">
        <v>2</v>
      </c>
      <c r="J12" s="822">
        <v>180</v>
      </c>
      <c r="K12" s="823">
        <v>0</v>
      </c>
      <c r="L12" s="822">
        <v>180</v>
      </c>
      <c r="M12" s="823">
        <v>0</v>
      </c>
      <c r="N12" s="836">
        <f t="shared" si="0"/>
        <v>1080</v>
      </c>
      <c r="O12" s="836">
        <f t="shared" si="1"/>
        <v>8</v>
      </c>
      <c r="P12" s="824">
        <f t="shared" si="2"/>
        <v>7.4074074074074077E-3</v>
      </c>
    </row>
    <row r="13" spans="1:16" s="645" customFormat="1" ht="18" customHeight="1" x14ac:dyDescent="0.2">
      <c r="A13" s="808" t="s">
        <v>563</v>
      </c>
      <c r="B13" s="822">
        <v>16</v>
      </c>
      <c r="C13" s="823">
        <v>0</v>
      </c>
      <c r="D13" s="822">
        <v>16</v>
      </c>
      <c r="E13" s="823">
        <v>0</v>
      </c>
      <c r="F13" s="822">
        <v>16</v>
      </c>
      <c r="G13" s="823">
        <v>0</v>
      </c>
      <c r="H13" s="822">
        <v>16</v>
      </c>
      <c r="I13" s="823">
        <v>0</v>
      </c>
      <c r="J13" s="822">
        <v>16</v>
      </c>
      <c r="K13" s="823">
        <v>0</v>
      </c>
      <c r="L13" s="822">
        <v>16</v>
      </c>
      <c r="M13" s="823">
        <v>0</v>
      </c>
      <c r="N13" s="836">
        <f t="shared" si="0"/>
        <v>96</v>
      </c>
      <c r="O13" s="836">
        <f t="shared" si="1"/>
        <v>0</v>
      </c>
      <c r="P13" s="824">
        <f t="shared" si="2"/>
        <v>0</v>
      </c>
    </row>
    <row r="14" spans="1:16" ht="18" customHeight="1" x14ac:dyDescent="0.25">
      <c r="A14" s="808" t="s">
        <v>567</v>
      </c>
      <c r="B14" s="822">
        <v>660</v>
      </c>
      <c r="C14" s="823">
        <v>577</v>
      </c>
      <c r="D14" s="822">
        <v>660</v>
      </c>
      <c r="E14" s="823">
        <v>484</v>
      </c>
      <c r="F14" s="822">
        <v>660</v>
      </c>
      <c r="G14" s="823">
        <v>414</v>
      </c>
      <c r="H14" s="822">
        <v>660</v>
      </c>
      <c r="I14" s="823">
        <v>434</v>
      </c>
      <c r="J14" s="822">
        <v>660</v>
      </c>
      <c r="K14" s="823">
        <v>392</v>
      </c>
      <c r="L14" s="822">
        <v>660</v>
      </c>
      <c r="M14" s="823">
        <v>426</v>
      </c>
      <c r="N14" s="836">
        <f t="shared" si="0"/>
        <v>3960</v>
      </c>
      <c r="O14" s="836">
        <f t="shared" si="1"/>
        <v>2727</v>
      </c>
      <c r="P14" s="824">
        <f t="shared" si="2"/>
        <v>0.6886363636363636</v>
      </c>
    </row>
    <row r="15" spans="1:16" ht="18" customHeight="1" x14ac:dyDescent="0.25">
      <c r="A15" s="808" t="s">
        <v>476</v>
      </c>
      <c r="B15" s="822">
        <v>396</v>
      </c>
      <c r="C15" s="823">
        <v>249</v>
      </c>
      <c r="D15" s="822">
        <v>396</v>
      </c>
      <c r="E15" s="823">
        <v>260</v>
      </c>
      <c r="F15" s="822">
        <v>396</v>
      </c>
      <c r="G15" s="823">
        <v>346</v>
      </c>
      <c r="H15" s="822">
        <v>396</v>
      </c>
      <c r="I15" s="823">
        <v>256</v>
      </c>
      <c r="J15" s="822">
        <v>396</v>
      </c>
      <c r="K15" s="823">
        <v>319</v>
      </c>
      <c r="L15" s="822">
        <v>396</v>
      </c>
      <c r="M15" s="823">
        <v>323</v>
      </c>
      <c r="N15" s="836">
        <f t="shared" si="0"/>
        <v>2376</v>
      </c>
      <c r="O15" s="836">
        <f t="shared" si="1"/>
        <v>1753</v>
      </c>
      <c r="P15" s="824">
        <f t="shared" si="2"/>
        <v>0.73779461279461278</v>
      </c>
    </row>
    <row r="16" spans="1:16" ht="18" customHeight="1" x14ac:dyDescent="0.25">
      <c r="A16" s="808" t="s">
        <v>478</v>
      </c>
      <c r="B16" s="822">
        <v>396</v>
      </c>
      <c r="C16" s="823">
        <v>135</v>
      </c>
      <c r="D16" s="822">
        <v>396</v>
      </c>
      <c r="E16" s="823">
        <v>118</v>
      </c>
      <c r="F16" s="822">
        <v>396</v>
      </c>
      <c r="G16" s="823">
        <v>76</v>
      </c>
      <c r="H16" s="822">
        <v>396</v>
      </c>
      <c r="I16" s="823">
        <v>168</v>
      </c>
      <c r="J16" s="822">
        <v>396</v>
      </c>
      <c r="K16" s="823">
        <v>146</v>
      </c>
      <c r="L16" s="822">
        <v>396</v>
      </c>
      <c r="M16" s="823">
        <v>34</v>
      </c>
      <c r="N16" s="836">
        <f t="shared" si="0"/>
        <v>2376</v>
      </c>
      <c r="O16" s="836">
        <f t="shared" si="1"/>
        <v>677</v>
      </c>
      <c r="P16" s="824">
        <f t="shared" si="2"/>
        <v>0.28493265993265993</v>
      </c>
    </row>
    <row r="17" spans="1:16" ht="18" customHeight="1" x14ac:dyDescent="0.25">
      <c r="A17" s="808" t="s">
        <v>577</v>
      </c>
      <c r="B17" s="822">
        <v>80</v>
      </c>
      <c r="C17" s="823">
        <v>0</v>
      </c>
      <c r="D17" s="822">
        <v>80</v>
      </c>
      <c r="E17" s="823">
        <v>0</v>
      </c>
      <c r="F17" s="822">
        <v>80</v>
      </c>
      <c r="G17" s="823">
        <v>0</v>
      </c>
      <c r="H17" s="822">
        <v>80</v>
      </c>
      <c r="I17" s="823">
        <v>0</v>
      </c>
      <c r="J17" s="822">
        <v>80</v>
      </c>
      <c r="K17" s="823">
        <v>0</v>
      </c>
      <c r="L17" s="822">
        <v>80</v>
      </c>
      <c r="M17" s="823">
        <v>0</v>
      </c>
      <c r="N17" s="836">
        <f t="shared" si="0"/>
        <v>480</v>
      </c>
      <c r="O17" s="836">
        <f t="shared" si="1"/>
        <v>0</v>
      </c>
      <c r="P17" s="824">
        <f t="shared" si="2"/>
        <v>0</v>
      </c>
    </row>
    <row r="18" spans="1:16" ht="18" customHeight="1" x14ac:dyDescent="0.25">
      <c r="A18" s="854" t="s">
        <v>504</v>
      </c>
      <c r="B18" s="855">
        <v>432</v>
      </c>
      <c r="C18" s="849">
        <v>464</v>
      </c>
      <c r="D18" s="855">
        <v>432</v>
      </c>
      <c r="E18" s="849">
        <v>508</v>
      </c>
      <c r="F18" s="855">
        <v>432</v>
      </c>
      <c r="G18" s="849">
        <v>548</v>
      </c>
      <c r="H18" s="855">
        <v>432</v>
      </c>
      <c r="I18" s="849">
        <v>495</v>
      </c>
      <c r="J18" s="855">
        <v>432</v>
      </c>
      <c r="K18" s="849">
        <v>450</v>
      </c>
      <c r="L18" s="855">
        <v>432</v>
      </c>
      <c r="M18" s="849">
        <v>391</v>
      </c>
      <c r="N18" s="836">
        <f t="shared" si="0"/>
        <v>2592</v>
      </c>
      <c r="O18" s="836">
        <f t="shared" si="1"/>
        <v>2856</v>
      </c>
      <c r="P18" s="824">
        <f t="shared" si="2"/>
        <v>1.1018518518518519</v>
      </c>
    </row>
    <row r="19" spans="1:16" ht="18" customHeight="1" x14ac:dyDescent="0.25">
      <c r="A19" s="854" t="s">
        <v>505</v>
      </c>
      <c r="B19" s="855">
        <v>24</v>
      </c>
      <c r="C19" s="849">
        <v>26</v>
      </c>
      <c r="D19" s="855">
        <v>24</v>
      </c>
      <c r="E19" s="849">
        <v>26</v>
      </c>
      <c r="F19" s="855">
        <v>24</v>
      </c>
      <c r="G19" s="849">
        <v>17</v>
      </c>
      <c r="H19" s="855">
        <v>24</v>
      </c>
      <c r="I19" s="849">
        <v>38</v>
      </c>
      <c r="J19" s="855">
        <v>24</v>
      </c>
      <c r="K19" s="849">
        <v>24</v>
      </c>
      <c r="L19" s="855">
        <v>24</v>
      </c>
      <c r="M19" s="849">
        <v>14</v>
      </c>
      <c r="N19" s="836">
        <f t="shared" si="0"/>
        <v>144</v>
      </c>
      <c r="O19" s="836">
        <f t="shared" si="1"/>
        <v>145</v>
      </c>
      <c r="P19" s="824">
        <f t="shared" si="2"/>
        <v>1.0069444444444444</v>
      </c>
    </row>
    <row r="20" spans="1:16" ht="18" customHeight="1" x14ac:dyDescent="0.25">
      <c r="A20" s="854" t="s">
        <v>506</v>
      </c>
      <c r="B20" s="855">
        <v>122</v>
      </c>
      <c r="C20" s="849">
        <v>84</v>
      </c>
      <c r="D20" s="855">
        <v>122</v>
      </c>
      <c r="E20" s="849">
        <v>120</v>
      </c>
      <c r="F20" s="855">
        <v>122</v>
      </c>
      <c r="G20" s="849">
        <v>135</v>
      </c>
      <c r="H20" s="855">
        <v>122</v>
      </c>
      <c r="I20" s="849">
        <v>123</v>
      </c>
      <c r="J20" s="855">
        <v>122</v>
      </c>
      <c r="K20" s="849">
        <v>107</v>
      </c>
      <c r="L20" s="855">
        <v>122</v>
      </c>
      <c r="M20" s="849">
        <v>79</v>
      </c>
      <c r="N20" s="836">
        <f t="shared" si="0"/>
        <v>732</v>
      </c>
      <c r="O20" s="836">
        <f t="shared" si="1"/>
        <v>648</v>
      </c>
      <c r="P20" s="824">
        <f t="shared" si="2"/>
        <v>0.88524590163934425</v>
      </c>
    </row>
    <row r="21" spans="1:16" ht="18" customHeight="1" x14ac:dyDescent="0.25">
      <c r="A21" s="854" t="s">
        <v>507</v>
      </c>
      <c r="B21" s="855">
        <v>30</v>
      </c>
      <c r="C21" s="849">
        <v>10</v>
      </c>
      <c r="D21" s="855">
        <v>30</v>
      </c>
      <c r="E21" s="849">
        <v>18</v>
      </c>
      <c r="F21" s="855">
        <v>30</v>
      </c>
      <c r="G21" s="849">
        <v>14</v>
      </c>
      <c r="H21" s="855">
        <v>30</v>
      </c>
      <c r="I21" s="849">
        <v>13</v>
      </c>
      <c r="J21" s="855">
        <v>30</v>
      </c>
      <c r="K21" s="849">
        <v>46</v>
      </c>
      <c r="L21" s="855">
        <v>30</v>
      </c>
      <c r="M21" s="849">
        <v>35</v>
      </c>
      <c r="N21" s="836">
        <f t="shared" si="0"/>
        <v>180</v>
      </c>
      <c r="O21" s="836">
        <f t="shared" si="1"/>
        <v>136</v>
      </c>
      <c r="P21" s="824">
        <f t="shared" si="2"/>
        <v>0.75555555555555554</v>
      </c>
    </row>
    <row r="22" spans="1:16" ht="18" customHeight="1" x14ac:dyDescent="0.25">
      <c r="A22" s="854" t="s">
        <v>515</v>
      </c>
      <c r="B22" s="855">
        <v>96</v>
      </c>
      <c r="C22" s="849">
        <v>38</v>
      </c>
      <c r="D22" s="855">
        <v>96</v>
      </c>
      <c r="E22" s="849">
        <v>46</v>
      </c>
      <c r="F22" s="855">
        <v>96</v>
      </c>
      <c r="G22" s="849">
        <v>53</v>
      </c>
      <c r="H22" s="855">
        <v>96</v>
      </c>
      <c r="I22" s="849">
        <v>43</v>
      </c>
      <c r="J22" s="855">
        <v>96</v>
      </c>
      <c r="K22" s="849">
        <v>35</v>
      </c>
      <c r="L22" s="855">
        <v>96</v>
      </c>
      <c r="M22" s="849">
        <v>33</v>
      </c>
      <c r="N22" s="836">
        <f t="shared" si="0"/>
        <v>576</v>
      </c>
      <c r="O22" s="836">
        <f t="shared" si="1"/>
        <v>248</v>
      </c>
      <c r="P22" s="824">
        <f t="shared" si="2"/>
        <v>0.43055555555555558</v>
      </c>
    </row>
    <row r="23" spans="1:16" ht="18" customHeight="1" x14ac:dyDescent="0.25">
      <c r="A23" s="854" t="s">
        <v>508</v>
      </c>
      <c r="B23" s="855">
        <v>16</v>
      </c>
      <c r="C23" s="849">
        <v>15</v>
      </c>
      <c r="D23" s="855">
        <v>16</v>
      </c>
      <c r="E23" s="849">
        <v>12</v>
      </c>
      <c r="F23" s="855">
        <v>16</v>
      </c>
      <c r="G23" s="849">
        <v>13</v>
      </c>
      <c r="H23" s="855">
        <v>16</v>
      </c>
      <c r="I23" s="849">
        <v>19</v>
      </c>
      <c r="J23" s="855">
        <v>16</v>
      </c>
      <c r="K23" s="849">
        <v>13</v>
      </c>
      <c r="L23" s="855">
        <v>16</v>
      </c>
      <c r="M23" s="849">
        <v>15</v>
      </c>
      <c r="N23" s="836">
        <f t="shared" si="0"/>
        <v>96</v>
      </c>
      <c r="O23" s="836">
        <f t="shared" si="1"/>
        <v>87</v>
      </c>
      <c r="P23" s="824">
        <f t="shared" si="2"/>
        <v>0.90625</v>
      </c>
    </row>
    <row r="24" spans="1:16" ht="18" customHeight="1" x14ac:dyDescent="0.25">
      <c r="A24" s="854" t="s">
        <v>521</v>
      </c>
      <c r="B24" s="855">
        <v>60</v>
      </c>
      <c r="C24" s="849">
        <v>85</v>
      </c>
      <c r="D24" s="855">
        <v>60</v>
      </c>
      <c r="E24" s="849">
        <v>65</v>
      </c>
      <c r="F24" s="855">
        <v>60</v>
      </c>
      <c r="G24" s="849">
        <v>74</v>
      </c>
      <c r="H24" s="855">
        <v>60</v>
      </c>
      <c r="I24" s="849">
        <v>29</v>
      </c>
      <c r="J24" s="855">
        <v>60</v>
      </c>
      <c r="K24" s="849">
        <v>62</v>
      </c>
      <c r="L24" s="855">
        <v>60</v>
      </c>
      <c r="M24" s="849">
        <v>55</v>
      </c>
      <c r="N24" s="836">
        <f t="shared" si="0"/>
        <v>360</v>
      </c>
      <c r="O24" s="836">
        <f t="shared" si="1"/>
        <v>370</v>
      </c>
      <c r="P24" s="824">
        <f t="shared" si="2"/>
        <v>1.0277777777777777</v>
      </c>
    </row>
    <row r="25" spans="1:16" ht="18" customHeight="1" x14ac:dyDescent="0.25">
      <c r="A25" s="854" t="s">
        <v>522</v>
      </c>
      <c r="B25" s="855">
        <v>40</v>
      </c>
      <c r="C25" s="849">
        <v>46</v>
      </c>
      <c r="D25" s="855">
        <v>40</v>
      </c>
      <c r="E25" s="849">
        <v>39</v>
      </c>
      <c r="F25" s="855">
        <v>40</v>
      </c>
      <c r="G25" s="849">
        <v>51</v>
      </c>
      <c r="H25" s="855">
        <v>40</v>
      </c>
      <c r="I25" s="849">
        <v>26</v>
      </c>
      <c r="J25" s="855">
        <v>40</v>
      </c>
      <c r="K25" s="849">
        <v>69</v>
      </c>
      <c r="L25" s="855">
        <v>40</v>
      </c>
      <c r="M25" s="849">
        <v>54</v>
      </c>
      <c r="N25" s="836">
        <f t="shared" si="0"/>
        <v>240</v>
      </c>
      <c r="O25" s="836">
        <f t="shared" si="1"/>
        <v>285</v>
      </c>
      <c r="P25" s="824">
        <f t="shared" si="2"/>
        <v>1.1875</v>
      </c>
    </row>
    <row r="26" spans="1:16" ht="18" customHeight="1" x14ac:dyDescent="0.25">
      <c r="A26" s="854" t="s">
        <v>586</v>
      </c>
      <c r="B26" s="855">
        <v>92</v>
      </c>
      <c r="C26" s="849">
        <v>79</v>
      </c>
      <c r="D26" s="855">
        <v>92</v>
      </c>
      <c r="E26" s="849">
        <v>84</v>
      </c>
      <c r="F26" s="855">
        <v>92</v>
      </c>
      <c r="G26" s="849">
        <v>58</v>
      </c>
      <c r="H26" s="855">
        <v>92</v>
      </c>
      <c r="I26" s="849">
        <v>65</v>
      </c>
      <c r="J26" s="855">
        <v>92</v>
      </c>
      <c r="K26" s="849">
        <v>74</v>
      </c>
      <c r="L26" s="855">
        <v>92</v>
      </c>
      <c r="M26" s="849">
        <v>73</v>
      </c>
      <c r="N26" s="836">
        <f t="shared" si="0"/>
        <v>552</v>
      </c>
      <c r="O26" s="836">
        <f t="shared" si="1"/>
        <v>433</v>
      </c>
      <c r="P26" s="824">
        <f t="shared" si="2"/>
        <v>0.78442028985507251</v>
      </c>
    </row>
    <row r="27" spans="1:16" ht="18" customHeight="1" x14ac:dyDescent="0.25">
      <c r="A27" s="854" t="s">
        <v>587</v>
      </c>
      <c r="B27" s="855">
        <v>60</v>
      </c>
      <c r="C27" s="849">
        <v>23</v>
      </c>
      <c r="D27" s="855">
        <v>60</v>
      </c>
      <c r="E27" s="849">
        <v>28</v>
      </c>
      <c r="F27" s="855">
        <v>60</v>
      </c>
      <c r="G27" s="849">
        <v>16</v>
      </c>
      <c r="H27" s="855">
        <v>60</v>
      </c>
      <c r="I27" s="849">
        <v>18</v>
      </c>
      <c r="J27" s="855">
        <v>60</v>
      </c>
      <c r="K27" s="849">
        <v>65</v>
      </c>
      <c r="L27" s="855">
        <v>60</v>
      </c>
      <c r="M27" s="849">
        <v>58</v>
      </c>
      <c r="N27" s="836">
        <f t="shared" si="0"/>
        <v>360</v>
      </c>
      <c r="O27" s="836">
        <f t="shared" si="1"/>
        <v>208</v>
      </c>
      <c r="P27" s="824">
        <f t="shared" si="2"/>
        <v>0.57777777777777772</v>
      </c>
    </row>
    <row r="28" spans="1:16" ht="18" customHeight="1" x14ac:dyDescent="0.25">
      <c r="A28" s="854" t="s">
        <v>579</v>
      </c>
      <c r="B28" s="855">
        <v>120</v>
      </c>
      <c r="C28" s="849">
        <v>110</v>
      </c>
      <c r="D28" s="855">
        <v>120</v>
      </c>
      <c r="E28" s="849">
        <v>101</v>
      </c>
      <c r="F28" s="855">
        <v>120</v>
      </c>
      <c r="G28" s="849">
        <v>100</v>
      </c>
      <c r="H28" s="855">
        <v>120</v>
      </c>
      <c r="I28" s="849">
        <v>111</v>
      </c>
      <c r="J28" s="855">
        <v>120</v>
      </c>
      <c r="K28" s="849">
        <v>151</v>
      </c>
      <c r="L28" s="855">
        <v>120</v>
      </c>
      <c r="M28" s="849">
        <v>87</v>
      </c>
      <c r="N28" s="836">
        <f t="shared" si="0"/>
        <v>720</v>
      </c>
      <c r="O28" s="836">
        <f t="shared" si="1"/>
        <v>660</v>
      </c>
      <c r="P28" s="824">
        <f t="shared" si="2"/>
        <v>0.91666666666666663</v>
      </c>
    </row>
    <row r="29" spans="1:16" s="645" customFormat="1" ht="18" customHeight="1" x14ac:dyDescent="0.2">
      <c r="A29" s="854" t="s">
        <v>580</v>
      </c>
      <c r="B29" s="855">
        <v>64</v>
      </c>
      <c r="C29" s="849">
        <v>46</v>
      </c>
      <c r="D29" s="855">
        <v>64</v>
      </c>
      <c r="E29" s="849">
        <v>65</v>
      </c>
      <c r="F29" s="855">
        <v>64</v>
      </c>
      <c r="G29" s="849">
        <v>41</v>
      </c>
      <c r="H29" s="855">
        <v>64</v>
      </c>
      <c r="I29" s="849">
        <v>74</v>
      </c>
      <c r="J29" s="855">
        <v>64</v>
      </c>
      <c r="K29" s="849">
        <v>71</v>
      </c>
      <c r="L29" s="855">
        <v>64</v>
      </c>
      <c r="M29" s="849">
        <v>68</v>
      </c>
      <c r="N29" s="836">
        <f t="shared" si="0"/>
        <v>384</v>
      </c>
      <c r="O29" s="836">
        <f t="shared" si="1"/>
        <v>365</v>
      </c>
      <c r="P29" s="824">
        <f t="shared" si="2"/>
        <v>0.95052083333333337</v>
      </c>
    </row>
    <row r="30" spans="1:16" ht="18" customHeight="1" x14ac:dyDescent="0.25">
      <c r="A30" s="854" t="s">
        <v>583</v>
      </c>
      <c r="B30" s="855">
        <v>14</v>
      </c>
      <c r="C30" s="849">
        <v>4</v>
      </c>
      <c r="D30" s="855">
        <v>14</v>
      </c>
      <c r="E30" s="849">
        <v>5</v>
      </c>
      <c r="F30" s="855">
        <v>14</v>
      </c>
      <c r="G30" s="849">
        <v>4</v>
      </c>
      <c r="H30" s="855">
        <v>14</v>
      </c>
      <c r="I30" s="849">
        <v>5</v>
      </c>
      <c r="J30" s="855">
        <v>14</v>
      </c>
      <c r="K30" s="849">
        <v>2</v>
      </c>
      <c r="L30" s="855">
        <v>14</v>
      </c>
      <c r="M30" s="849">
        <v>1</v>
      </c>
      <c r="N30" s="836">
        <f t="shared" si="0"/>
        <v>84</v>
      </c>
      <c r="O30" s="836">
        <f t="shared" si="1"/>
        <v>21</v>
      </c>
      <c r="P30" s="824">
        <f t="shared" si="2"/>
        <v>0.25</v>
      </c>
    </row>
    <row r="31" spans="1:16" ht="18" customHeight="1" thickBot="1" x14ac:dyDescent="0.3">
      <c r="A31" s="863" t="s">
        <v>509</v>
      </c>
      <c r="B31" s="864">
        <v>20</v>
      </c>
      <c r="C31" s="865">
        <v>0</v>
      </c>
      <c r="D31" s="864">
        <v>20</v>
      </c>
      <c r="E31" s="865">
        <v>14</v>
      </c>
      <c r="F31" s="864">
        <v>20</v>
      </c>
      <c r="G31" s="865">
        <v>8</v>
      </c>
      <c r="H31" s="864">
        <v>20</v>
      </c>
      <c r="I31" s="865">
        <v>19</v>
      </c>
      <c r="J31" s="864">
        <v>20</v>
      </c>
      <c r="K31" s="865">
        <v>7</v>
      </c>
      <c r="L31" s="864">
        <v>20</v>
      </c>
      <c r="M31" s="865">
        <v>24</v>
      </c>
      <c r="N31" s="866">
        <f t="shared" si="0"/>
        <v>120</v>
      </c>
      <c r="O31" s="866">
        <f t="shared" si="1"/>
        <v>72</v>
      </c>
      <c r="P31" s="867">
        <f t="shared" si="2"/>
        <v>0.6</v>
      </c>
    </row>
    <row r="32" spans="1:16" s="831" customFormat="1" ht="19.5" customHeight="1" x14ac:dyDescent="0.25">
      <c r="A32" s="860" t="s">
        <v>6</v>
      </c>
      <c r="B32" s="861">
        <f t="shared" ref="B32:C32" si="3">SUM(B9:B31)</f>
        <v>4550</v>
      </c>
      <c r="C32" s="861">
        <f t="shared" si="3"/>
        <v>3756</v>
      </c>
      <c r="D32" s="861">
        <f t="shared" ref="D32:E32" si="4">SUM(D9:D31)</f>
        <v>4550</v>
      </c>
      <c r="E32" s="861">
        <f t="shared" si="4"/>
        <v>3529</v>
      </c>
      <c r="F32" s="861">
        <f t="shared" ref="F32:G32" si="5">SUM(F9:F31)</f>
        <v>4550</v>
      </c>
      <c r="G32" s="861">
        <f t="shared" si="5"/>
        <v>3744</v>
      </c>
      <c r="H32" s="861">
        <f t="shared" ref="H32:I32" si="6">SUM(H9:H31)</f>
        <v>4550</v>
      </c>
      <c r="I32" s="861">
        <f t="shared" si="6"/>
        <v>3688</v>
      </c>
      <c r="J32" s="861">
        <f t="shared" ref="J32:K32" si="7">SUM(J9:J31)</f>
        <v>4550</v>
      </c>
      <c r="K32" s="861">
        <f t="shared" si="7"/>
        <v>3749</v>
      </c>
      <c r="L32" s="861">
        <f t="shared" ref="L32:M32" si="8">SUM(L9:L31)</f>
        <v>4550</v>
      </c>
      <c r="M32" s="861">
        <f t="shared" si="8"/>
        <v>3603</v>
      </c>
      <c r="N32" s="861">
        <f>SUM(N9:N31)</f>
        <v>27300</v>
      </c>
      <c r="O32" s="861">
        <f t="shared" ref="O32" si="9">SUM(O9:O31)</f>
        <v>22069</v>
      </c>
      <c r="P32" s="862">
        <f>IF(N32=0,"-",O32/N32)</f>
        <v>0.80838827838827843</v>
      </c>
    </row>
    <row r="33" spans="1:15" x14ac:dyDescent="0.25">
      <c r="A33" s="931" t="str">
        <f>'Pque N Mundo I'!$A$37</f>
        <v>Nota: as metas apresentadas serão ajustadas na avaliação do CTA com os descontos de déficits de vagas e ausênsias legais.</v>
      </c>
      <c r="N33" s="837"/>
      <c r="O33" s="837"/>
    </row>
    <row r="34" spans="1:15" x14ac:dyDescent="0.25">
      <c r="A34" s="826" t="s">
        <v>629</v>
      </c>
      <c r="N34" s="837"/>
      <c r="O34" s="837"/>
    </row>
    <row r="35" spans="1:15" x14ac:dyDescent="0.25">
      <c r="N35" s="837"/>
      <c r="O35" s="837"/>
    </row>
    <row r="36" spans="1:15" x14ac:dyDescent="0.25">
      <c r="N36" s="837"/>
      <c r="O36" s="837"/>
    </row>
    <row r="37" spans="1:15" x14ac:dyDescent="0.25">
      <c r="N37" s="837"/>
      <c r="O37" s="837"/>
    </row>
    <row r="38" spans="1:15" x14ac:dyDescent="0.25">
      <c r="N38" s="837"/>
      <c r="O38" s="837"/>
    </row>
    <row r="39" spans="1:15" x14ac:dyDescent="0.25">
      <c r="N39" s="833"/>
      <c r="O39" s="833"/>
    </row>
    <row r="40" spans="1:15" x14ac:dyDescent="0.25">
      <c r="N40" s="833"/>
      <c r="O40" s="833"/>
    </row>
    <row r="41" spans="1:15" x14ac:dyDescent="0.25">
      <c r="N41" s="833"/>
      <c r="O41" s="833"/>
    </row>
    <row r="42" spans="1:15" x14ac:dyDescent="0.25">
      <c r="N42" s="833"/>
      <c r="O42" s="833"/>
    </row>
    <row r="43" spans="1:15" x14ac:dyDescent="0.25">
      <c r="N43" s="833"/>
      <c r="O43" s="833"/>
    </row>
    <row r="44" spans="1:15" x14ac:dyDescent="0.25">
      <c r="N44" s="833"/>
      <c r="O44" s="833"/>
    </row>
    <row r="45" spans="1:15" x14ac:dyDescent="0.25">
      <c r="N45" s="833"/>
      <c r="O45" s="833"/>
    </row>
    <row r="46" spans="1:15" x14ac:dyDescent="0.25">
      <c r="N46" s="833"/>
      <c r="O46" s="833"/>
    </row>
    <row r="47" spans="1:15" x14ac:dyDescent="0.25">
      <c r="N47" s="833"/>
      <c r="O47" s="833"/>
    </row>
    <row r="48" spans="1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  <row r="258" spans="14:15" x14ac:dyDescent="0.25">
      <c r="N258" s="833"/>
      <c r="O258" s="833"/>
    </row>
    <row r="259" spans="14:15" x14ac:dyDescent="0.25">
      <c r="N259" s="833"/>
      <c r="O259" s="833"/>
    </row>
    <row r="260" spans="14:15" x14ac:dyDescent="0.25">
      <c r="N260" s="833"/>
      <c r="O260" s="833"/>
    </row>
    <row r="261" spans="14:15" x14ac:dyDescent="0.25">
      <c r="N261" s="833"/>
      <c r="O261" s="833"/>
    </row>
    <row r="262" spans="14:15" x14ac:dyDescent="0.25">
      <c r="N262" s="833"/>
      <c r="O262" s="833"/>
    </row>
    <row r="263" spans="14:15" x14ac:dyDescent="0.25">
      <c r="N263" s="833"/>
      <c r="O263" s="833"/>
    </row>
    <row r="264" spans="14:15" x14ac:dyDescent="0.25">
      <c r="N264" s="833"/>
      <c r="O264" s="833"/>
    </row>
    <row r="265" spans="14:15" x14ac:dyDescent="0.25">
      <c r="N265" s="833"/>
      <c r="O265" s="833"/>
    </row>
    <row r="266" spans="14:15" x14ac:dyDescent="0.25">
      <c r="N266" s="833"/>
      <c r="O266" s="833"/>
    </row>
    <row r="267" spans="14:15" x14ac:dyDescent="0.25">
      <c r="N267" s="833"/>
      <c r="O267" s="833"/>
    </row>
    <row r="268" spans="14:15" x14ac:dyDescent="0.25">
      <c r="N268" s="833"/>
      <c r="O268" s="833"/>
    </row>
    <row r="269" spans="14:15" x14ac:dyDescent="0.25">
      <c r="N269" s="833"/>
      <c r="O269" s="833"/>
    </row>
    <row r="270" spans="14:15" x14ac:dyDescent="0.25">
      <c r="N270" s="833"/>
      <c r="O270" s="833"/>
    </row>
    <row r="271" spans="14:15" x14ac:dyDescent="0.25">
      <c r="N271" s="833"/>
      <c r="O271" s="833"/>
    </row>
    <row r="272" spans="14:15" x14ac:dyDescent="0.25">
      <c r="N272" s="833"/>
      <c r="O272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P245"/>
  <sheetViews>
    <sheetView showGridLines="0" zoomScaleNormal="100" workbookViewId="0">
      <pane xSplit="1" topLeftCell="B1" activePane="topRight" state="frozen"/>
      <selection activeCell="K20" sqref="K20"/>
      <selection pane="topRight" activeCell="M22" sqref="M22"/>
    </sheetView>
  </sheetViews>
  <sheetFormatPr defaultColWidth="8.85546875" defaultRowHeight="15" x14ac:dyDescent="0.25"/>
  <cols>
    <col min="1" max="1" width="46.140625" customWidth="1"/>
    <col min="2" max="13" width="9.85546875" customWidth="1"/>
    <col min="14" max="14" width="9.28515625" bestFit="1" customWidth="1"/>
    <col min="15" max="15" width="8" customWidth="1"/>
    <col min="16" max="16" width="8.71093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649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24.95" customHeight="1" x14ac:dyDescent="0.25">
      <c r="A9" s="808" t="s">
        <v>528</v>
      </c>
      <c r="B9" s="879">
        <v>220</v>
      </c>
      <c r="C9" s="907">
        <v>170</v>
      </c>
      <c r="D9" s="879">
        <v>220</v>
      </c>
      <c r="E9" s="907">
        <v>261</v>
      </c>
      <c r="F9" s="879">
        <v>220</v>
      </c>
      <c r="G9" s="907">
        <v>232</v>
      </c>
      <c r="H9" s="879">
        <v>220</v>
      </c>
      <c r="I9" s="907">
        <v>239</v>
      </c>
      <c r="J9" s="879">
        <v>220</v>
      </c>
      <c r="K9" s="907">
        <v>235</v>
      </c>
      <c r="L9" s="879">
        <v>220</v>
      </c>
      <c r="M9" s="907">
        <v>227</v>
      </c>
      <c r="N9" s="836">
        <f>B9+D9+F9+H9+J9+L9</f>
        <v>1320</v>
      </c>
      <c r="O9" s="836">
        <f>C9+E9+G9+I9+K9+M9</f>
        <v>1364</v>
      </c>
      <c r="P9" s="857">
        <f>IF(N9=0,"-",O9/N9)</f>
        <v>1.0333333333333334</v>
      </c>
    </row>
    <row r="10" spans="1:16" ht="24.95" customHeight="1" x14ac:dyDescent="0.25">
      <c r="A10" s="821" t="s">
        <v>529</v>
      </c>
      <c r="B10" s="810">
        <v>80</v>
      </c>
      <c r="C10" s="888">
        <v>95</v>
      </c>
      <c r="D10" s="810">
        <v>80</v>
      </c>
      <c r="E10" s="888">
        <v>0</v>
      </c>
      <c r="F10" s="810">
        <v>80</v>
      </c>
      <c r="G10" s="888">
        <v>84</v>
      </c>
      <c r="H10" s="810">
        <v>80</v>
      </c>
      <c r="I10" s="888">
        <v>92</v>
      </c>
      <c r="J10" s="810">
        <v>80</v>
      </c>
      <c r="K10" s="888">
        <v>91</v>
      </c>
      <c r="L10" s="810">
        <v>80</v>
      </c>
      <c r="M10" s="888">
        <v>95</v>
      </c>
      <c r="N10" s="836">
        <f t="shared" ref="N10:N15" si="0">B10+D10+F10+H10+J10+L10</f>
        <v>480</v>
      </c>
      <c r="O10" s="836">
        <f t="shared" ref="O10:O15" si="1">C10+E10+G10+I10+K10+M10</f>
        <v>457</v>
      </c>
      <c r="P10" s="857">
        <f t="shared" ref="P10:P15" si="2">IF(N10=0,"-",O10/N10)</f>
        <v>0.95208333333333328</v>
      </c>
    </row>
    <row r="11" spans="1:16" ht="24.95" customHeight="1" x14ac:dyDescent="0.25">
      <c r="A11" s="821" t="s">
        <v>530</v>
      </c>
      <c r="B11" s="810">
        <v>110</v>
      </c>
      <c r="C11" s="888">
        <v>119</v>
      </c>
      <c r="D11" s="810">
        <v>110</v>
      </c>
      <c r="E11" s="888">
        <v>85</v>
      </c>
      <c r="F11" s="810">
        <v>110</v>
      </c>
      <c r="G11" s="888">
        <v>67</v>
      </c>
      <c r="H11" s="810">
        <v>110</v>
      </c>
      <c r="I11" s="888">
        <v>112</v>
      </c>
      <c r="J11" s="810">
        <v>110</v>
      </c>
      <c r="K11" s="888">
        <v>115</v>
      </c>
      <c r="L11" s="810">
        <v>110</v>
      </c>
      <c r="M11" s="888">
        <v>76</v>
      </c>
      <c r="N11" s="836">
        <f t="shared" si="0"/>
        <v>660</v>
      </c>
      <c r="O11" s="836">
        <f t="shared" si="1"/>
        <v>574</v>
      </c>
      <c r="P11" s="857">
        <f t="shared" si="2"/>
        <v>0.86969696969696975</v>
      </c>
    </row>
    <row r="12" spans="1:16" ht="24.95" customHeight="1" x14ac:dyDescent="0.25">
      <c r="A12" s="808" t="s">
        <v>582</v>
      </c>
      <c r="B12" s="810">
        <v>320</v>
      </c>
      <c r="C12" s="888">
        <v>228</v>
      </c>
      <c r="D12" s="810">
        <v>320</v>
      </c>
      <c r="E12" s="888">
        <v>383</v>
      </c>
      <c r="F12" s="810">
        <v>320</v>
      </c>
      <c r="G12" s="888">
        <v>420</v>
      </c>
      <c r="H12" s="810">
        <v>320</v>
      </c>
      <c r="I12" s="888">
        <v>420</v>
      </c>
      <c r="J12" s="810">
        <v>320</v>
      </c>
      <c r="K12" s="888">
        <v>267</v>
      </c>
      <c r="L12" s="810">
        <v>320</v>
      </c>
      <c r="M12" s="888">
        <v>298</v>
      </c>
      <c r="N12" s="836">
        <f t="shared" si="0"/>
        <v>1920</v>
      </c>
      <c r="O12" s="836">
        <f t="shared" si="1"/>
        <v>2016</v>
      </c>
      <c r="P12" s="857">
        <f t="shared" si="2"/>
        <v>1.05</v>
      </c>
    </row>
    <row r="13" spans="1:16" ht="24.95" customHeight="1" x14ac:dyDescent="0.25">
      <c r="A13" s="854" t="s">
        <v>531</v>
      </c>
      <c r="B13" s="870">
        <v>80</v>
      </c>
      <c r="C13" s="869">
        <v>97</v>
      </c>
      <c r="D13" s="870">
        <v>80</v>
      </c>
      <c r="E13" s="869">
        <v>85</v>
      </c>
      <c r="F13" s="870">
        <v>80</v>
      </c>
      <c r="G13" s="869">
        <v>91</v>
      </c>
      <c r="H13" s="870">
        <v>80</v>
      </c>
      <c r="I13" s="869">
        <v>86</v>
      </c>
      <c r="J13" s="870">
        <v>80</v>
      </c>
      <c r="K13" s="869">
        <v>85</v>
      </c>
      <c r="L13" s="870">
        <v>80</v>
      </c>
      <c r="M13" s="869">
        <v>89</v>
      </c>
      <c r="N13" s="836">
        <f t="shared" si="0"/>
        <v>480</v>
      </c>
      <c r="O13" s="836">
        <f t="shared" si="1"/>
        <v>533</v>
      </c>
      <c r="P13" s="857">
        <f t="shared" si="2"/>
        <v>1.1104166666666666</v>
      </c>
    </row>
    <row r="14" spans="1:16" ht="24.95" customHeight="1" x14ac:dyDescent="0.25">
      <c r="A14" s="854" t="s">
        <v>527</v>
      </c>
      <c r="B14" s="870">
        <v>82</v>
      </c>
      <c r="C14" s="869">
        <v>89</v>
      </c>
      <c r="D14" s="870">
        <v>82</v>
      </c>
      <c r="E14" s="869">
        <v>89</v>
      </c>
      <c r="F14" s="870">
        <v>82</v>
      </c>
      <c r="G14" s="869">
        <v>85</v>
      </c>
      <c r="H14" s="870">
        <v>82</v>
      </c>
      <c r="I14" s="869">
        <v>88</v>
      </c>
      <c r="J14" s="870">
        <v>82</v>
      </c>
      <c r="K14" s="869">
        <v>86</v>
      </c>
      <c r="L14" s="870">
        <v>82</v>
      </c>
      <c r="M14" s="869">
        <v>90</v>
      </c>
      <c r="N14" s="836">
        <f t="shared" si="0"/>
        <v>492</v>
      </c>
      <c r="O14" s="836">
        <f t="shared" si="1"/>
        <v>527</v>
      </c>
      <c r="P14" s="857">
        <f t="shared" si="2"/>
        <v>1.0711382113821137</v>
      </c>
    </row>
    <row r="15" spans="1:16" ht="24.95" customHeight="1" thickBot="1" x14ac:dyDescent="0.3">
      <c r="A15" s="863" t="s">
        <v>570</v>
      </c>
      <c r="B15" s="901">
        <v>9</v>
      </c>
      <c r="C15" s="874">
        <v>13</v>
      </c>
      <c r="D15" s="901">
        <v>9</v>
      </c>
      <c r="E15" s="874">
        <v>13</v>
      </c>
      <c r="F15" s="901">
        <v>9</v>
      </c>
      <c r="G15" s="874">
        <v>16</v>
      </c>
      <c r="H15" s="901">
        <v>9</v>
      </c>
      <c r="I15" s="874">
        <v>13</v>
      </c>
      <c r="J15" s="901">
        <v>9</v>
      </c>
      <c r="K15" s="874">
        <v>14</v>
      </c>
      <c r="L15" s="901">
        <v>9</v>
      </c>
      <c r="M15" s="874">
        <v>14</v>
      </c>
      <c r="N15" s="866">
        <f t="shared" si="0"/>
        <v>54</v>
      </c>
      <c r="O15" s="866">
        <f t="shared" si="1"/>
        <v>83</v>
      </c>
      <c r="P15" s="867">
        <f t="shared" si="2"/>
        <v>1.537037037037037</v>
      </c>
    </row>
    <row r="16" spans="1:16" s="831" customFormat="1" ht="20.25" customHeight="1" x14ac:dyDescent="0.25">
      <c r="A16" s="860" t="s">
        <v>6</v>
      </c>
      <c r="B16" s="879">
        <f>SUM(B9:B15)</f>
        <v>901</v>
      </c>
      <c r="C16" s="879">
        <f t="shared" ref="C16:E16" si="3">SUM(C9:C15)</f>
        <v>811</v>
      </c>
      <c r="D16" s="879">
        <f>SUM(D9:D15)</f>
        <v>901</v>
      </c>
      <c r="E16" s="879">
        <f t="shared" si="3"/>
        <v>916</v>
      </c>
      <c r="F16" s="879">
        <f>SUM(F9:F15)</f>
        <v>901</v>
      </c>
      <c r="G16" s="879">
        <f t="shared" ref="G16:I16" si="4">SUM(G9:G15)</f>
        <v>995</v>
      </c>
      <c r="H16" s="879">
        <f>SUM(H9:H15)</f>
        <v>901</v>
      </c>
      <c r="I16" s="879">
        <f t="shared" si="4"/>
        <v>1050</v>
      </c>
      <c r="J16" s="879">
        <f>SUM(J9:J15)</f>
        <v>901</v>
      </c>
      <c r="K16" s="879">
        <f t="shared" ref="K16:M16" si="5">SUM(K9:K15)</f>
        <v>893</v>
      </c>
      <c r="L16" s="879">
        <f>SUM(L9:L15)</f>
        <v>901</v>
      </c>
      <c r="M16" s="879">
        <f t="shared" si="5"/>
        <v>889</v>
      </c>
      <c r="N16" s="879">
        <f>SUM(N9:N15)</f>
        <v>5406</v>
      </c>
      <c r="O16" s="879">
        <f>SUM(O9:O15)</f>
        <v>5554</v>
      </c>
      <c r="P16" s="880">
        <f>IF(N16=0,"-",O16/N16)</f>
        <v>1.0273769885312616</v>
      </c>
    </row>
    <row r="17" spans="1:15" x14ac:dyDescent="0.25">
      <c r="A17" s="931" t="str">
        <f>'Pque N Mundo I'!$A$37</f>
        <v>Nota: as metas apresentadas serão ajustadas na avaliação do CTA com os descontos de déficits de vagas e ausênsias legais.</v>
      </c>
      <c r="N17" s="837"/>
      <c r="O17" s="837"/>
    </row>
    <row r="18" spans="1:15" x14ac:dyDescent="0.25">
      <c r="A18" s="826" t="s">
        <v>629</v>
      </c>
      <c r="N18" s="833"/>
      <c r="O18" s="833"/>
    </row>
    <row r="19" spans="1:15" x14ac:dyDescent="0.25">
      <c r="N19" s="833"/>
      <c r="O19" s="833"/>
    </row>
    <row r="20" spans="1:15" x14ac:dyDescent="0.25">
      <c r="N20" s="833"/>
      <c r="O20" s="833"/>
    </row>
    <row r="21" spans="1:15" x14ac:dyDescent="0.25">
      <c r="N21" s="833"/>
      <c r="O21" s="833"/>
    </row>
    <row r="22" spans="1:15" x14ac:dyDescent="0.25">
      <c r="N22" s="833"/>
      <c r="O22" s="833"/>
    </row>
    <row r="23" spans="1:15" x14ac:dyDescent="0.25">
      <c r="N23" s="833"/>
      <c r="O23" s="833"/>
    </row>
    <row r="24" spans="1:15" x14ac:dyDescent="0.25">
      <c r="N24" s="833"/>
      <c r="O24" s="833"/>
    </row>
    <row r="25" spans="1:15" x14ac:dyDescent="0.25">
      <c r="N25" s="833"/>
      <c r="O25" s="833"/>
    </row>
    <row r="26" spans="1:15" x14ac:dyDescent="0.25">
      <c r="N26" s="833"/>
      <c r="O26" s="833"/>
    </row>
    <row r="27" spans="1:15" x14ac:dyDescent="0.25">
      <c r="N27" s="833"/>
      <c r="O27" s="833"/>
    </row>
    <row r="28" spans="1:15" x14ac:dyDescent="0.25">
      <c r="N28" s="833"/>
      <c r="O28" s="833"/>
    </row>
    <row r="29" spans="1:15" x14ac:dyDescent="0.25">
      <c r="N29" s="833"/>
      <c r="O29" s="833"/>
    </row>
    <row r="30" spans="1:15" x14ac:dyDescent="0.25">
      <c r="N30" s="833"/>
      <c r="O30" s="833"/>
    </row>
    <row r="31" spans="1:15" x14ac:dyDescent="0.25">
      <c r="N31" s="833"/>
      <c r="O31" s="833"/>
    </row>
    <row r="32" spans="1:15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</sheetData>
  <mergeCells count="12">
    <mergeCell ref="A2:C2"/>
    <mergeCell ref="A3:C3"/>
    <mergeCell ref="A5:P5"/>
    <mergeCell ref="A6:P6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P238"/>
  <sheetViews>
    <sheetView showGridLines="0" zoomScaleNormal="100" workbookViewId="0">
      <pane xSplit="1" topLeftCell="B1" activePane="topRight" state="frozen"/>
      <selection activeCell="K20" sqref="K20"/>
      <selection pane="topRight" activeCell="N22" sqref="N22"/>
    </sheetView>
  </sheetViews>
  <sheetFormatPr defaultColWidth="8.85546875" defaultRowHeight="15" x14ac:dyDescent="0.25"/>
  <cols>
    <col min="1" max="1" width="45.7109375" customWidth="1"/>
    <col min="2" max="13" width="10" customWidth="1"/>
    <col min="14" max="14" width="8.42578125" bestFit="1" customWidth="1"/>
    <col min="15" max="15" width="8" customWidth="1"/>
    <col min="16" max="16" width="9.5703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648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24.95" customHeight="1" x14ac:dyDescent="0.25">
      <c r="A9" s="808" t="s">
        <v>532</v>
      </c>
      <c r="B9" s="861">
        <v>192</v>
      </c>
      <c r="C9" s="830">
        <v>226</v>
      </c>
      <c r="D9" s="861">
        <v>192</v>
      </c>
      <c r="E9" s="830">
        <v>183</v>
      </c>
      <c r="F9" s="861">
        <v>192</v>
      </c>
      <c r="G9" s="830">
        <v>247</v>
      </c>
      <c r="H9" s="861">
        <v>192</v>
      </c>
      <c r="I9" s="830">
        <v>228</v>
      </c>
      <c r="J9" s="861">
        <v>192</v>
      </c>
      <c r="K9" s="830">
        <v>234</v>
      </c>
      <c r="L9" s="861">
        <v>192</v>
      </c>
      <c r="M9" s="830">
        <v>184</v>
      </c>
      <c r="N9" s="836">
        <f>B9+D9+F9+H9+J9+L9</f>
        <v>1152</v>
      </c>
      <c r="O9" s="836">
        <f>C9+E9+G9+I9+K9+M9</f>
        <v>1302</v>
      </c>
      <c r="P9" s="824">
        <f>IF(N9=0,"-",O9/N9)</f>
        <v>1.1302083333333333</v>
      </c>
    </row>
    <row r="10" spans="1:16" ht="24.95" customHeight="1" x14ac:dyDescent="0.25">
      <c r="A10" s="808" t="s">
        <v>506</v>
      </c>
      <c r="B10" s="822">
        <v>160</v>
      </c>
      <c r="C10" s="823">
        <v>195</v>
      </c>
      <c r="D10" s="822">
        <v>160</v>
      </c>
      <c r="E10" s="823">
        <v>137</v>
      </c>
      <c r="F10" s="822">
        <v>160</v>
      </c>
      <c r="G10" s="823">
        <v>119</v>
      </c>
      <c r="H10" s="822">
        <v>160</v>
      </c>
      <c r="I10" s="823">
        <v>195</v>
      </c>
      <c r="J10" s="822">
        <v>160</v>
      </c>
      <c r="K10" s="823">
        <v>156</v>
      </c>
      <c r="L10" s="822">
        <v>160</v>
      </c>
      <c r="M10" s="823">
        <v>164</v>
      </c>
      <c r="N10" s="836">
        <f t="shared" ref="N10:N17" si="0">B10+D10+F10+H10+J10+L10</f>
        <v>960</v>
      </c>
      <c r="O10" s="836">
        <f t="shared" ref="O10:O17" si="1">C10+E10+G10+I10+K10+M10</f>
        <v>966</v>
      </c>
      <c r="P10" s="824">
        <f t="shared" ref="P10:P17" si="2">IF(N10=0,"-",O10/N10)</f>
        <v>1.0062500000000001</v>
      </c>
    </row>
    <row r="11" spans="1:16" ht="24.95" customHeight="1" x14ac:dyDescent="0.25">
      <c r="A11" s="808" t="s">
        <v>533</v>
      </c>
      <c r="B11" s="822">
        <v>176</v>
      </c>
      <c r="C11" s="823">
        <v>202</v>
      </c>
      <c r="D11" s="822">
        <v>176</v>
      </c>
      <c r="E11" s="823">
        <v>177</v>
      </c>
      <c r="F11" s="822">
        <v>176</v>
      </c>
      <c r="G11" s="823">
        <v>223</v>
      </c>
      <c r="H11" s="822">
        <v>176</v>
      </c>
      <c r="I11" s="823">
        <v>147</v>
      </c>
      <c r="J11" s="822">
        <v>176</v>
      </c>
      <c r="K11" s="823">
        <v>196</v>
      </c>
      <c r="L11" s="822">
        <v>176</v>
      </c>
      <c r="M11" s="823">
        <v>133</v>
      </c>
      <c r="N11" s="836">
        <f t="shared" si="0"/>
        <v>1056</v>
      </c>
      <c r="O11" s="836">
        <f t="shared" si="1"/>
        <v>1078</v>
      </c>
      <c r="P11" s="824">
        <f t="shared" si="2"/>
        <v>1.0208333333333333</v>
      </c>
    </row>
    <row r="12" spans="1:16" ht="24.95" customHeight="1" x14ac:dyDescent="0.25">
      <c r="A12" s="808" t="s">
        <v>514</v>
      </c>
      <c r="B12" s="822">
        <v>116</v>
      </c>
      <c r="C12" s="823">
        <v>140</v>
      </c>
      <c r="D12" s="822">
        <v>116</v>
      </c>
      <c r="E12" s="823">
        <v>32</v>
      </c>
      <c r="F12" s="822">
        <v>116</v>
      </c>
      <c r="G12" s="823">
        <v>111</v>
      </c>
      <c r="H12" s="822">
        <v>116</v>
      </c>
      <c r="I12" s="823">
        <v>125</v>
      </c>
      <c r="J12" s="822">
        <v>116</v>
      </c>
      <c r="K12" s="823">
        <v>128</v>
      </c>
      <c r="L12" s="822">
        <v>116</v>
      </c>
      <c r="M12" s="823">
        <v>57</v>
      </c>
      <c r="N12" s="836">
        <f t="shared" si="0"/>
        <v>696</v>
      </c>
      <c r="O12" s="836">
        <f t="shared" si="1"/>
        <v>593</v>
      </c>
      <c r="P12" s="824">
        <f t="shared" si="2"/>
        <v>0.85201149425287359</v>
      </c>
    </row>
    <row r="13" spans="1:16" ht="24.95" customHeight="1" x14ac:dyDescent="0.25">
      <c r="A13" s="808" t="s">
        <v>534</v>
      </c>
      <c r="B13" s="822">
        <v>200</v>
      </c>
      <c r="C13" s="823">
        <v>161</v>
      </c>
      <c r="D13" s="822">
        <v>200</v>
      </c>
      <c r="E13" s="823">
        <v>219</v>
      </c>
      <c r="F13" s="822">
        <v>200</v>
      </c>
      <c r="G13" s="823">
        <v>234</v>
      </c>
      <c r="H13" s="822">
        <v>200</v>
      </c>
      <c r="I13" s="823">
        <v>210</v>
      </c>
      <c r="J13" s="822">
        <v>200</v>
      </c>
      <c r="K13" s="823">
        <v>146</v>
      </c>
      <c r="L13" s="822">
        <v>200</v>
      </c>
      <c r="M13" s="823">
        <v>209</v>
      </c>
      <c r="N13" s="836">
        <f t="shared" si="0"/>
        <v>1200</v>
      </c>
      <c r="O13" s="836">
        <f t="shared" si="1"/>
        <v>1179</v>
      </c>
      <c r="P13" s="824">
        <f t="shared" si="2"/>
        <v>0.98250000000000004</v>
      </c>
    </row>
    <row r="14" spans="1:16" ht="24.95" customHeight="1" x14ac:dyDescent="0.25">
      <c r="A14" s="808" t="s">
        <v>535</v>
      </c>
      <c r="B14" s="822">
        <v>100</v>
      </c>
      <c r="C14" s="823">
        <v>111</v>
      </c>
      <c r="D14" s="822">
        <v>100</v>
      </c>
      <c r="E14" s="823">
        <v>101</v>
      </c>
      <c r="F14" s="822">
        <v>100</v>
      </c>
      <c r="G14" s="823">
        <v>116</v>
      </c>
      <c r="H14" s="822">
        <v>100</v>
      </c>
      <c r="I14" s="823">
        <v>117</v>
      </c>
      <c r="J14" s="822">
        <v>100</v>
      </c>
      <c r="K14" s="823">
        <v>36</v>
      </c>
      <c r="L14" s="822">
        <v>100</v>
      </c>
      <c r="M14" s="823">
        <v>90</v>
      </c>
      <c r="N14" s="836">
        <f t="shared" si="0"/>
        <v>600</v>
      </c>
      <c r="O14" s="836">
        <f t="shared" si="1"/>
        <v>571</v>
      </c>
      <c r="P14" s="824">
        <f t="shared" si="2"/>
        <v>0.95166666666666666</v>
      </c>
    </row>
    <row r="15" spans="1:16" ht="24.95" customHeight="1" x14ac:dyDescent="0.25">
      <c r="A15" s="808" t="s">
        <v>536</v>
      </c>
      <c r="B15" s="822">
        <v>84</v>
      </c>
      <c r="C15" s="823">
        <v>107</v>
      </c>
      <c r="D15" s="822">
        <v>84</v>
      </c>
      <c r="E15" s="823">
        <v>93</v>
      </c>
      <c r="F15" s="822">
        <v>84</v>
      </c>
      <c r="G15" s="823">
        <v>110</v>
      </c>
      <c r="H15" s="822">
        <v>84</v>
      </c>
      <c r="I15" s="823">
        <v>120</v>
      </c>
      <c r="J15" s="822">
        <v>84</v>
      </c>
      <c r="K15" s="823">
        <v>116</v>
      </c>
      <c r="L15" s="822">
        <v>84</v>
      </c>
      <c r="M15" s="823">
        <v>104</v>
      </c>
      <c r="N15" s="836">
        <f t="shared" si="0"/>
        <v>504</v>
      </c>
      <c r="O15" s="836">
        <f t="shared" si="1"/>
        <v>650</v>
      </c>
      <c r="P15" s="824">
        <f t="shared" si="2"/>
        <v>1.2896825396825398</v>
      </c>
    </row>
    <row r="16" spans="1:16" ht="24.95" customHeight="1" x14ac:dyDescent="0.25">
      <c r="A16" s="854" t="s">
        <v>583</v>
      </c>
      <c r="B16" s="855">
        <v>7</v>
      </c>
      <c r="C16" s="849">
        <v>7</v>
      </c>
      <c r="D16" s="855">
        <v>7</v>
      </c>
      <c r="E16" s="849">
        <v>4</v>
      </c>
      <c r="F16" s="855">
        <v>7</v>
      </c>
      <c r="G16" s="849">
        <v>2</v>
      </c>
      <c r="H16" s="855">
        <v>7</v>
      </c>
      <c r="I16" s="849">
        <v>12</v>
      </c>
      <c r="J16" s="855">
        <v>7</v>
      </c>
      <c r="K16" s="849">
        <v>4</v>
      </c>
      <c r="L16" s="855">
        <v>7</v>
      </c>
      <c r="M16" s="849">
        <v>2</v>
      </c>
      <c r="N16" s="836">
        <f t="shared" si="0"/>
        <v>42</v>
      </c>
      <c r="O16" s="836">
        <f t="shared" si="1"/>
        <v>31</v>
      </c>
      <c r="P16" s="824">
        <f t="shared" si="2"/>
        <v>0.73809523809523814</v>
      </c>
    </row>
    <row r="17" spans="1:16" ht="24.95" customHeight="1" thickBot="1" x14ac:dyDescent="0.3">
      <c r="A17" s="863" t="s">
        <v>509</v>
      </c>
      <c r="B17" s="864">
        <v>10</v>
      </c>
      <c r="C17" s="865">
        <v>64</v>
      </c>
      <c r="D17" s="864">
        <v>10</v>
      </c>
      <c r="E17" s="865">
        <v>64</v>
      </c>
      <c r="F17" s="864">
        <v>10</v>
      </c>
      <c r="G17" s="865">
        <v>69</v>
      </c>
      <c r="H17" s="864">
        <v>10</v>
      </c>
      <c r="I17" s="865">
        <v>86</v>
      </c>
      <c r="J17" s="864">
        <v>10</v>
      </c>
      <c r="K17" s="865">
        <v>48</v>
      </c>
      <c r="L17" s="864">
        <v>10</v>
      </c>
      <c r="M17" s="865">
        <v>54</v>
      </c>
      <c r="N17" s="866">
        <f t="shared" si="0"/>
        <v>60</v>
      </c>
      <c r="O17" s="866">
        <f t="shared" si="1"/>
        <v>385</v>
      </c>
      <c r="P17" s="867">
        <f t="shared" si="2"/>
        <v>6.416666666666667</v>
      </c>
    </row>
    <row r="18" spans="1:16" s="831" customFormat="1" ht="19.5" customHeight="1" x14ac:dyDescent="0.25">
      <c r="A18" s="860" t="s">
        <v>6</v>
      </c>
      <c r="B18" s="861">
        <f t="shared" ref="B18:O18" si="3">SUM(B9:B17)</f>
        <v>1045</v>
      </c>
      <c r="C18" s="861">
        <f>SUM(C9:C17)</f>
        <v>1213</v>
      </c>
      <c r="D18" s="861">
        <f t="shared" ref="D18:F18" si="4">SUM(D9:D17)</f>
        <v>1045</v>
      </c>
      <c r="E18" s="861">
        <f>SUM(E9:E17)</f>
        <v>1010</v>
      </c>
      <c r="F18" s="861">
        <f t="shared" si="4"/>
        <v>1045</v>
      </c>
      <c r="G18" s="861">
        <f>SUM(G9:G17)</f>
        <v>1231</v>
      </c>
      <c r="H18" s="861">
        <f t="shared" ref="H18:J18" si="5">SUM(H9:H17)</f>
        <v>1045</v>
      </c>
      <c r="I18" s="861">
        <f>SUM(I9:I17)</f>
        <v>1240</v>
      </c>
      <c r="J18" s="861">
        <f t="shared" si="5"/>
        <v>1045</v>
      </c>
      <c r="K18" s="861">
        <f>SUM(K9:K17)</f>
        <v>1064</v>
      </c>
      <c r="L18" s="861">
        <f t="shared" ref="L18" si="6">SUM(L9:L17)</f>
        <v>1045</v>
      </c>
      <c r="M18" s="861">
        <f>SUM(M9:M17)</f>
        <v>997</v>
      </c>
      <c r="N18" s="861">
        <f>SUM(N9:N17)</f>
        <v>6270</v>
      </c>
      <c r="O18" s="861">
        <f t="shared" si="3"/>
        <v>6755</v>
      </c>
      <c r="P18" s="862">
        <f>IF(N18=0,"-",O18/N18)</f>
        <v>1.0773524720893142</v>
      </c>
    </row>
    <row r="19" spans="1:16" x14ac:dyDescent="0.25">
      <c r="A19" s="931" t="str">
        <f>'Pque N Mundo I'!$A$37</f>
        <v>Nota: as metas apresentadas serão ajustadas na avaliação do CTA com os descontos de déficits de vagas e ausênsias legais.</v>
      </c>
      <c r="N19" s="837"/>
      <c r="O19" s="837"/>
    </row>
    <row r="20" spans="1:16" x14ac:dyDescent="0.25">
      <c r="A20" s="826" t="s">
        <v>629</v>
      </c>
      <c r="N20" s="833"/>
      <c r="O20" s="833"/>
    </row>
    <row r="21" spans="1:16" x14ac:dyDescent="0.25">
      <c r="N21" s="833"/>
      <c r="O21" s="833"/>
    </row>
    <row r="22" spans="1:16" x14ac:dyDescent="0.25">
      <c r="N22" s="833"/>
      <c r="O22" s="833"/>
    </row>
    <row r="23" spans="1:16" x14ac:dyDescent="0.25">
      <c r="N23" s="833"/>
      <c r="O23" s="833"/>
    </row>
    <row r="24" spans="1:16" x14ac:dyDescent="0.25">
      <c r="N24" s="833"/>
      <c r="O24" s="833"/>
    </row>
    <row r="25" spans="1:16" x14ac:dyDescent="0.25">
      <c r="N25" s="833"/>
      <c r="O25" s="833"/>
    </row>
    <row r="26" spans="1:16" x14ac:dyDescent="0.25">
      <c r="N26" s="833"/>
      <c r="O26" s="833"/>
    </row>
    <row r="27" spans="1:16" x14ac:dyDescent="0.25">
      <c r="N27" s="833"/>
      <c r="O27" s="833"/>
    </row>
    <row r="28" spans="1:16" x14ac:dyDescent="0.25">
      <c r="N28" s="833"/>
      <c r="O28" s="833"/>
    </row>
    <row r="29" spans="1:16" x14ac:dyDescent="0.25">
      <c r="N29" s="833"/>
      <c r="O29" s="833"/>
    </row>
    <row r="30" spans="1:16" x14ac:dyDescent="0.25">
      <c r="N30" s="833"/>
      <c r="O30" s="833"/>
    </row>
    <row r="31" spans="1:16" x14ac:dyDescent="0.25"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</sheetData>
  <mergeCells count="12">
    <mergeCell ref="A2:C2"/>
    <mergeCell ref="A3:C3"/>
    <mergeCell ref="A5:P5"/>
    <mergeCell ref="A6:P6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P254"/>
  <sheetViews>
    <sheetView showGridLines="0" zoomScaleNormal="100" workbookViewId="0">
      <pane xSplit="1" topLeftCell="B1" activePane="topRight" state="frozen"/>
      <selection activeCell="K20" sqref="K20"/>
      <selection pane="topRight" activeCell="M12" sqref="M12"/>
    </sheetView>
  </sheetViews>
  <sheetFormatPr defaultColWidth="8.85546875" defaultRowHeight="15" x14ac:dyDescent="0.25"/>
  <cols>
    <col min="1" max="1" width="46.7109375" customWidth="1"/>
    <col min="2" max="13" width="10" customWidth="1"/>
    <col min="14" max="14" width="7.42578125" bestFit="1" customWidth="1"/>
    <col min="15" max="15" width="8" customWidth="1"/>
    <col min="16" max="16" width="8.285156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647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32.1" customHeight="1" thickBot="1" x14ac:dyDescent="0.3">
      <c r="A9" s="875" t="s">
        <v>419</v>
      </c>
      <c r="B9" s="892">
        <v>120</v>
      </c>
      <c r="C9" s="906">
        <v>124</v>
      </c>
      <c r="D9" s="892">
        <v>120</v>
      </c>
      <c r="E9" s="906">
        <v>118</v>
      </c>
      <c r="F9" s="892">
        <v>120</v>
      </c>
      <c r="G9" s="906">
        <v>123</v>
      </c>
      <c r="H9" s="892">
        <v>120</v>
      </c>
      <c r="I9" s="906">
        <v>127</v>
      </c>
      <c r="J9" s="892">
        <v>120</v>
      </c>
      <c r="K9" s="906">
        <v>125</v>
      </c>
      <c r="L9" s="892">
        <v>120</v>
      </c>
      <c r="M9" s="906">
        <v>125</v>
      </c>
      <c r="N9" s="866">
        <f>B9+D9+F9+H9+J9+L9</f>
        <v>720</v>
      </c>
      <c r="O9" s="866">
        <f>C9+E9+G9+I9+K9+M9</f>
        <v>742</v>
      </c>
      <c r="P9" s="867">
        <f>IF(N9=0,"-",O9/N9)</f>
        <v>1.0305555555555554</v>
      </c>
    </row>
    <row r="10" spans="1:16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124</v>
      </c>
      <c r="D10" s="861">
        <f t="shared" ref="D10:E10" si="1">SUM(D9)</f>
        <v>120</v>
      </c>
      <c r="E10" s="861">
        <f t="shared" si="1"/>
        <v>118</v>
      </c>
      <c r="F10" s="861">
        <f t="shared" ref="F10:G10" si="2">SUM(F9)</f>
        <v>120</v>
      </c>
      <c r="G10" s="861">
        <f t="shared" si="2"/>
        <v>123</v>
      </c>
      <c r="H10" s="861">
        <f t="shared" ref="H10:I10" si="3">SUM(H9)</f>
        <v>120</v>
      </c>
      <c r="I10" s="861">
        <f t="shared" si="3"/>
        <v>127</v>
      </c>
      <c r="J10" s="861">
        <f t="shared" ref="J10:K10" si="4">SUM(J9)</f>
        <v>120</v>
      </c>
      <c r="K10" s="861">
        <f t="shared" si="4"/>
        <v>125</v>
      </c>
      <c r="L10" s="861">
        <f t="shared" ref="L10:M10" si="5">SUM(L9)</f>
        <v>120</v>
      </c>
      <c r="M10" s="861">
        <f t="shared" si="5"/>
        <v>125</v>
      </c>
      <c r="N10" s="861">
        <f t="shared" ref="N10:O10" si="6">SUM(N9)</f>
        <v>720</v>
      </c>
      <c r="O10" s="861">
        <f t="shared" si="6"/>
        <v>742</v>
      </c>
      <c r="P10" s="862">
        <f>IF(N10=0,"-",O10/N10)</f>
        <v>1.0305555555555554</v>
      </c>
    </row>
    <row r="11" spans="1:16" x14ac:dyDescent="0.25">
      <c r="A11" s="931" t="str">
        <f>'Pque N Mundo I'!$A$37</f>
        <v>Nota: as metas apresentadas serão ajustadas na avaliação do CTA com os descontos de déficits de vagas e ausênsias legais.</v>
      </c>
      <c r="N11" s="837"/>
      <c r="O11" s="837"/>
    </row>
    <row r="12" spans="1:16" x14ac:dyDescent="0.25">
      <c r="A12" s="826" t="s">
        <v>629</v>
      </c>
      <c r="N12" s="837"/>
      <c r="O12" s="837"/>
    </row>
    <row r="13" spans="1:16" x14ac:dyDescent="0.25">
      <c r="N13" s="837"/>
      <c r="O13" s="837"/>
    </row>
    <row r="14" spans="1:16" x14ac:dyDescent="0.25">
      <c r="N14" s="837"/>
      <c r="O14" s="837"/>
    </row>
    <row r="15" spans="1:16" x14ac:dyDescent="0.25">
      <c r="N15" s="837"/>
      <c r="O15" s="837"/>
    </row>
    <row r="16" spans="1:16" x14ac:dyDescent="0.25">
      <c r="N16" s="837"/>
      <c r="O16" s="837"/>
    </row>
    <row r="17" spans="14:15" x14ac:dyDescent="0.25">
      <c r="N17" s="837"/>
      <c r="O17" s="837"/>
    </row>
    <row r="18" spans="14:15" x14ac:dyDescent="0.25">
      <c r="N18" s="837"/>
      <c r="O18" s="837"/>
    </row>
    <row r="19" spans="14:15" x14ac:dyDescent="0.25">
      <c r="N19" s="837"/>
      <c r="O19" s="837"/>
    </row>
    <row r="20" spans="14:15" x14ac:dyDescent="0.25">
      <c r="N20" s="837"/>
      <c r="O20" s="837"/>
    </row>
    <row r="21" spans="14:15" x14ac:dyDescent="0.25">
      <c r="N21" s="833"/>
      <c r="O21" s="833"/>
    </row>
    <row r="22" spans="14:15" x14ac:dyDescent="0.25">
      <c r="N22" s="833"/>
      <c r="O22" s="833"/>
    </row>
    <row r="23" spans="14:15" x14ac:dyDescent="0.25">
      <c r="N23" s="833"/>
      <c r="O23" s="833"/>
    </row>
    <row r="24" spans="14:15" x14ac:dyDescent="0.25">
      <c r="N24" s="833"/>
      <c r="O24" s="833"/>
    </row>
    <row r="25" spans="14:15" x14ac:dyDescent="0.25">
      <c r="N25" s="833"/>
      <c r="O25" s="833"/>
    </row>
    <row r="26" spans="14:15" x14ac:dyDescent="0.25">
      <c r="N26" s="833"/>
      <c r="O26" s="833"/>
    </row>
    <row r="27" spans="14:15" x14ac:dyDescent="0.25">
      <c r="N27" s="833"/>
      <c r="O27" s="833"/>
    </row>
    <row r="28" spans="14:15" x14ac:dyDescent="0.25">
      <c r="N28" s="833"/>
      <c r="O28" s="833"/>
    </row>
    <row r="29" spans="14:15" x14ac:dyDescent="0.25">
      <c r="N29" s="833"/>
      <c r="O29" s="833"/>
    </row>
    <row r="30" spans="14:15" x14ac:dyDescent="0.25">
      <c r="N30" s="833"/>
      <c r="O30" s="833"/>
    </row>
    <row r="31" spans="14:15" x14ac:dyDescent="0.25">
      <c r="N31" s="833"/>
      <c r="O31" s="833"/>
    </row>
    <row r="32" spans="14:15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P254"/>
  <sheetViews>
    <sheetView showGridLines="0" zoomScaleNormal="100" workbookViewId="0">
      <pane xSplit="1" topLeftCell="B1" activePane="topRight" state="frozen"/>
      <selection activeCell="K20" sqref="K20"/>
      <selection pane="topRight" activeCell="N16" sqref="N16"/>
    </sheetView>
  </sheetViews>
  <sheetFormatPr defaultColWidth="8.85546875" defaultRowHeight="15" x14ac:dyDescent="0.25"/>
  <cols>
    <col min="1" max="1" width="47.7109375" customWidth="1"/>
    <col min="2" max="13" width="9.5703125" customWidth="1"/>
    <col min="14" max="14" width="7.42578125" bestFit="1" customWidth="1"/>
    <col min="15" max="15" width="8" customWidth="1"/>
    <col min="16" max="16" width="8.285156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646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30.95" customHeight="1" thickBot="1" x14ac:dyDescent="0.3">
      <c r="A9" s="875" t="s">
        <v>419</v>
      </c>
      <c r="B9" s="892">
        <v>120</v>
      </c>
      <c r="C9" s="906">
        <v>120</v>
      </c>
      <c r="D9" s="892">
        <v>120</v>
      </c>
      <c r="E9" s="906">
        <v>125</v>
      </c>
      <c r="F9" s="892">
        <v>120</v>
      </c>
      <c r="G9" s="906">
        <v>125</v>
      </c>
      <c r="H9" s="892">
        <v>120</v>
      </c>
      <c r="I9" s="906">
        <v>118</v>
      </c>
      <c r="J9" s="892">
        <v>120</v>
      </c>
      <c r="K9" s="906">
        <v>126</v>
      </c>
      <c r="L9" s="892">
        <v>120</v>
      </c>
      <c r="M9" s="906">
        <v>103</v>
      </c>
      <c r="N9" s="866">
        <f>B9+D9+F9+H9+J9+L9</f>
        <v>720</v>
      </c>
      <c r="O9" s="866">
        <f>C9+E9+G9+I9+K9+M9</f>
        <v>717</v>
      </c>
      <c r="P9" s="867">
        <f>IF(N9=0,"-",O9/N9)</f>
        <v>0.99583333333333335</v>
      </c>
    </row>
    <row r="10" spans="1:16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120</v>
      </c>
      <c r="D10" s="861">
        <f t="shared" ref="D10:E10" si="1">SUM(D9)</f>
        <v>120</v>
      </c>
      <c r="E10" s="861">
        <f t="shared" si="1"/>
        <v>125</v>
      </c>
      <c r="F10" s="861">
        <f t="shared" ref="F10:G10" si="2">SUM(F9)</f>
        <v>120</v>
      </c>
      <c r="G10" s="861">
        <f t="shared" si="2"/>
        <v>125</v>
      </c>
      <c r="H10" s="861">
        <f t="shared" ref="H10:I10" si="3">SUM(H9)</f>
        <v>120</v>
      </c>
      <c r="I10" s="861">
        <f t="shared" si="3"/>
        <v>118</v>
      </c>
      <c r="J10" s="861">
        <f t="shared" ref="J10:K10" si="4">SUM(J9)</f>
        <v>120</v>
      </c>
      <c r="K10" s="861">
        <f t="shared" si="4"/>
        <v>126</v>
      </c>
      <c r="L10" s="861">
        <f t="shared" ref="L10:M10" si="5">SUM(L9)</f>
        <v>120</v>
      </c>
      <c r="M10" s="861">
        <f t="shared" si="5"/>
        <v>103</v>
      </c>
      <c r="N10" s="861">
        <f t="shared" ref="N10:O10" si="6">SUM(N9)</f>
        <v>720</v>
      </c>
      <c r="O10" s="861">
        <f t="shared" si="6"/>
        <v>717</v>
      </c>
      <c r="P10" s="862">
        <f>IF(N10=0,"-",O10/N10)</f>
        <v>0.99583333333333335</v>
      </c>
    </row>
    <row r="11" spans="1:16" x14ac:dyDescent="0.25">
      <c r="A11" s="931" t="str">
        <f>'Pque N Mundo I'!$A$37</f>
        <v>Nota: as metas apresentadas serão ajustadas na avaliação do CTA com os descontos de déficits de vagas e ausênsias legais.</v>
      </c>
      <c r="N11" s="837"/>
      <c r="O11" s="837"/>
    </row>
    <row r="12" spans="1:16" x14ac:dyDescent="0.25">
      <c r="A12" s="826" t="s">
        <v>629</v>
      </c>
      <c r="N12" s="837"/>
      <c r="O12" s="837"/>
    </row>
    <row r="13" spans="1:16" x14ac:dyDescent="0.25">
      <c r="N13" s="837"/>
      <c r="O13" s="837"/>
    </row>
    <row r="14" spans="1:16" x14ac:dyDescent="0.25">
      <c r="N14" s="837"/>
      <c r="O14" s="837"/>
    </row>
    <row r="15" spans="1:16" x14ac:dyDescent="0.25">
      <c r="N15" s="837"/>
      <c r="O15" s="837"/>
    </row>
    <row r="16" spans="1:16" x14ac:dyDescent="0.25">
      <c r="N16" s="837"/>
      <c r="O16" s="837"/>
    </row>
    <row r="17" spans="14:15" x14ac:dyDescent="0.25">
      <c r="N17" s="837"/>
      <c r="O17" s="837"/>
    </row>
    <row r="18" spans="14:15" x14ac:dyDescent="0.25">
      <c r="N18" s="837"/>
      <c r="O18" s="837"/>
    </row>
    <row r="19" spans="14:15" x14ac:dyDescent="0.25">
      <c r="N19" s="837"/>
      <c r="O19" s="837"/>
    </row>
    <row r="20" spans="14:15" x14ac:dyDescent="0.25">
      <c r="N20" s="837"/>
      <c r="O20" s="837"/>
    </row>
    <row r="21" spans="14:15" x14ac:dyDescent="0.25">
      <c r="N21" s="833"/>
      <c r="O21" s="833"/>
    </row>
    <row r="22" spans="14:15" x14ac:dyDescent="0.25">
      <c r="N22" s="833"/>
      <c r="O22" s="833"/>
    </row>
    <row r="23" spans="14:15" x14ac:dyDescent="0.25">
      <c r="N23" s="833"/>
      <c r="O23" s="833"/>
    </row>
    <row r="24" spans="14:15" x14ac:dyDescent="0.25">
      <c r="N24" s="833"/>
      <c r="O24" s="833"/>
    </row>
    <row r="25" spans="14:15" x14ac:dyDescent="0.25">
      <c r="N25" s="833"/>
      <c r="O25" s="833"/>
    </row>
    <row r="26" spans="14:15" x14ac:dyDescent="0.25">
      <c r="N26" s="833"/>
      <c r="O26" s="833"/>
    </row>
    <row r="27" spans="14:15" x14ac:dyDescent="0.25">
      <c r="N27" s="833"/>
      <c r="O27" s="833"/>
    </row>
    <row r="28" spans="14:15" x14ac:dyDescent="0.25">
      <c r="N28" s="833"/>
      <c r="O28" s="833"/>
    </row>
    <row r="29" spans="14:15" x14ac:dyDescent="0.25">
      <c r="N29" s="833"/>
      <c r="O29" s="833"/>
    </row>
    <row r="30" spans="14:15" x14ac:dyDescent="0.25">
      <c r="N30" s="833"/>
      <c r="O30" s="833"/>
    </row>
    <row r="31" spans="14:15" x14ac:dyDescent="0.25">
      <c r="N31" s="833"/>
      <c r="O31" s="833"/>
    </row>
    <row r="32" spans="14:15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</sheetData>
  <mergeCells count="12">
    <mergeCell ref="A2:C2"/>
    <mergeCell ref="A3:C3"/>
    <mergeCell ref="A5:P5"/>
    <mergeCell ref="A6:P6"/>
    <mergeCell ref="A7:A8"/>
    <mergeCell ref="N7:P7"/>
    <mergeCell ref="B7:C7"/>
    <mergeCell ref="D7:E7"/>
    <mergeCell ref="F7:G7"/>
    <mergeCell ref="H7:I7"/>
    <mergeCell ref="J7:K7"/>
    <mergeCell ref="L7:M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222"/>
  <sheetViews>
    <sheetView showGridLines="0" zoomScaleNormal="100" workbookViewId="0">
      <pane xSplit="1" topLeftCell="B1" activePane="topRight" state="frozen"/>
      <selection activeCell="K20" sqref="K20"/>
      <selection pane="topRight" activeCell="Q11" sqref="Q11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11.42578125" customWidth="1"/>
    <col min="15" max="15" width="10.5703125" customWidth="1"/>
    <col min="16" max="16" width="8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645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27.95" customHeight="1" x14ac:dyDescent="0.25">
      <c r="A9" s="808" t="s">
        <v>624</v>
      </c>
      <c r="B9" s="861">
        <v>44</v>
      </c>
      <c r="C9" s="830">
        <v>63</v>
      </c>
      <c r="D9" s="861">
        <v>44</v>
      </c>
      <c r="E9" s="830">
        <v>71</v>
      </c>
      <c r="F9" s="861">
        <v>44</v>
      </c>
      <c r="G9" s="830">
        <v>95</v>
      </c>
      <c r="H9" s="861">
        <v>44</v>
      </c>
      <c r="I9" s="830">
        <v>58</v>
      </c>
      <c r="J9" s="861">
        <v>44</v>
      </c>
      <c r="K9" s="830">
        <v>96</v>
      </c>
      <c r="L9" s="861">
        <v>44</v>
      </c>
      <c r="M9" s="830">
        <v>90</v>
      </c>
      <c r="N9" s="856">
        <f>B9+D9+F9+H9+J9+L9</f>
        <v>264</v>
      </c>
      <c r="O9" s="856">
        <f>C9+E9+G9+I9+K9+M9</f>
        <v>473</v>
      </c>
      <c r="P9" s="824">
        <f>IF(N9=0,"-",O9/N9)</f>
        <v>1.7916666666666667</v>
      </c>
    </row>
    <row r="10" spans="1:16" ht="27.95" customHeight="1" x14ac:dyDescent="0.25">
      <c r="A10" s="808" t="s">
        <v>467</v>
      </c>
      <c r="B10" s="822">
        <v>80</v>
      </c>
      <c r="C10" s="823">
        <v>0</v>
      </c>
      <c r="D10" s="822">
        <v>80</v>
      </c>
      <c r="E10" s="823">
        <v>0</v>
      </c>
      <c r="F10" s="822">
        <v>80</v>
      </c>
      <c r="G10" s="823">
        <v>0</v>
      </c>
      <c r="H10" s="822">
        <v>80</v>
      </c>
      <c r="I10" s="823">
        <v>0</v>
      </c>
      <c r="J10" s="822">
        <v>80</v>
      </c>
      <c r="K10" s="823">
        <v>13</v>
      </c>
      <c r="L10" s="822">
        <v>80</v>
      </c>
      <c r="M10" s="823">
        <v>8</v>
      </c>
      <c r="N10" s="856">
        <f t="shared" ref="N10:N17" si="0">B10+D10+F10+H10+J10+L10</f>
        <v>480</v>
      </c>
      <c r="O10" s="856">
        <f t="shared" ref="O10:O17" si="1">C10+E10+G10+I10+K10+M10</f>
        <v>21</v>
      </c>
      <c r="P10" s="824">
        <f t="shared" ref="P10:P16" si="2">IF(N10=0,"-",O10/N10)</f>
        <v>4.3749999999999997E-2</v>
      </c>
    </row>
    <row r="11" spans="1:16" ht="27.95" customHeight="1" x14ac:dyDescent="0.25">
      <c r="A11" s="808" t="s">
        <v>464</v>
      </c>
      <c r="B11" s="822">
        <v>180</v>
      </c>
      <c r="C11" s="823">
        <v>228</v>
      </c>
      <c r="D11" s="822">
        <v>180</v>
      </c>
      <c r="E11" s="823">
        <v>177</v>
      </c>
      <c r="F11" s="822">
        <v>180</v>
      </c>
      <c r="G11" s="823">
        <v>205</v>
      </c>
      <c r="H11" s="822">
        <v>180</v>
      </c>
      <c r="I11" s="823">
        <v>232</v>
      </c>
      <c r="J11" s="822">
        <v>180</v>
      </c>
      <c r="K11" s="823">
        <v>179</v>
      </c>
      <c r="L11" s="822">
        <v>180</v>
      </c>
      <c r="M11" s="823">
        <v>167</v>
      </c>
      <c r="N11" s="856">
        <f t="shared" si="0"/>
        <v>1080</v>
      </c>
      <c r="O11" s="856">
        <f t="shared" si="1"/>
        <v>1188</v>
      </c>
      <c r="P11" s="824">
        <f t="shared" si="2"/>
        <v>1.1000000000000001</v>
      </c>
    </row>
    <row r="12" spans="1:16" ht="27.95" customHeight="1" x14ac:dyDescent="0.25">
      <c r="A12" s="808" t="s">
        <v>465</v>
      </c>
      <c r="B12" s="822">
        <v>108</v>
      </c>
      <c r="C12" s="823">
        <v>85</v>
      </c>
      <c r="D12" s="822">
        <v>108</v>
      </c>
      <c r="E12" s="823">
        <v>90</v>
      </c>
      <c r="F12" s="822">
        <v>108</v>
      </c>
      <c r="G12" s="823">
        <v>41</v>
      </c>
      <c r="H12" s="822">
        <v>108</v>
      </c>
      <c r="I12" s="823">
        <v>7</v>
      </c>
      <c r="J12" s="822">
        <v>108</v>
      </c>
      <c r="K12" s="823">
        <v>122</v>
      </c>
      <c r="L12" s="822">
        <v>108</v>
      </c>
      <c r="M12" s="823">
        <v>98</v>
      </c>
      <c r="N12" s="856">
        <f t="shared" si="0"/>
        <v>648</v>
      </c>
      <c r="O12" s="856">
        <f t="shared" si="1"/>
        <v>443</v>
      </c>
      <c r="P12" s="824">
        <f t="shared" si="2"/>
        <v>0.68364197530864201</v>
      </c>
    </row>
    <row r="13" spans="1:16" ht="27.95" customHeight="1" x14ac:dyDescent="0.25">
      <c r="A13" s="808" t="s">
        <v>466</v>
      </c>
      <c r="B13" s="822">
        <v>80</v>
      </c>
      <c r="C13" s="823">
        <v>398</v>
      </c>
      <c r="D13" s="822">
        <v>80</v>
      </c>
      <c r="E13" s="823">
        <v>430</v>
      </c>
      <c r="F13" s="822">
        <v>80</v>
      </c>
      <c r="G13" s="823">
        <v>343</v>
      </c>
      <c r="H13" s="822">
        <v>80</v>
      </c>
      <c r="I13" s="823">
        <v>294</v>
      </c>
      <c r="J13" s="822">
        <v>80</v>
      </c>
      <c r="K13" s="823">
        <v>238</v>
      </c>
      <c r="L13" s="822">
        <v>80</v>
      </c>
      <c r="M13" s="823">
        <v>228</v>
      </c>
      <c r="N13" s="856">
        <f t="shared" si="0"/>
        <v>480</v>
      </c>
      <c r="O13" s="856">
        <f t="shared" si="1"/>
        <v>1931</v>
      </c>
      <c r="P13" s="824">
        <f t="shared" si="2"/>
        <v>4.0229166666666663</v>
      </c>
    </row>
    <row r="14" spans="1:16" ht="27.95" customHeight="1" x14ac:dyDescent="0.25">
      <c r="A14" s="808" t="s">
        <v>517</v>
      </c>
      <c r="B14" s="855">
        <v>39</v>
      </c>
      <c r="C14" s="849">
        <v>40</v>
      </c>
      <c r="D14" s="855">
        <v>39</v>
      </c>
      <c r="E14" s="849">
        <v>32</v>
      </c>
      <c r="F14" s="855">
        <v>39</v>
      </c>
      <c r="G14" s="849">
        <v>54</v>
      </c>
      <c r="H14" s="855">
        <v>39</v>
      </c>
      <c r="I14" s="849">
        <v>10</v>
      </c>
      <c r="J14" s="855">
        <v>39</v>
      </c>
      <c r="K14" s="849">
        <v>20</v>
      </c>
      <c r="L14" s="855">
        <v>39</v>
      </c>
      <c r="M14" s="849">
        <v>6</v>
      </c>
      <c r="N14" s="856">
        <f t="shared" si="0"/>
        <v>234</v>
      </c>
      <c r="O14" s="856">
        <f t="shared" si="1"/>
        <v>162</v>
      </c>
      <c r="P14" s="824">
        <f t="shared" si="2"/>
        <v>0.69230769230769229</v>
      </c>
    </row>
    <row r="15" spans="1:16" ht="27.95" customHeight="1" x14ac:dyDescent="0.25">
      <c r="A15" s="808" t="s">
        <v>518</v>
      </c>
      <c r="B15" s="822">
        <v>39</v>
      </c>
      <c r="C15" s="823">
        <v>34</v>
      </c>
      <c r="D15" s="822">
        <v>39</v>
      </c>
      <c r="E15" s="823">
        <v>28</v>
      </c>
      <c r="F15" s="822">
        <v>39</v>
      </c>
      <c r="G15" s="823">
        <v>19</v>
      </c>
      <c r="H15" s="822">
        <v>39</v>
      </c>
      <c r="I15" s="823">
        <v>39</v>
      </c>
      <c r="J15" s="822">
        <v>39</v>
      </c>
      <c r="K15" s="823">
        <v>45</v>
      </c>
      <c r="L15" s="822">
        <v>39</v>
      </c>
      <c r="M15" s="823">
        <v>52</v>
      </c>
      <c r="N15" s="856">
        <f t="shared" si="0"/>
        <v>234</v>
      </c>
      <c r="O15" s="856">
        <f t="shared" si="1"/>
        <v>217</v>
      </c>
      <c r="P15" s="824">
        <f t="shared" si="2"/>
        <v>0.92735042735042739</v>
      </c>
    </row>
    <row r="16" spans="1:16" ht="27.95" customHeight="1" x14ac:dyDescent="0.25">
      <c r="A16" s="854" t="s">
        <v>537</v>
      </c>
      <c r="B16" s="855">
        <v>20</v>
      </c>
      <c r="C16" s="849">
        <v>13</v>
      </c>
      <c r="D16" s="855">
        <v>20</v>
      </c>
      <c r="E16" s="849">
        <v>18</v>
      </c>
      <c r="F16" s="855">
        <v>20</v>
      </c>
      <c r="G16" s="849">
        <v>11</v>
      </c>
      <c r="H16" s="855">
        <v>20</v>
      </c>
      <c r="I16" s="849">
        <v>13</v>
      </c>
      <c r="J16" s="855">
        <v>20</v>
      </c>
      <c r="K16" s="849">
        <v>16</v>
      </c>
      <c r="L16" s="855">
        <v>20</v>
      </c>
      <c r="M16" s="849">
        <v>14</v>
      </c>
      <c r="N16" s="856">
        <f t="shared" si="0"/>
        <v>120</v>
      </c>
      <c r="O16" s="856">
        <f t="shared" si="1"/>
        <v>85</v>
      </c>
      <c r="P16" s="857">
        <f t="shared" si="2"/>
        <v>0.70833333333333337</v>
      </c>
    </row>
    <row r="17" spans="1:16" ht="27.95" customHeight="1" thickBot="1" x14ac:dyDescent="0.3">
      <c r="A17" s="863" t="s">
        <v>677</v>
      </c>
      <c r="B17" s="864">
        <v>20</v>
      </c>
      <c r="C17" s="865">
        <v>0</v>
      </c>
      <c r="D17" s="864">
        <v>20</v>
      </c>
      <c r="E17" s="865">
        <v>34</v>
      </c>
      <c r="F17" s="864">
        <v>20</v>
      </c>
      <c r="G17" s="865">
        <v>11</v>
      </c>
      <c r="H17" s="864">
        <v>20</v>
      </c>
      <c r="I17" s="865">
        <v>7</v>
      </c>
      <c r="J17" s="864">
        <v>20</v>
      </c>
      <c r="K17" s="865">
        <v>9</v>
      </c>
      <c r="L17" s="864">
        <v>20</v>
      </c>
      <c r="M17" s="865">
        <v>13</v>
      </c>
      <c r="N17" s="866">
        <f t="shared" si="0"/>
        <v>120</v>
      </c>
      <c r="O17" s="866">
        <f t="shared" si="1"/>
        <v>74</v>
      </c>
      <c r="P17" s="867">
        <f>IF(N17=0,"-",O17/N17)</f>
        <v>0.6166666666666667</v>
      </c>
    </row>
    <row r="18" spans="1:16" s="831" customFormat="1" ht="20.25" customHeight="1" x14ac:dyDescent="0.25">
      <c r="A18" s="860" t="s">
        <v>6</v>
      </c>
      <c r="B18" s="861">
        <f t="shared" ref="B18:N18" si="3">SUM(B9:B17)</f>
        <v>610</v>
      </c>
      <c r="C18" s="861">
        <f t="shared" si="3"/>
        <v>861</v>
      </c>
      <c r="D18" s="861">
        <f t="shared" si="3"/>
        <v>610</v>
      </c>
      <c r="E18" s="861">
        <f t="shared" si="3"/>
        <v>880</v>
      </c>
      <c r="F18" s="861">
        <f t="shared" si="3"/>
        <v>610</v>
      </c>
      <c r="G18" s="861">
        <f t="shared" si="3"/>
        <v>779</v>
      </c>
      <c r="H18" s="861">
        <f t="shared" ref="H18:I18" si="4">SUM(H9:H17)</f>
        <v>610</v>
      </c>
      <c r="I18" s="861">
        <f t="shared" si="4"/>
        <v>660</v>
      </c>
      <c r="J18" s="861">
        <f t="shared" ref="J18:K18" si="5">SUM(J9:J17)</f>
        <v>610</v>
      </c>
      <c r="K18" s="861">
        <f t="shared" si="5"/>
        <v>738</v>
      </c>
      <c r="L18" s="861">
        <f t="shared" ref="L18:M18" si="6">SUM(L9:L17)</f>
        <v>610</v>
      </c>
      <c r="M18" s="861">
        <f t="shared" si="6"/>
        <v>676</v>
      </c>
      <c r="N18" s="861">
        <f t="shared" si="3"/>
        <v>3660</v>
      </c>
      <c r="O18" s="861">
        <f>SUM(O9:O16)</f>
        <v>4520</v>
      </c>
      <c r="P18" s="862">
        <f>IF(N18=0,"-",O18/N18)</f>
        <v>1.2349726775956285</v>
      </c>
    </row>
    <row r="19" spans="1:16" s="831" customFormat="1" ht="20.25" customHeight="1" x14ac:dyDescent="0.25">
      <c r="A19" s="931" t="str">
        <f>'Pque N Mundo I'!$A$37</f>
        <v>Nota: as metas apresentadas serão ajustadas na avaliação do CTA com os descontos de déficits de vagas e ausênsias legais.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872"/>
      <c r="P19" s="873"/>
    </row>
    <row r="20" spans="1:16" x14ac:dyDescent="0.25">
      <c r="A20" s="826" t="s">
        <v>629</v>
      </c>
      <c r="N20" s="833"/>
      <c r="O20" s="833"/>
    </row>
    <row r="21" spans="1:16" x14ac:dyDescent="0.25">
      <c r="N21" s="833"/>
      <c r="O21" s="833"/>
    </row>
    <row r="22" spans="1:16" x14ac:dyDescent="0.25">
      <c r="N22" s="833"/>
      <c r="O22" s="833"/>
    </row>
    <row r="23" spans="1:16" x14ac:dyDescent="0.25">
      <c r="N23" s="833"/>
      <c r="O23" s="833"/>
    </row>
    <row r="24" spans="1:16" x14ac:dyDescent="0.25">
      <c r="N24" s="833"/>
      <c r="O24" s="833"/>
    </row>
    <row r="25" spans="1:16" x14ac:dyDescent="0.25">
      <c r="N25" s="833"/>
      <c r="O25" s="833"/>
    </row>
    <row r="26" spans="1:16" x14ac:dyDescent="0.25">
      <c r="N26" s="833"/>
      <c r="O26" s="833"/>
    </row>
    <row r="27" spans="1:16" x14ac:dyDescent="0.25">
      <c r="N27" s="833"/>
      <c r="O27" s="833"/>
    </row>
    <row r="28" spans="1:16" x14ac:dyDescent="0.25">
      <c r="N28" s="833"/>
      <c r="O28" s="833"/>
    </row>
    <row r="29" spans="1:16" x14ac:dyDescent="0.25">
      <c r="N29" s="833"/>
      <c r="O29" s="833"/>
    </row>
    <row r="30" spans="1:16" ht="21.75" customHeight="1" x14ac:dyDescent="0.25">
      <c r="N30" s="833"/>
      <c r="O30" s="833"/>
    </row>
    <row r="31" spans="1:16" x14ac:dyDescent="0.25"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47"/>
  <sheetViews>
    <sheetView showGridLines="0" tabSelected="1" zoomScaleNormal="100" zoomScaleSheetLayoutView="90" workbookViewId="0">
      <pane xSplit="1" topLeftCell="B1" activePane="topRight" state="frozen"/>
      <selection activeCell="K20" sqref="K20"/>
      <selection pane="topRight" activeCell="M39" sqref="M39"/>
    </sheetView>
  </sheetViews>
  <sheetFormatPr defaultColWidth="8.85546875" defaultRowHeight="15" x14ac:dyDescent="0.25"/>
  <cols>
    <col min="1" max="1" width="48.85546875" customWidth="1"/>
    <col min="2" max="13" width="9.28515625" customWidth="1"/>
    <col min="14" max="14" width="8.42578125" bestFit="1" customWidth="1"/>
    <col min="15" max="15" width="8" customWidth="1"/>
    <col min="16" max="16" width="8.855468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634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s="645" customFormat="1" ht="18" customHeight="1" x14ac:dyDescent="0.2">
      <c r="A9" s="808" t="s">
        <v>462</v>
      </c>
      <c r="B9" s="861">
        <v>7200</v>
      </c>
      <c r="C9" s="830">
        <v>6699</v>
      </c>
      <c r="D9" s="861">
        <v>7200</v>
      </c>
      <c r="E9" s="830">
        <v>6487</v>
      </c>
      <c r="F9" s="861">
        <v>7200</v>
      </c>
      <c r="G9" s="830">
        <v>7304</v>
      </c>
      <c r="H9" s="861">
        <v>7200</v>
      </c>
      <c r="I9" s="830">
        <v>7016</v>
      </c>
      <c r="J9" s="861">
        <v>7200</v>
      </c>
      <c r="K9" s="830">
        <v>6854</v>
      </c>
      <c r="L9" s="861">
        <v>7200</v>
      </c>
      <c r="M9" s="830">
        <v>7053</v>
      </c>
      <c r="N9" s="836">
        <f>B9+D9+F9+H9+J9+L9</f>
        <v>43200</v>
      </c>
      <c r="O9" s="836">
        <f>C9+E9+G9+I9+K9+M9</f>
        <v>41413</v>
      </c>
      <c r="P9" s="824">
        <f>IF(N9=0,"-",O9/N9)</f>
        <v>0.95863425925925927</v>
      </c>
    </row>
    <row r="10" spans="1:16" s="645" customFormat="1" ht="18" customHeight="1" x14ac:dyDescent="0.2">
      <c r="A10" s="808" t="s">
        <v>460</v>
      </c>
      <c r="B10" s="822">
        <v>2496</v>
      </c>
      <c r="C10" s="823">
        <v>2699</v>
      </c>
      <c r="D10" s="822">
        <v>2496</v>
      </c>
      <c r="E10" s="823">
        <v>2340</v>
      </c>
      <c r="F10" s="822">
        <v>2496</v>
      </c>
      <c r="G10" s="823">
        <v>2703</v>
      </c>
      <c r="H10" s="822">
        <v>2496</v>
      </c>
      <c r="I10" s="823">
        <v>2109</v>
      </c>
      <c r="J10" s="822">
        <v>2496</v>
      </c>
      <c r="K10" s="823">
        <v>2197</v>
      </c>
      <c r="L10" s="822">
        <v>2496</v>
      </c>
      <c r="M10" s="823">
        <v>2361</v>
      </c>
      <c r="N10" s="836">
        <f t="shared" ref="N10:N35" si="0">B10+D10+F10+H10+J10+L10</f>
        <v>14976</v>
      </c>
      <c r="O10" s="836">
        <f t="shared" ref="O10:O35" si="1">C10+E10+G10+I10+K10+M10</f>
        <v>14409</v>
      </c>
      <c r="P10" s="824">
        <f t="shared" ref="P10:P23" si="2">IF(N10=0,"-",O10/N10)</f>
        <v>0.96213942307692313</v>
      </c>
    </row>
    <row r="11" spans="1:16" s="645" customFormat="1" ht="18" customHeight="1" x14ac:dyDescent="0.2">
      <c r="A11" s="808" t="s">
        <v>562</v>
      </c>
      <c r="B11" s="822">
        <v>96</v>
      </c>
      <c r="C11" s="823">
        <v>100</v>
      </c>
      <c r="D11" s="822">
        <v>96</v>
      </c>
      <c r="E11" s="823">
        <v>93</v>
      </c>
      <c r="F11" s="822">
        <v>96</v>
      </c>
      <c r="G11" s="823">
        <v>86</v>
      </c>
      <c r="H11" s="822">
        <v>96</v>
      </c>
      <c r="I11" s="823">
        <v>67</v>
      </c>
      <c r="J11" s="822">
        <v>96</v>
      </c>
      <c r="K11" s="823">
        <v>83</v>
      </c>
      <c r="L11" s="822">
        <v>96</v>
      </c>
      <c r="M11" s="823">
        <v>100</v>
      </c>
      <c r="N11" s="836">
        <f t="shared" si="0"/>
        <v>576</v>
      </c>
      <c r="O11" s="836">
        <f t="shared" si="1"/>
        <v>529</v>
      </c>
      <c r="P11" s="824">
        <f t="shared" ref="P11" si="3">IF(N11=0,"-",O11/N11)</f>
        <v>0.91840277777777779</v>
      </c>
    </row>
    <row r="12" spans="1:16" s="645" customFormat="1" ht="18" customHeight="1" x14ac:dyDescent="0.2">
      <c r="A12" s="808" t="s">
        <v>463</v>
      </c>
      <c r="B12" s="822">
        <v>1080</v>
      </c>
      <c r="C12" s="823">
        <v>1154</v>
      </c>
      <c r="D12" s="822">
        <v>1080</v>
      </c>
      <c r="E12" s="823">
        <v>798</v>
      </c>
      <c r="F12" s="822">
        <v>1080</v>
      </c>
      <c r="G12" s="823">
        <v>1078</v>
      </c>
      <c r="H12" s="822">
        <v>1080</v>
      </c>
      <c r="I12" s="823">
        <v>1115</v>
      </c>
      <c r="J12" s="822">
        <v>1080</v>
      </c>
      <c r="K12" s="823">
        <v>991</v>
      </c>
      <c r="L12" s="822">
        <v>1080</v>
      </c>
      <c r="M12" s="823">
        <v>1135</v>
      </c>
      <c r="N12" s="836">
        <f t="shared" si="0"/>
        <v>6480</v>
      </c>
      <c r="O12" s="836">
        <f t="shared" si="1"/>
        <v>6271</v>
      </c>
      <c r="P12" s="824">
        <f t="shared" si="2"/>
        <v>0.96774691358024689</v>
      </c>
    </row>
    <row r="13" spans="1:16" s="645" customFormat="1" ht="18" customHeight="1" x14ac:dyDescent="0.2">
      <c r="A13" s="808" t="s">
        <v>563</v>
      </c>
      <c r="B13" s="822">
        <v>96</v>
      </c>
      <c r="C13" s="823">
        <v>114</v>
      </c>
      <c r="D13" s="822">
        <v>96</v>
      </c>
      <c r="E13" s="823">
        <v>86</v>
      </c>
      <c r="F13" s="822">
        <v>96</v>
      </c>
      <c r="G13" s="823">
        <v>119</v>
      </c>
      <c r="H13" s="822">
        <v>96</v>
      </c>
      <c r="I13" s="823">
        <v>115</v>
      </c>
      <c r="J13" s="822">
        <v>96</v>
      </c>
      <c r="K13" s="823">
        <v>118</v>
      </c>
      <c r="L13" s="822">
        <v>96</v>
      </c>
      <c r="M13" s="823">
        <v>103</v>
      </c>
      <c r="N13" s="836">
        <f t="shared" si="0"/>
        <v>576</v>
      </c>
      <c r="O13" s="836">
        <f t="shared" si="1"/>
        <v>655</v>
      </c>
      <c r="P13" s="824">
        <f t="shared" ref="P13" si="4">IF(N13=0,"-",O13/N13)</f>
        <v>1.1371527777777777</v>
      </c>
    </row>
    <row r="14" spans="1:16" s="645" customFormat="1" ht="18" customHeight="1" x14ac:dyDescent="0.2">
      <c r="A14" s="808" t="s">
        <v>628</v>
      </c>
      <c r="B14" s="822">
        <v>350</v>
      </c>
      <c r="C14" s="823">
        <v>427</v>
      </c>
      <c r="D14" s="822">
        <v>350</v>
      </c>
      <c r="E14" s="823">
        <v>275</v>
      </c>
      <c r="F14" s="822">
        <v>350</v>
      </c>
      <c r="G14" s="823">
        <v>350</v>
      </c>
      <c r="H14" s="822">
        <v>350</v>
      </c>
      <c r="I14" s="823">
        <v>336</v>
      </c>
      <c r="J14" s="822">
        <v>350</v>
      </c>
      <c r="K14" s="823">
        <v>402</v>
      </c>
      <c r="L14" s="822">
        <v>350</v>
      </c>
      <c r="M14" s="823">
        <v>307</v>
      </c>
      <c r="N14" s="836">
        <f t="shared" si="0"/>
        <v>2100</v>
      </c>
      <c r="O14" s="836">
        <f t="shared" si="1"/>
        <v>2097</v>
      </c>
      <c r="P14" s="824">
        <f t="shared" si="2"/>
        <v>0.99857142857142855</v>
      </c>
    </row>
    <row r="15" spans="1:16" s="645" customFormat="1" ht="18" customHeight="1" x14ac:dyDescent="0.2">
      <c r="A15" s="808" t="s">
        <v>627</v>
      </c>
      <c r="B15" s="822">
        <v>80</v>
      </c>
      <c r="C15" s="823">
        <v>166</v>
      </c>
      <c r="D15" s="822">
        <v>80</v>
      </c>
      <c r="E15" s="823">
        <v>110</v>
      </c>
      <c r="F15" s="822">
        <v>80</v>
      </c>
      <c r="G15" s="823">
        <v>134</v>
      </c>
      <c r="H15" s="822">
        <v>80</v>
      </c>
      <c r="I15" s="823">
        <v>112</v>
      </c>
      <c r="J15" s="822">
        <v>80</v>
      </c>
      <c r="K15" s="823">
        <v>148</v>
      </c>
      <c r="L15" s="822">
        <v>80</v>
      </c>
      <c r="M15" s="823">
        <v>94</v>
      </c>
      <c r="N15" s="836">
        <f t="shared" si="0"/>
        <v>480</v>
      </c>
      <c r="O15" s="836">
        <f t="shared" si="1"/>
        <v>764</v>
      </c>
      <c r="P15" s="824">
        <f t="shared" si="2"/>
        <v>1.5916666666666666</v>
      </c>
    </row>
    <row r="16" spans="1:16" s="645" customFormat="1" ht="18" customHeight="1" x14ac:dyDescent="0.2">
      <c r="A16" s="808" t="s">
        <v>503</v>
      </c>
      <c r="B16" s="855">
        <v>6</v>
      </c>
      <c r="C16" s="849">
        <v>7</v>
      </c>
      <c r="D16" s="855">
        <v>6</v>
      </c>
      <c r="E16" s="849">
        <v>7</v>
      </c>
      <c r="F16" s="855">
        <v>6</v>
      </c>
      <c r="G16" s="849">
        <v>5</v>
      </c>
      <c r="H16" s="855">
        <v>6</v>
      </c>
      <c r="I16" s="849">
        <v>1</v>
      </c>
      <c r="J16" s="855">
        <v>6</v>
      </c>
      <c r="K16" s="849">
        <v>0</v>
      </c>
      <c r="L16" s="855">
        <v>6</v>
      </c>
      <c r="M16" s="849">
        <v>0</v>
      </c>
      <c r="N16" s="836">
        <f t="shared" si="0"/>
        <v>36</v>
      </c>
      <c r="O16" s="836">
        <f t="shared" si="1"/>
        <v>20</v>
      </c>
      <c r="P16" s="824">
        <f t="shared" si="2"/>
        <v>0.55555555555555558</v>
      </c>
    </row>
    <row r="17" spans="1:16" s="645" customFormat="1" ht="18" customHeight="1" x14ac:dyDescent="0.2">
      <c r="A17" s="808" t="s">
        <v>625</v>
      </c>
      <c r="B17" s="822">
        <v>162</v>
      </c>
      <c r="C17" s="823">
        <v>152</v>
      </c>
      <c r="D17" s="822">
        <v>162</v>
      </c>
      <c r="E17" s="823">
        <v>220</v>
      </c>
      <c r="F17" s="822">
        <v>162</v>
      </c>
      <c r="G17" s="823">
        <v>209</v>
      </c>
      <c r="H17" s="822">
        <v>162</v>
      </c>
      <c r="I17" s="823">
        <v>177</v>
      </c>
      <c r="J17" s="822">
        <v>162</v>
      </c>
      <c r="K17" s="823">
        <v>196</v>
      </c>
      <c r="L17" s="822">
        <v>162</v>
      </c>
      <c r="M17" s="823">
        <v>221</v>
      </c>
      <c r="N17" s="836">
        <f t="shared" si="0"/>
        <v>972</v>
      </c>
      <c r="O17" s="836">
        <f t="shared" si="1"/>
        <v>1175</v>
      </c>
      <c r="P17" s="824">
        <f t="shared" si="2"/>
        <v>1.2088477366255144</v>
      </c>
    </row>
    <row r="18" spans="1:16" s="645" customFormat="1" ht="18" customHeight="1" x14ac:dyDescent="0.2">
      <c r="A18" s="808" t="s">
        <v>584</v>
      </c>
      <c r="B18" s="822">
        <v>36</v>
      </c>
      <c r="C18" s="823">
        <v>62</v>
      </c>
      <c r="D18" s="822">
        <v>36</v>
      </c>
      <c r="E18" s="823">
        <v>66</v>
      </c>
      <c r="F18" s="822">
        <v>36</v>
      </c>
      <c r="G18" s="823">
        <v>56</v>
      </c>
      <c r="H18" s="822">
        <v>36</v>
      </c>
      <c r="I18" s="823">
        <v>51</v>
      </c>
      <c r="J18" s="822">
        <v>36</v>
      </c>
      <c r="K18" s="823">
        <v>51</v>
      </c>
      <c r="L18" s="822">
        <v>36</v>
      </c>
      <c r="M18" s="823">
        <v>60</v>
      </c>
      <c r="N18" s="836">
        <f t="shared" si="0"/>
        <v>216</v>
      </c>
      <c r="O18" s="836">
        <f t="shared" si="1"/>
        <v>346</v>
      </c>
      <c r="P18" s="824">
        <f t="shared" si="2"/>
        <v>1.6018518518518519</v>
      </c>
    </row>
    <row r="19" spans="1:16" s="645" customFormat="1" ht="18" customHeight="1" x14ac:dyDescent="0.2">
      <c r="A19" s="808" t="s">
        <v>502</v>
      </c>
      <c r="B19" s="855">
        <v>3</v>
      </c>
      <c r="C19" s="849">
        <v>4</v>
      </c>
      <c r="D19" s="855">
        <v>3</v>
      </c>
      <c r="E19" s="849">
        <v>3</v>
      </c>
      <c r="F19" s="855">
        <v>3</v>
      </c>
      <c r="G19" s="849">
        <v>3</v>
      </c>
      <c r="H19" s="855">
        <v>3</v>
      </c>
      <c r="I19" s="849">
        <v>2</v>
      </c>
      <c r="J19" s="855">
        <v>3</v>
      </c>
      <c r="K19" s="849">
        <v>0</v>
      </c>
      <c r="L19" s="855">
        <v>3</v>
      </c>
      <c r="M19" s="849">
        <v>0</v>
      </c>
      <c r="N19" s="836">
        <f t="shared" si="0"/>
        <v>18</v>
      </c>
      <c r="O19" s="836">
        <f t="shared" si="1"/>
        <v>12</v>
      </c>
      <c r="P19" s="824">
        <f t="shared" si="2"/>
        <v>0.66666666666666663</v>
      </c>
    </row>
    <row r="20" spans="1:16" s="645" customFormat="1" ht="18" customHeight="1" x14ac:dyDescent="0.2">
      <c r="A20" s="808" t="s">
        <v>567</v>
      </c>
      <c r="B20" s="822">
        <v>528</v>
      </c>
      <c r="C20" s="823">
        <v>269</v>
      </c>
      <c r="D20" s="822">
        <v>528</v>
      </c>
      <c r="E20" s="823">
        <v>325</v>
      </c>
      <c r="F20" s="822">
        <v>528</v>
      </c>
      <c r="G20" s="823">
        <v>542</v>
      </c>
      <c r="H20" s="822">
        <v>528</v>
      </c>
      <c r="I20" s="823">
        <v>400</v>
      </c>
      <c r="J20" s="822">
        <v>528</v>
      </c>
      <c r="K20" s="823">
        <v>592</v>
      </c>
      <c r="L20" s="822">
        <v>528</v>
      </c>
      <c r="M20" s="823">
        <v>596</v>
      </c>
      <c r="N20" s="836">
        <f t="shared" si="0"/>
        <v>3168</v>
      </c>
      <c r="O20" s="836">
        <f t="shared" si="1"/>
        <v>2724</v>
      </c>
      <c r="P20" s="824">
        <f t="shared" si="2"/>
        <v>0.85984848484848486</v>
      </c>
    </row>
    <row r="21" spans="1:16" s="645" customFormat="1" ht="18" customHeight="1" x14ac:dyDescent="0.2">
      <c r="A21" s="808" t="s">
        <v>476</v>
      </c>
      <c r="B21" s="822">
        <v>264</v>
      </c>
      <c r="C21" s="823">
        <v>7</v>
      </c>
      <c r="D21" s="822">
        <v>264</v>
      </c>
      <c r="E21" s="823">
        <v>85</v>
      </c>
      <c r="F21" s="822">
        <v>264</v>
      </c>
      <c r="G21" s="823">
        <v>132</v>
      </c>
      <c r="H21" s="822">
        <v>264</v>
      </c>
      <c r="I21" s="823">
        <v>102</v>
      </c>
      <c r="J21" s="822">
        <v>264</v>
      </c>
      <c r="K21" s="823">
        <v>150</v>
      </c>
      <c r="L21" s="822">
        <v>264</v>
      </c>
      <c r="M21" s="823">
        <v>107</v>
      </c>
      <c r="N21" s="836">
        <f t="shared" si="0"/>
        <v>1584</v>
      </c>
      <c r="O21" s="836">
        <f t="shared" si="1"/>
        <v>583</v>
      </c>
      <c r="P21" s="824">
        <f t="shared" si="2"/>
        <v>0.36805555555555558</v>
      </c>
    </row>
    <row r="22" spans="1:16" s="645" customFormat="1" ht="18" customHeight="1" x14ac:dyDescent="0.2">
      <c r="A22" s="808" t="s">
        <v>477</v>
      </c>
      <c r="B22" s="822">
        <v>320</v>
      </c>
      <c r="C22" s="823">
        <v>139</v>
      </c>
      <c r="D22" s="822">
        <v>320</v>
      </c>
      <c r="E22" s="823">
        <v>132</v>
      </c>
      <c r="F22" s="822">
        <v>320</v>
      </c>
      <c r="G22" s="823">
        <v>220</v>
      </c>
      <c r="H22" s="822">
        <v>320</v>
      </c>
      <c r="I22" s="823">
        <v>248</v>
      </c>
      <c r="J22" s="822">
        <v>320</v>
      </c>
      <c r="K22" s="823">
        <v>183</v>
      </c>
      <c r="L22" s="822">
        <v>320</v>
      </c>
      <c r="M22" s="823">
        <v>238</v>
      </c>
      <c r="N22" s="836">
        <f t="shared" si="0"/>
        <v>1920</v>
      </c>
      <c r="O22" s="836">
        <f t="shared" si="1"/>
        <v>1160</v>
      </c>
      <c r="P22" s="824">
        <f t="shared" si="2"/>
        <v>0.60416666666666663</v>
      </c>
    </row>
    <row r="23" spans="1:16" s="645" customFormat="1" ht="18" customHeight="1" x14ac:dyDescent="0.2">
      <c r="A23" s="808" t="s">
        <v>478</v>
      </c>
      <c r="B23" s="822">
        <f>264+132</f>
        <v>396</v>
      </c>
      <c r="C23" s="823">
        <v>349</v>
      </c>
      <c r="D23" s="822">
        <f>264+132</f>
        <v>396</v>
      </c>
      <c r="E23" s="823">
        <v>281</v>
      </c>
      <c r="F23" s="822">
        <f>264+132</f>
        <v>396</v>
      </c>
      <c r="G23" s="823">
        <v>340</v>
      </c>
      <c r="H23" s="822">
        <f>264+132</f>
        <v>396</v>
      </c>
      <c r="I23" s="823">
        <v>333</v>
      </c>
      <c r="J23" s="822">
        <f>264+132</f>
        <v>396</v>
      </c>
      <c r="K23" s="823">
        <v>384</v>
      </c>
      <c r="L23" s="822">
        <f>264+132</f>
        <v>396</v>
      </c>
      <c r="M23" s="823">
        <v>294</v>
      </c>
      <c r="N23" s="836">
        <f t="shared" si="0"/>
        <v>2376</v>
      </c>
      <c r="O23" s="836">
        <f t="shared" si="1"/>
        <v>1981</v>
      </c>
      <c r="P23" s="824">
        <f t="shared" si="2"/>
        <v>0.8337542087542088</v>
      </c>
    </row>
    <row r="24" spans="1:16" s="645" customFormat="1" ht="18" customHeight="1" x14ac:dyDescent="0.2">
      <c r="A24" s="854" t="s">
        <v>504</v>
      </c>
      <c r="B24" s="855">
        <v>540</v>
      </c>
      <c r="C24" s="849">
        <v>590</v>
      </c>
      <c r="D24" s="855">
        <v>540</v>
      </c>
      <c r="E24" s="849">
        <v>545</v>
      </c>
      <c r="F24" s="855">
        <v>540</v>
      </c>
      <c r="G24" s="849">
        <v>736</v>
      </c>
      <c r="H24" s="855">
        <v>540</v>
      </c>
      <c r="I24" s="849">
        <v>598</v>
      </c>
      <c r="J24" s="855">
        <v>540</v>
      </c>
      <c r="K24" s="849">
        <v>564</v>
      </c>
      <c r="L24" s="855">
        <v>540</v>
      </c>
      <c r="M24" s="849">
        <v>303</v>
      </c>
      <c r="N24" s="836">
        <f t="shared" si="0"/>
        <v>3240</v>
      </c>
      <c r="O24" s="836">
        <f t="shared" si="1"/>
        <v>3336</v>
      </c>
      <c r="P24" s="824">
        <f t="shared" ref="P24:P35" si="5">IF(N24=0,"-",O24/N24)</f>
        <v>1.0296296296296297</v>
      </c>
    </row>
    <row r="25" spans="1:16" s="645" customFormat="1" ht="18" customHeight="1" x14ac:dyDescent="0.2">
      <c r="A25" s="854" t="s">
        <v>505</v>
      </c>
      <c r="B25" s="855">
        <v>30</v>
      </c>
      <c r="C25" s="849">
        <v>55</v>
      </c>
      <c r="D25" s="855">
        <v>30</v>
      </c>
      <c r="E25" s="849">
        <v>30</v>
      </c>
      <c r="F25" s="855">
        <v>30</v>
      </c>
      <c r="G25" s="849">
        <v>51</v>
      </c>
      <c r="H25" s="855">
        <v>30</v>
      </c>
      <c r="I25" s="849">
        <v>48</v>
      </c>
      <c r="J25" s="855">
        <v>30</v>
      </c>
      <c r="K25" s="849">
        <v>57</v>
      </c>
      <c r="L25" s="855">
        <v>30</v>
      </c>
      <c r="M25" s="849">
        <v>17</v>
      </c>
      <c r="N25" s="836">
        <f t="shared" si="0"/>
        <v>180</v>
      </c>
      <c r="O25" s="836">
        <f t="shared" si="1"/>
        <v>258</v>
      </c>
      <c r="P25" s="824">
        <f t="shared" si="5"/>
        <v>1.4333333333333333</v>
      </c>
    </row>
    <row r="26" spans="1:16" s="645" customFormat="1" ht="18" customHeight="1" x14ac:dyDescent="0.2">
      <c r="A26" s="854" t="s">
        <v>506</v>
      </c>
      <c r="B26" s="855">
        <v>122</v>
      </c>
      <c r="C26" s="849">
        <v>160</v>
      </c>
      <c r="D26" s="855">
        <v>122</v>
      </c>
      <c r="E26" s="849">
        <v>78</v>
      </c>
      <c r="F26" s="855">
        <v>122</v>
      </c>
      <c r="G26" s="849">
        <v>93</v>
      </c>
      <c r="H26" s="855">
        <v>122</v>
      </c>
      <c r="I26" s="849">
        <v>139</v>
      </c>
      <c r="J26" s="855">
        <v>122</v>
      </c>
      <c r="K26" s="849">
        <v>239</v>
      </c>
      <c r="L26" s="855">
        <v>122</v>
      </c>
      <c r="M26" s="849">
        <v>235</v>
      </c>
      <c r="N26" s="836">
        <f t="shared" si="0"/>
        <v>732</v>
      </c>
      <c r="O26" s="836">
        <f t="shared" si="1"/>
        <v>944</v>
      </c>
      <c r="P26" s="824">
        <f t="shared" si="5"/>
        <v>1.2896174863387979</v>
      </c>
    </row>
    <row r="27" spans="1:16" s="645" customFormat="1" ht="18" customHeight="1" x14ac:dyDescent="0.2">
      <c r="A27" s="854" t="s">
        <v>507</v>
      </c>
      <c r="B27" s="855">
        <v>30</v>
      </c>
      <c r="C27" s="849">
        <v>11</v>
      </c>
      <c r="D27" s="855">
        <v>30</v>
      </c>
      <c r="E27" s="849">
        <v>4</v>
      </c>
      <c r="F27" s="855">
        <v>30</v>
      </c>
      <c r="G27" s="849">
        <v>2</v>
      </c>
      <c r="H27" s="855">
        <v>30</v>
      </c>
      <c r="I27" s="849">
        <v>2</v>
      </c>
      <c r="J27" s="855">
        <v>30</v>
      </c>
      <c r="K27" s="849">
        <v>50</v>
      </c>
      <c r="L27" s="855">
        <v>30</v>
      </c>
      <c r="M27" s="849">
        <v>57</v>
      </c>
      <c r="N27" s="836">
        <f t="shared" si="0"/>
        <v>180</v>
      </c>
      <c r="O27" s="836">
        <f t="shared" si="1"/>
        <v>126</v>
      </c>
      <c r="P27" s="824">
        <f t="shared" si="5"/>
        <v>0.7</v>
      </c>
    </row>
    <row r="28" spans="1:16" s="645" customFormat="1" ht="18" customHeight="1" x14ac:dyDescent="0.2">
      <c r="A28" s="854" t="s">
        <v>588</v>
      </c>
      <c r="B28" s="855">
        <v>46</v>
      </c>
      <c r="C28" s="849">
        <v>16</v>
      </c>
      <c r="D28" s="855">
        <v>46</v>
      </c>
      <c r="E28" s="849">
        <v>57</v>
      </c>
      <c r="F28" s="855">
        <v>46</v>
      </c>
      <c r="G28" s="849">
        <v>85</v>
      </c>
      <c r="H28" s="855">
        <v>46</v>
      </c>
      <c r="I28" s="849">
        <v>56</v>
      </c>
      <c r="J28" s="855">
        <v>46</v>
      </c>
      <c r="K28" s="849">
        <v>46</v>
      </c>
      <c r="L28" s="855">
        <v>46</v>
      </c>
      <c r="M28" s="849">
        <v>52</v>
      </c>
      <c r="N28" s="836">
        <f t="shared" si="0"/>
        <v>276</v>
      </c>
      <c r="O28" s="836">
        <f t="shared" si="1"/>
        <v>312</v>
      </c>
      <c r="P28" s="824">
        <f t="shared" si="5"/>
        <v>1.1304347826086956</v>
      </c>
    </row>
    <row r="29" spans="1:16" s="645" customFormat="1" ht="18" customHeight="1" x14ac:dyDescent="0.2">
      <c r="A29" s="854" t="s">
        <v>587</v>
      </c>
      <c r="B29" s="855">
        <v>30</v>
      </c>
      <c r="C29" s="849">
        <v>0</v>
      </c>
      <c r="D29" s="855">
        <v>30</v>
      </c>
      <c r="E29" s="849">
        <v>10</v>
      </c>
      <c r="F29" s="855">
        <v>30</v>
      </c>
      <c r="G29" s="849">
        <v>6</v>
      </c>
      <c r="H29" s="855">
        <v>30</v>
      </c>
      <c r="I29" s="849">
        <v>4</v>
      </c>
      <c r="J29" s="855">
        <v>30</v>
      </c>
      <c r="K29" s="849">
        <v>34</v>
      </c>
      <c r="L29" s="855">
        <v>30</v>
      </c>
      <c r="M29" s="849">
        <v>47</v>
      </c>
      <c r="N29" s="836">
        <f t="shared" si="0"/>
        <v>180</v>
      </c>
      <c r="O29" s="836">
        <f t="shared" si="1"/>
        <v>101</v>
      </c>
      <c r="P29" s="824">
        <f t="shared" si="5"/>
        <v>0.56111111111111112</v>
      </c>
    </row>
    <row r="30" spans="1:16" s="645" customFormat="1" ht="18" customHeight="1" x14ac:dyDescent="0.2">
      <c r="A30" s="854" t="s">
        <v>515</v>
      </c>
      <c r="B30" s="855">
        <v>96</v>
      </c>
      <c r="C30" s="849">
        <v>49</v>
      </c>
      <c r="D30" s="855">
        <v>96</v>
      </c>
      <c r="E30" s="849">
        <v>46</v>
      </c>
      <c r="F30" s="855">
        <v>96</v>
      </c>
      <c r="G30" s="849">
        <v>97</v>
      </c>
      <c r="H30" s="855">
        <v>96</v>
      </c>
      <c r="I30" s="849">
        <v>97</v>
      </c>
      <c r="J30" s="855">
        <v>96</v>
      </c>
      <c r="K30" s="849">
        <v>90</v>
      </c>
      <c r="L30" s="855">
        <v>96</v>
      </c>
      <c r="M30" s="849">
        <v>35</v>
      </c>
      <c r="N30" s="836">
        <f t="shared" si="0"/>
        <v>576</v>
      </c>
      <c r="O30" s="836">
        <f t="shared" si="1"/>
        <v>414</v>
      </c>
      <c r="P30" s="824">
        <f t="shared" si="5"/>
        <v>0.71875</v>
      </c>
    </row>
    <row r="31" spans="1:16" s="645" customFormat="1" ht="18" customHeight="1" x14ac:dyDescent="0.2">
      <c r="A31" s="854" t="s">
        <v>508</v>
      </c>
      <c r="B31" s="855">
        <v>16</v>
      </c>
      <c r="C31" s="849">
        <v>11</v>
      </c>
      <c r="D31" s="855">
        <v>16</v>
      </c>
      <c r="E31" s="849">
        <v>10</v>
      </c>
      <c r="F31" s="855">
        <v>16</v>
      </c>
      <c r="G31" s="849">
        <v>14</v>
      </c>
      <c r="H31" s="855">
        <v>16</v>
      </c>
      <c r="I31" s="849">
        <v>14</v>
      </c>
      <c r="J31" s="855">
        <v>16</v>
      </c>
      <c r="K31" s="849">
        <v>17</v>
      </c>
      <c r="L31" s="855">
        <v>16</v>
      </c>
      <c r="M31" s="849">
        <v>5</v>
      </c>
      <c r="N31" s="836">
        <f t="shared" si="0"/>
        <v>96</v>
      </c>
      <c r="O31" s="836">
        <f t="shared" si="1"/>
        <v>71</v>
      </c>
      <c r="P31" s="824">
        <f t="shared" si="5"/>
        <v>0.73958333333333337</v>
      </c>
    </row>
    <row r="32" spans="1:16" s="645" customFormat="1" ht="18" customHeight="1" x14ac:dyDescent="0.2">
      <c r="A32" s="854" t="s">
        <v>579</v>
      </c>
      <c r="B32" s="855">
        <v>120</v>
      </c>
      <c r="C32" s="849">
        <v>126</v>
      </c>
      <c r="D32" s="855">
        <v>120</v>
      </c>
      <c r="E32" s="849">
        <v>73</v>
      </c>
      <c r="F32" s="855">
        <v>120</v>
      </c>
      <c r="G32" s="849">
        <v>133</v>
      </c>
      <c r="H32" s="855">
        <v>120</v>
      </c>
      <c r="I32" s="849">
        <v>127</v>
      </c>
      <c r="J32" s="855">
        <v>120</v>
      </c>
      <c r="K32" s="849">
        <v>128</v>
      </c>
      <c r="L32" s="855">
        <v>120</v>
      </c>
      <c r="M32" s="849">
        <v>86</v>
      </c>
      <c r="N32" s="836">
        <f t="shared" si="0"/>
        <v>720</v>
      </c>
      <c r="O32" s="836">
        <f t="shared" si="1"/>
        <v>673</v>
      </c>
      <c r="P32" s="824">
        <f t="shared" si="5"/>
        <v>0.93472222222222223</v>
      </c>
    </row>
    <row r="33" spans="1:16" s="645" customFormat="1" ht="18" customHeight="1" x14ac:dyDescent="0.2">
      <c r="A33" s="854" t="s">
        <v>580</v>
      </c>
      <c r="B33" s="855">
        <v>384</v>
      </c>
      <c r="C33" s="849">
        <v>442</v>
      </c>
      <c r="D33" s="855">
        <v>384</v>
      </c>
      <c r="E33" s="849">
        <v>429</v>
      </c>
      <c r="F33" s="855">
        <v>384</v>
      </c>
      <c r="G33" s="849">
        <v>419</v>
      </c>
      <c r="H33" s="855">
        <v>384</v>
      </c>
      <c r="I33" s="849">
        <v>429</v>
      </c>
      <c r="J33" s="855">
        <v>384</v>
      </c>
      <c r="K33" s="849">
        <v>416</v>
      </c>
      <c r="L33" s="855">
        <v>384</v>
      </c>
      <c r="M33" s="849">
        <v>388</v>
      </c>
      <c r="N33" s="836">
        <f t="shared" si="0"/>
        <v>2304</v>
      </c>
      <c r="O33" s="836">
        <f t="shared" si="1"/>
        <v>2523</v>
      </c>
      <c r="P33" s="824">
        <f t="shared" si="5"/>
        <v>1.0950520833333333</v>
      </c>
    </row>
    <row r="34" spans="1:16" s="645" customFormat="1" ht="18" customHeight="1" x14ac:dyDescent="0.2">
      <c r="A34" s="854" t="s">
        <v>583</v>
      </c>
      <c r="B34" s="855">
        <v>40</v>
      </c>
      <c r="C34" s="849">
        <v>0</v>
      </c>
      <c r="D34" s="855">
        <v>40</v>
      </c>
      <c r="E34" s="849">
        <v>0</v>
      </c>
      <c r="F34" s="855">
        <v>40</v>
      </c>
      <c r="G34" s="849">
        <v>0</v>
      </c>
      <c r="H34" s="855">
        <v>40</v>
      </c>
      <c r="I34" s="849">
        <v>6</v>
      </c>
      <c r="J34" s="855">
        <v>40</v>
      </c>
      <c r="K34" s="849">
        <v>7</v>
      </c>
      <c r="L34" s="855">
        <v>40</v>
      </c>
      <c r="M34" s="849">
        <v>28</v>
      </c>
      <c r="N34" s="836">
        <f t="shared" si="0"/>
        <v>240</v>
      </c>
      <c r="O34" s="836">
        <f t="shared" si="1"/>
        <v>41</v>
      </c>
      <c r="P34" s="824">
        <f t="shared" si="5"/>
        <v>0.17083333333333334</v>
      </c>
    </row>
    <row r="35" spans="1:16" s="645" customFormat="1" ht="18" customHeight="1" thickBot="1" x14ac:dyDescent="0.25">
      <c r="A35" s="863" t="s">
        <v>509</v>
      </c>
      <c r="B35" s="864">
        <v>60</v>
      </c>
      <c r="C35" s="865">
        <v>37</v>
      </c>
      <c r="D35" s="864">
        <v>60</v>
      </c>
      <c r="E35" s="865">
        <v>77</v>
      </c>
      <c r="F35" s="864">
        <v>60</v>
      </c>
      <c r="G35" s="865">
        <v>84</v>
      </c>
      <c r="H35" s="864">
        <v>60</v>
      </c>
      <c r="I35" s="865">
        <v>68</v>
      </c>
      <c r="J35" s="864">
        <v>60</v>
      </c>
      <c r="K35" s="865">
        <v>99</v>
      </c>
      <c r="L35" s="864">
        <v>60</v>
      </c>
      <c r="M35" s="865">
        <v>68</v>
      </c>
      <c r="N35" s="866">
        <f t="shared" si="0"/>
        <v>360</v>
      </c>
      <c r="O35" s="866">
        <f t="shared" si="1"/>
        <v>433</v>
      </c>
      <c r="P35" s="867">
        <f t="shared" si="5"/>
        <v>1.2027777777777777</v>
      </c>
    </row>
    <row r="36" spans="1:16" s="831" customFormat="1" ht="17.25" customHeight="1" x14ac:dyDescent="0.25">
      <c r="A36" s="860" t="s">
        <v>6</v>
      </c>
      <c r="B36" s="861">
        <f t="shared" ref="B36:C36" si="6">SUM(B9:B35)</f>
        <v>14627</v>
      </c>
      <c r="C36" s="861">
        <f t="shared" si="6"/>
        <v>13845</v>
      </c>
      <c r="D36" s="861">
        <f t="shared" ref="D36:E36" si="7">SUM(D9:D35)</f>
        <v>14627</v>
      </c>
      <c r="E36" s="861">
        <f t="shared" si="7"/>
        <v>12667</v>
      </c>
      <c r="F36" s="861">
        <f t="shared" ref="F36:G36" si="8">SUM(F9:F35)</f>
        <v>14627</v>
      </c>
      <c r="G36" s="861">
        <f t="shared" si="8"/>
        <v>15001</v>
      </c>
      <c r="H36" s="861">
        <f t="shared" ref="H36:I36" si="9">SUM(H9:H35)</f>
        <v>14627</v>
      </c>
      <c r="I36" s="861">
        <f t="shared" si="9"/>
        <v>13772</v>
      </c>
      <c r="J36" s="861">
        <f t="shared" ref="J36:K36" si="10">SUM(J9:J35)</f>
        <v>14627</v>
      </c>
      <c r="K36" s="861">
        <f t="shared" si="10"/>
        <v>14096</v>
      </c>
      <c r="L36" s="861">
        <f t="shared" ref="L36:M36" si="11">SUM(L9:L35)</f>
        <v>14627</v>
      </c>
      <c r="M36" s="861">
        <f t="shared" si="11"/>
        <v>13990</v>
      </c>
      <c r="N36" s="861">
        <f>SUM(N9:N35)</f>
        <v>87762</v>
      </c>
      <c r="O36" s="861">
        <f>SUM(O9:O35)</f>
        <v>83371</v>
      </c>
      <c r="P36" s="862">
        <f>IF(N36=0,"-",O36/N36)</f>
        <v>0.94996695608577741</v>
      </c>
    </row>
    <row r="37" spans="1:16" x14ac:dyDescent="0.25">
      <c r="A37" s="931" t="s">
        <v>632</v>
      </c>
      <c r="N37" s="833"/>
      <c r="O37" s="833"/>
    </row>
    <row r="38" spans="1:16" x14ac:dyDescent="0.25">
      <c r="A38" s="826" t="s">
        <v>629</v>
      </c>
      <c r="N38" s="833"/>
      <c r="O38" s="833"/>
    </row>
    <row r="39" spans="1:16" x14ac:dyDescent="0.25">
      <c r="N39" s="833"/>
      <c r="O39" s="833"/>
    </row>
    <row r="40" spans="1:16" x14ac:dyDescent="0.25">
      <c r="N40" s="833"/>
      <c r="O40" s="833"/>
    </row>
    <row r="41" spans="1:16" x14ac:dyDescent="0.25">
      <c r="N41" s="833"/>
      <c r="O41" s="833"/>
    </row>
    <row r="42" spans="1:16" x14ac:dyDescent="0.25">
      <c r="N42" s="833"/>
      <c r="O42" s="833"/>
    </row>
    <row r="43" spans="1:16" x14ac:dyDescent="0.25">
      <c r="N43" s="833"/>
      <c r="O43" s="833"/>
    </row>
    <row r="44" spans="1:16" x14ac:dyDescent="0.25">
      <c r="N44" s="833"/>
      <c r="O44" s="833"/>
    </row>
    <row r="45" spans="1:16" x14ac:dyDescent="0.25">
      <c r="N45" s="833"/>
      <c r="O45" s="833"/>
    </row>
    <row r="46" spans="1:16" x14ac:dyDescent="0.25">
      <c r="N46" s="833"/>
      <c r="O46" s="833"/>
    </row>
    <row r="47" spans="1:16" x14ac:dyDescent="0.25">
      <c r="N47" s="833"/>
      <c r="O47" s="833"/>
    </row>
    <row r="48" spans="1:16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P235"/>
  <sheetViews>
    <sheetView showGridLines="0" zoomScaleNormal="100" zoomScalePageLayoutView="110" workbookViewId="0">
      <pane xSplit="1" topLeftCell="B1" activePane="topRight" state="frozen"/>
      <selection activeCell="K20" sqref="K20"/>
      <selection pane="topRight" activeCell="O33" sqref="O33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12.140625" customWidth="1"/>
    <col min="15" max="15" width="10" customWidth="1"/>
    <col min="16" max="16" width="9.28515625" customWidth="1"/>
    <col min="17" max="17" width="3.71093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644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20.25" customHeight="1" x14ac:dyDescent="0.25">
      <c r="A9" s="889" t="s">
        <v>595</v>
      </c>
      <c r="B9" s="897">
        <v>40</v>
      </c>
      <c r="C9" s="898">
        <v>43</v>
      </c>
      <c r="D9" s="897">
        <v>40</v>
      </c>
      <c r="E9" s="898">
        <v>52</v>
      </c>
      <c r="F9" s="897">
        <v>40</v>
      </c>
      <c r="G9" s="898">
        <v>20</v>
      </c>
      <c r="H9" s="897">
        <v>40</v>
      </c>
      <c r="I9" s="898">
        <v>18</v>
      </c>
      <c r="J9" s="897">
        <v>40</v>
      </c>
      <c r="K9" s="898">
        <v>44</v>
      </c>
      <c r="L9" s="897">
        <v>40</v>
      </c>
      <c r="M9" s="898">
        <v>40</v>
      </c>
      <c r="N9" s="856">
        <f>B9+D9+F9+H9+J9+L9</f>
        <v>240</v>
      </c>
      <c r="O9" s="856">
        <f>C9+E9+G9+I9+K9+M9</f>
        <v>217</v>
      </c>
      <c r="P9" s="824">
        <f>IF(N9=0,"-",O9/N9)</f>
        <v>0.90416666666666667</v>
      </c>
    </row>
    <row r="10" spans="1:16" ht="20.25" customHeight="1" x14ac:dyDescent="0.25">
      <c r="A10" s="889" t="s">
        <v>596</v>
      </c>
      <c r="B10" s="827">
        <v>30</v>
      </c>
      <c r="C10" s="828">
        <v>46</v>
      </c>
      <c r="D10" s="827">
        <v>30</v>
      </c>
      <c r="E10" s="828">
        <v>27</v>
      </c>
      <c r="F10" s="827">
        <v>30</v>
      </c>
      <c r="G10" s="828">
        <v>24</v>
      </c>
      <c r="H10" s="827">
        <v>30</v>
      </c>
      <c r="I10" s="828">
        <v>20</v>
      </c>
      <c r="J10" s="827">
        <v>30</v>
      </c>
      <c r="K10" s="828">
        <v>29</v>
      </c>
      <c r="L10" s="827">
        <v>30</v>
      </c>
      <c r="M10" s="828">
        <v>31</v>
      </c>
      <c r="N10" s="856">
        <f t="shared" ref="N10:N22" si="0">B10+D10+F10+H10+J10+L10</f>
        <v>180</v>
      </c>
      <c r="O10" s="856">
        <f t="shared" ref="O10:O22" si="1">C10+E10+G10+I10+K10+M10</f>
        <v>177</v>
      </c>
      <c r="P10" s="824">
        <f t="shared" ref="P10:P22" si="2">IF(N10=0,"-",O10/N10)</f>
        <v>0.98333333333333328</v>
      </c>
    </row>
    <row r="11" spans="1:16" ht="20.25" customHeight="1" x14ac:dyDescent="0.25">
      <c r="A11" s="889" t="s">
        <v>597</v>
      </c>
      <c r="B11" s="858">
        <v>40</v>
      </c>
      <c r="C11" s="859">
        <v>45</v>
      </c>
      <c r="D11" s="858">
        <v>40</v>
      </c>
      <c r="E11" s="859">
        <v>45</v>
      </c>
      <c r="F11" s="858">
        <v>40</v>
      </c>
      <c r="G11" s="859">
        <v>39</v>
      </c>
      <c r="H11" s="858">
        <v>40</v>
      </c>
      <c r="I11" s="859">
        <v>59</v>
      </c>
      <c r="J11" s="858">
        <v>40</v>
      </c>
      <c r="K11" s="859">
        <v>50</v>
      </c>
      <c r="L11" s="858">
        <v>40</v>
      </c>
      <c r="M11" s="859">
        <v>39</v>
      </c>
      <c r="N11" s="856">
        <f t="shared" si="0"/>
        <v>240</v>
      </c>
      <c r="O11" s="856">
        <f t="shared" si="1"/>
        <v>277</v>
      </c>
      <c r="P11" s="824">
        <f t="shared" si="2"/>
        <v>1.1541666666666666</v>
      </c>
    </row>
    <row r="12" spans="1:16" ht="20.25" customHeight="1" x14ac:dyDescent="0.25">
      <c r="A12" s="854" t="s">
        <v>539</v>
      </c>
      <c r="B12" s="858">
        <v>1000</v>
      </c>
      <c r="C12" s="859">
        <v>1033</v>
      </c>
      <c r="D12" s="858">
        <v>1000</v>
      </c>
      <c r="E12" s="859">
        <v>1166</v>
      </c>
      <c r="F12" s="858">
        <v>1000</v>
      </c>
      <c r="G12" s="859">
        <v>1348</v>
      </c>
      <c r="H12" s="858">
        <v>1000</v>
      </c>
      <c r="I12" s="859">
        <v>1182</v>
      </c>
      <c r="J12" s="858">
        <v>1000</v>
      </c>
      <c r="K12" s="859">
        <v>1221</v>
      </c>
      <c r="L12" s="858">
        <v>1000</v>
      </c>
      <c r="M12" s="859">
        <v>1194</v>
      </c>
      <c r="N12" s="856">
        <f t="shared" si="0"/>
        <v>6000</v>
      </c>
      <c r="O12" s="856">
        <f t="shared" si="1"/>
        <v>7144</v>
      </c>
      <c r="P12" s="824">
        <f t="shared" si="2"/>
        <v>1.1906666666666668</v>
      </c>
    </row>
    <row r="13" spans="1:16" ht="20.25" customHeight="1" thickBot="1" x14ac:dyDescent="0.3">
      <c r="A13" s="863" t="s">
        <v>538</v>
      </c>
      <c r="B13" s="890">
        <v>5</v>
      </c>
      <c r="C13" s="876">
        <v>5</v>
      </c>
      <c r="D13" s="890">
        <v>5</v>
      </c>
      <c r="E13" s="876">
        <v>5</v>
      </c>
      <c r="F13" s="890">
        <v>5</v>
      </c>
      <c r="G13" s="876">
        <v>5</v>
      </c>
      <c r="H13" s="890">
        <v>5</v>
      </c>
      <c r="I13" s="876">
        <v>5</v>
      </c>
      <c r="J13" s="890">
        <v>5</v>
      </c>
      <c r="K13" s="876">
        <v>6</v>
      </c>
      <c r="L13" s="890">
        <v>5</v>
      </c>
      <c r="M13" s="876">
        <v>5</v>
      </c>
      <c r="N13" s="866">
        <f t="shared" si="0"/>
        <v>30</v>
      </c>
      <c r="O13" s="866">
        <f t="shared" si="1"/>
        <v>31</v>
      </c>
      <c r="P13" s="867">
        <f t="shared" si="2"/>
        <v>1.0333333333333334</v>
      </c>
    </row>
    <row r="14" spans="1:16" ht="20.25" customHeight="1" x14ac:dyDescent="0.25">
      <c r="A14" s="896" t="s">
        <v>598</v>
      </c>
      <c r="B14" s="897">
        <v>135</v>
      </c>
      <c r="C14" s="898">
        <v>353</v>
      </c>
      <c r="D14" s="897">
        <v>135</v>
      </c>
      <c r="E14" s="898">
        <v>444</v>
      </c>
      <c r="F14" s="897">
        <v>135</v>
      </c>
      <c r="G14" s="898">
        <v>0</v>
      </c>
      <c r="H14" s="897">
        <v>135</v>
      </c>
      <c r="I14" s="898">
        <v>272</v>
      </c>
      <c r="J14" s="897">
        <v>135</v>
      </c>
      <c r="K14" s="898">
        <v>279</v>
      </c>
      <c r="L14" s="897">
        <v>135</v>
      </c>
      <c r="M14" s="898">
        <v>311</v>
      </c>
      <c r="N14" s="838">
        <f t="shared" si="0"/>
        <v>810</v>
      </c>
      <c r="O14" s="838">
        <f t="shared" si="1"/>
        <v>1659</v>
      </c>
      <c r="P14" s="839">
        <f t="shared" si="2"/>
        <v>2.0481481481481483</v>
      </c>
    </row>
    <row r="15" spans="1:16" ht="20.25" customHeight="1" x14ac:dyDescent="0.25">
      <c r="A15" s="889" t="s">
        <v>599</v>
      </c>
      <c r="B15" s="858">
        <v>180</v>
      </c>
      <c r="C15" s="859">
        <v>355</v>
      </c>
      <c r="D15" s="858">
        <v>180</v>
      </c>
      <c r="E15" s="859">
        <v>503</v>
      </c>
      <c r="F15" s="858">
        <v>180</v>
      </c>
      <c r="G15" s="859">
        <v>582</v>
      </c>
      <c r="H15" s="858">
        <v>180</v>
      </c>
      <c r="I15" s="859">
        <v>598</v>
      </c>
      <c r="J15" s="858">
        <v>180</v>
      </c>
      <c r="K15" s="859">
        <v>605</v>
      </c>
      <c r="L15" s="858">
        <v>180</v>
      </c>
      <c r="M15" s="859">
        <v>565</v>
      </c>
      <c r="N15" s="856">
        <f t="shared" si="0"/>
        <v>1080</v>
      </c>
      <c r="O15" s="856">
        <f t="shared" si="1"/>
        <v>3208</v>
      </c>
      <c r="P15" s="824">
        <f t="shared" si="2"/>
        <v>2.9703703703703703</v>
      </c>
    </row>
    <row r="16" spans="1:16" ht="20.25" customHeight="1" x14ac:dyDescent="0.25">
      <c r="A16" s="889" t="s">
        <v>600</v>
      </c>
      <c r="B16" s="858">
        <v>675</v>
      </c>
      <c r="C16" s="859">
        <v>1029</v>
      </c>
      <c r="D16" s="858">
        <v>675</v>
      </c>
      <c r="E16" s="859">
        <v>1293</v>
      </c>
      <c r="F16" s="858">
        <v>675</v>
      </c>
      <c r="G16" s="859">
        <v>1610</v>
      </c>
      <c r="H16" s="858">
        <v>675</v>
      </c>
      <c r="I16" s="859">
        <v>1107</v>
      </c>
      <c r="J16" s="858">
        <v>675</v>
      </c>
      <c r="K16" s="859">
        <v>1410</v>
      </c>
      <c r="L16" s="858">
        <v>675</v>
      </c>
      <c r="M16" s="859">
        <v>1128</v>
      </c>
      <c r="N16" s="856">
        <f t="shared" si="0"/>
        <v>4050</v>
      </c>
      <c r="O16" s="856">
        <f t="shared" si="1"/>
        <v>7577</v>
      </c>
      <c r="P16" s="824">
        <f t="shared" si="2"/>
        <v>1.8708641975308642</v>
      </c>
    </row>
    <row r="17" spans="1:16" ht="20.25" customHeight="1" x14ac:dyDescent="0.25">
      <c r="A17" s="889" t="s">
        <v>616</v>
      </c>
      <c r="B17" s="858">
        <v>945</v>
      </c>
      <c r="C17" s="859">
        <v>1427</v>
      </c>
      <c r="D17" s="858">
        <v>945</v>
      </c>
      <c r="E17" s="859">
        <v>1993</v>
      </c>
      <c r="F17" s="858">
        <v>945</v>
      </c>
      <c r="G17" s="859">
        <v>2897</v>
      </c>
      <c r="H17" s="858">
        <v>945</v>
      </c>
      <c r="I17" s="859">
        <v>2539</v>
      </c>
      <c r="J17" s="858">
        <v>945</v>
      </c>
      <c r="K17" s="859">
        <v>2691</v>
      </c>
      <c r="L17" s="858">
        <v>945</v>
      </c>
      <c r="M17" s="859">
        <v>2674</v>
      </c>
      <c r="N17" s="856">
        <f t="shared" si="0"/>
        <v>5670</v>
      </c>
      <c r="O17" s="856">
        <f t="shared" si="1"/>
        <v>14221</v>
      </c>
      <c r="P17" s="824">
        <f t="shared" si="2"/>
        <v>2.5081128747795414</v>
      </c>
    </row>
    <row r="18" spans="1:16" ht="20.25" customHeight="1" x14ac:dyDescent="0.25">
      <c r="A18" s="889" t="s">
        <v>612</v>
      </c>
      <c r="B18" s="858">
        <v>270</v>
      </c>
      <c r="C18" s="859">
        <v>240</v>
      </c>
      <c r="D18" s="858">
        <v>270</v>
      </c>
      <c r="E18" s="859">
        <v>392</v>
      </c>
      <c r="F18" s="858">
        <v>270</v>
      </c>
      <c r="G18" s="859">
        <v>537</v>
      </c>
      <c r="H18" s="858">
        <v>270</v>
      </c>
      <c r="I18" s="859">
        <v>664</v>
      </c>
      <c r="J18" s="858">
        <v>270</v>
      </c>
      <c r="K18" s="859">
        <v>671</v>
      </c>
      <c r="L18" s="858">
        <v>270</v>
      </c>
      <c r="M18" s="859">
        <v>418</v>
      </c>
      <c r="N18" s="856">
        <f t="shared" si="0"/>
        <v>1620</v>
      </c>
      <c r="O18" s="856">
        <f t="shared" si="1"/>
        <v>2922</v>
      </c>
      <c r="P18" s="824">
        <f t="shared" si="2"/>
        <v>1.8037037037037038</v>
      </c>
    </row>
    <row r="19" spans="1:16" ht="20.25" customHeight="1" x14ac:dyDescent="0.25">
      <c r="A19" s="889" t="s">
        <v>613</v>
      </c>
      <c r="B19" s="858">
        <v>90</v>
      </c>
      <c r="C19" s="859">
        <v>83</v>
      </c>
      <c r="D19" s="858">
        <v>90</v>
      </c>
      <c r="E19" s="859">
        <v>90</v>
      </c>
      <c r="F19" s="858">
        <v>90</v>
      </c>
      <c r="G19" s="859">
        <v>110</v>
      </c>
      <c r="H19" s="858">
        <v>90</v>
      </c>
      <c r="I19" s="859">
        <v>88</v>
      </c>
      <c r="J19" s="858">
        <v>90</v>
      </c>
      <c r="K19" s="859">
        <v>78</v>
      </c>
      <c r="L19" s="858">
        <v>90</v>
      </c>
      <c r="M19" s="859">
        <v>68</v>
      </c>
      <c r="N19" s="856">
        <f t="shared" si="0"/>
        <v>540</v>
      </c>
      <c r="O19" s="856">
        <f t="shared" si="1"/>
        <v>517</v>
      </c>
      <c r="P19" s="824">
        <f t="shared" si="2"/>
        <v>0.95740740740740737</v>
      </c>
    </row>
    <row r="20" spans="1:16" ht="20.25" customHeight="1" x14ac:dyDescent="0.25">
      <c r="A20" s="889" t="s">
        <v>601</v>
      </c>
      <c r="B20" s="858">
        <v>30</v>
      </c>
      <c r="C20" s="859">
        <v>44</v>
      </c>
      <c r="D20" s="858">
        <v>30</v>
      </c>
      <c r="E20" s="859">
        <v>43</v>
      </c>
      <c r="F20" s="858">
        <v>30</v>
      </c>
      <c r="G20" s="859">
        <v>58</v>
      </c>
      <c r="H20" s="858">
        <v>30</v>
      </c>
      <c r="I20" s="859">
        <v>41</v>
      </c>
      <c r="J20" s="858">
        <v>30</v>
      </c>
      <c r="K20" s="859">
        <v>9</v>
      </c>
      <c r="L20" s="858">
        <v>30</v>
      </c>
      <c r="M20" s="859">
        <v>80</v>
      </c>
      <c r="N20" s="856">
        <f t="shared" si="0"/>
        <v>180</v>
      </c>
      <c r="O20" s="856">
        <f t="shared" si="1"/>
        <v>275</v>
      </c>
      <c r="P20" s="824">
        <f t="shared" si="2"/>
        <v>1.5277777777777777</v>
      </c>
    </row>
    <row r="21" spans="1:16" ht="20.25" customHeight="1" x14ac:dyDescent="0.25">
      <c r="A21" s="889" t="s">
        <v>615</v>
      </c>
      <c r="B21" s="858">
        <v>90</v>
      </c>
      <c r="C21" s="859">
        <v>176</v>
      </c>
      <c r="D21" s="858">
        <v>90</v>
      </c>
      <c r="E21" s="859">
        <v>221</v>
      </c>
      <c r="F21" s="858">
        <v>90</v>
      </c>
      <c r="G21" s="859">
        <v>416</v>
      </c>
      <c r="H21" s="858">
        <v>90</v>
      </c>
      <c r="I21" s="859">
        <v>71</v>
      </c>
      <c r="J21" s="858">
        <v>90</v>
      </c>
      <c r="K21" s="859">
        <v>254</v>
      </c>
      <c r="L21" s="858">
        <v>90</v>
      </c>
      <c r="M21" s="859">
        <v>274</v>
      </c>
      <c r="N21" s="856">
        <f t="shared" si="0"/>
        <v>540</v>
      </c>
      <c r="O21" s="856">
        <f t="shared" si="1"/>
        <v>1412</v>
      </c>
      <c r="P21" s="824">
        <f t="shared" si="2"/>
        <v>2.6148148148148147</v>
      </c>
    </row>
    <row r="22" spans="1:16" ht="20.25" customHeight="1" x14ac:dyDescent="0.25">
      <c r="A22" s="889" t="s">
        <v>602</v>
      </c>
      <c r="B22" s="858">
        <v>135</v>
      </c>
      <c r="C22" s="859">
        <v>163</v>
      </c>
      <c r="D22" s="858">
        <v>135</v>
      </c>
      <c r="E22" s="859">
        <v>194</v>
      </c>
      <c r="F22" s="858">
        <v>135</v>
      </c>
      <c r="G22" s="859">
        <v>298</v>
      </c>
      <c r="H22" s="858">
        <v>135</v>
      </c>
      <c r="I22" s="859">
        <v>239</v>
      </c>
      <c r="J22" s="858">
        <v>135</v>
      </c>
      <c r="K22" s="859">
        <v>85</v>
      </c>
      <c r="L22" s="858">
        <v>135</v>
      </c>
      <c r="M22" s="859">
        <v>235</v>
      </c>
      <c r="N22" s="856">
        <f t="shared" si="0"/>
        <v>810</v>
      </c>
      <c r="O22" s="856">
        <f t="shared" si="1"/>
        <v>1214</v>
      </c>
      <c r="P22" s="824">
        <f t="shared" si="2"/>
        <v>1.4987654320987653</v>
      </c>
    </row>
    <row r="23" spans="1:16" ht="20.25" customHeight="1" thickBot="1" x14ac:dyDescent="0.3">
      <c r="A23" s="863" t="s">
        <v>614</v>
      </c>
      <c r="B23" s="890">
        <v>405</v>
      </c>
      <c r="C23" s="876">
        <v>459</v>
      </c>
      <c r="D23" s="890">
        <v>405</v>
      </c>
      <c r="E23" s="876">
        <v>257</v>
      </c>
      <c r="F23" s="890">
        <v>405</v>
      </c>
      <c r="G23" s="876">
        <v>197</v>
      </c>
      <c r="H23" s="890">
        <v>405</v>
      </c>
      <c r="I23" s="876">
        <v>310</v>
      </c>
      <c r="J23" s="890">
        <v>405</v>
      </c>
      <c r="K23" s="876">
        <v>412</v>
      </c>
      <c r="L23" s="890">
        <v>405</v>
      </c>
      <c r="M23" s="876">
        <v>436</v>
      </c>
      <c r="N23" s="866">
        <f>B23+D23+F23+H23+J23+L23</f>
        <v>2430</v>
      </c>
      <c r="O23" s="866">
        <f>C23+E23+G23+I23+K23+M23</f>
        <v>2071</v>
      </c>
      <c r="P23" s="867">
        <f>IF(N23=0,"-",O23/N23)</f>
        <v>0.85226337448559675</v>
      </c>
    </row>
    <row r="24" spans="1:16" s="831" customFormat="1" ht="21" customHeight="1" x14ac:dyDescent="0.25">
      <c r="A24" s="860" t="s">
        <v>6</v>
      </c>
      <c r="B24" s="861">
        <f t="shared" ref="B24:O24" si="3">SUM(B9:B23)</f>
        <v>4070</v>
      </c>
      <c r="C24" s="861">
        <f t="shared" si="3"/>
        <v>5501</v>
      </c>
      <c r="D24" s="861">
        <f t="shared" si="3"/>
        <v>4070</v>
      </c>
      <c r="E24" s="861">
        <f t="shared" si="3"/>
        <v>6725</v>
      </c>
      <c r="F24" s="861">
        <f t="shared" ref="F24:G24" si="4">SUM(F9:F23)</f>
        <v>4070</v>
      </c>
      <c r="G24" s="861">
        <f t="shared" si="4"/>
        <v>8141</v>
      </c>
      <c r="H24" s="861">
        <f t="shared" ref="H24:I24" si="5">SUM(H9:H23)</f>
        <v>4070</v>
      </c>
      <c r="I24" s="861">
        <f t="shared" si="5"/>
        <v>7213</v>
      </c>
      <c r="J24" s="861">
        <f t="shared" ref="J24:K24" si="6">SUM(J9:J23)</f>
        <v>4070</v>
      </c>
      <c r="K24" s="861">
        <f t="shared" si="6"/>
        <v>7844</v>
      </c>
      <c r="L24" s="861">
        <f t="shared" ref="L24:M24" si="7">SUM(L9:L23)</f>
        <v>4070</v>
      </c>
      <c r="M24" s="861">
        <f t="shared" si="7"/>
        <v>7498</v>
      </c>
      <c r="N24" s="861">
        <f t="shared" si="3"/>
        <v>24420</v>
      </c>
      <c r="O24" s="861">
        <f t="shared" si="3"/>
        <v>42922</v>
      </c>
      <c r="P24" s="862">
        <f>IF(N24=0,"-",O24/N24)</f>
        <v>1.7576576576576577</v>
      </c>
    </row>
    <row r="25" spans="1:16" x14ac:dyDescent="0.25">
      <c r="A25" s="93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837"/>
      <c r="O25" s="837"/>
    </row>
    <row r="26" spans="1:16" ht="20.100000000000001" customHeight="1" x14ac:dyDescent="0.25">
      <c r="A26" s="964" t="s">
        <v>643</v>
      </c>
      <c r="B26" s="965"/>
      <c r="C26" s="965"/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4"/>
      <c r="O26" s="964"/>
      <c r="P26" s="964"/>
    </row>
    <row r="27" spans="1:16" x14ac:dyDescent="0.25">
      <c r="A27" s="969" t="s">
        <v>14</v>
      </c>
      <c r="B27" s="971" t="s">
        <v>485</v>
      </c>
      <c r="C27" s="971"/>
      <c r="D27" s="971" t="s">
        <v>686</v>
      </c>
      <c r="E27" s="971"/>
      <c r="F27" s="971" t="s">
        <v>687</v>
      </c>
      <c r="G27" s="971"/>
      <c r="H27" s="971" t="s">
        <v>688</v>
      </c>
      <c r="I27" s="971"/>
      <c r="J27" s="971" t="s">
        <v>690</v>
      </c>
      <c r="K27" s="971"/>
      <c r="L27" s="971" t="s">
        <v>691</v>
      </c>
      <c r="M27" s="971"/>
      <c r="N27" s="967" t="s">
        <v>486</v>
      </c>
      <c r="O27" s="967"/>
      <c r="P27" s="968"/>
    </row>
    <row r="28" spans="1:16" x14ac:dyDescent="0.25">
      <c r="A28" s="970"/>
      <c r="B28" s="902" t="s">
        <v>488</v>
      </c>
      <c r="C28" s="868" t="s">
        <v>487</v>
      </c>
      <c r="D28" s="902" t="s">
        <v>488</v>
      </c>
      <c r="E28" s="868" t="s">
        <v>487</v>
      </c>
      <c r="F28" s="902" t="s">
        <v>488</v>
      </c>
      <c r="G28" s="868" t="s">
        <v>487</v>
      </c>
      <c r="H28" s="902" t="s">
        <v>488</v>
      </c>
      <c r="I28" s="868" t="s">
        <v>487</v>
      </c>
      <c r="J28" s="902" t="s">
        <v>488</v>
      </c>
      <c r="K28" s="868" t="s">
        <v>487</v>
      </c>
      <c r="L28" s="902" t="s">
        <v>488</v>
      </c>
      <c r="M28" s="868" t="s">
        <v>487</v>
      </c>
      <c r="N28" s="904" t="s">
        <v>488</v>
      </c>
      <c r="O28" s="812" t="s">
        <v>487</v>
      </c>
      <c r="P28" s="812" t="s">
        <v>1</v>
      </c>
    </row>
    <row r="29" spans="1:16" x14ac:dyDescent="0.25">
      <c r="A29" s="808" t="s">
        <v>134</v>
      </c>
      <c r="B29" s="861">
        <v>80</v>
      </c>
      <c r="C29" s="898">
        <v>89</v>
      </c>
      <c r="D29" s="861">
        <v>80</v>
      </c>
      <c r="E29" s="898">
        <v>123</v>
      </c>
      <c r="F29" s="861">
        <v>80</v>
      </c>
      <c r="G29" s="898">
        <v>132</v>
      </c>
      <c r="H29" s="861">
        <v>80</v>
      </c>
      <c r="I29" s="898">
        <v>142</v>
      </c>
      <c r="J29" s="861">
        <v>80</v>
      </c>
      <c r="K29" s="898">
        <v>165</v>
      </c>
      <c r="L29" s="861">
        <v>80</v>
      </c>
      <c r="M29" s="898">
        <v>152</v>
      </c>
      <c r="N29" s="856">
        <f>B29+D29+F29+H29+J29+L29</f>
        <v>480</v>
      </c>
      <c r="O29" s="856">
        <f>C29+E29+G29+I29+K29+M29</f>
        <v>803</v>
      </c>
      <c r="P29" s="824">
        <f>IF(N29=0,"-",O29/N29)</f>
        <v>1.6729166666666666</v>
      </c>
    </row>
    <row r="30" spans="1:16" x14ac:dyDescent="0.25">
      <c r="A30" s="854" t="s">
        <v>603</v>
      </c>
      <c r="B30" s="855">
        <v>205</v>
      </c>
      <c r="C30" s="859">
        <v>212</v>
      </c>
      <c r="D30" s="855">
        <v>205</v>
      </c>
      <c r="E30" s="859">
        <v>318</v>
      </c>
      <c r="F30" s="855">
        <v>205</v>
      </c>
      <c r="G30" s="859">
        <v>275</v>
      </c>
      <c r="H30" s="855">
        <v>205</v>
      </c>
      <c r="I30" s="859">
        <v>356</v>
      </c>
      <c r="J30" s="855">
        <v>205</v>
      </c>
      <c r="K30" s="859">
        <v>375</v>
      </c>
      <c r="L30" s="855">
        <v>205</v>
      </c>
      <c r="M30" s="859">
        <v>345</v>
      </c>
      <c r="N30" s="856">
        <f t="shared" ref="N30:N31" si="8">B30+D30+F30+H30+J30+L30</f>
        <v>1230</v>
      </c>
      <c r="O30" s="856">
        <f t="shared" ref="O30:O31" si="9">C30+E30+G30+I30+K30+M30</f>
        <v>1881</v>
      </c>
      <c r="P30" s="824">
        <f>IF(N30=0,"-",O30/N30)</f>
        <v>1.5292682926829269</v>
      </c>
    </row>
    <row r="31" spans="1:16" ht="15.75" thickBot="1" x14ac:dyDescent="0.3">
      <c r="A31" s="863" t="s">
        <v>523</v>
      </c>
      <c r="B31" s="864">
        <v>324</v>
      </c>
      <c r="C31" s="876">
        <v>277</v>
      </c>
      <c r="D31" s="864">
        <v>324</v>
      </c>
      <c r="E31" s="876">
        <v>280</v>
      </c>
      <c r="F31" s="864">
        <v>324</v>
      </c>
      <c r="G31" s="876">
        <v>299</v>
      </c>
      <c r="H31" s="864">
        <v>324</v>
      </c>
      <c r="I31" s="876">
        <v>339</v>
      </c>
      <c r="J31" s="864">
        <v>324</v>
      </c>
      <c r="K31" s="876">
        <v>344</v>
      </c>
      <c r="L31" s="864">
        <v>324</v>
      </c>
      <c r="M31" s="876">
        <v>272</v>
      </c>
      <c r="N31" s="866">
        <f t="shared" si="8"/>
        <v>1944</v>
      </c>
      <c r="O31" s="866">
        <f t="shared" si="9"/>
        <v>1811</v>
      </c>
      <c r="P31" s="867">
        <f>IF(N31=0,"-",O31/N31)</f>
        <v>0.93158436213991769</v>
      </c>
    </row>
    <row r="32" spans="1:16" ht="21.75" customHeight="1" x14ac:dyDescent="0.25">
      <c r="A32" s="860" t="s">
        <v>560</v>
      </c>
      <c r="B32" s="861">
        <f>SUM(B29:B31)</f>
        <v>609</v>
      </c>
      <c r="C32" s="861">
        <f t="shared" ref="C32:E32" si="10">SUM(C29:C31)</f>
        <v>578</v>
      </c>
      <c r="D32" s="861">
        <f>SUM(D29:D31)</f>
        <v>609</v>
      </c>
      <c r="E32" s="861">
        <f t="shared" si="10"/>
        <v>721</v>
      </c>
      <c r="F32" s="861">
        <f>SUM(F29:F31)</f>
        <v>609</v>
      </c>
      <c r="G32" s="861">
        <f t="shared" ref="G32:I32" si="11">SUM(G29:G31)</f>
        <v>706</v>
      </c>
      <c r="H32" s="861">
        <f>SUM(H29:H31)</f>
        <v>609</v>
      </c>
      <c r="I32" s="861">
        <f t="shared" si="11"/>
        <v>837</v>
      </c>
      <c r="J32" s="861">
        <f>SUM(J29:J31)</f>
        <v>609</v>
      </c>
      <c r="K32" s="861">
        <f t="shared" ref="K32:M32" si="12">SUM(K29:K31)</f>
        <v>884</v>
      </c>
      <c r="L32" s="861">
        <f>SUM(L29:L31)</f>
        <v>609</v>
      </c>
      <c r="M32" s="861">
        <f t="shared" si="12"/>
        <v>769</v>
      </c>
      <c r="N32" s="861">
        <f>SUM(N29:N31)</f>
        <v>3654</v>
      </c>
      <c r="O32" s="861">
        <f>SUM(O29:O31)</f>
        <v>4495</v>
      </c>
      <c r="P32" s="862">
        <f>IF(N32=0,"-",O32/N32)</f>
        <v>1.2301587301587302</v>
      </c>
    </row>
    <row r="33" spans="1:15" x14ac:dyDescent="0.25">
      <c r="A33" s="931" t="str">
        <f>'Pque N Mundo I'!$A$37</f>
        <v>Nota: as metas apresentadas serão ajustadas na avaliação do CTA com os descontos de déficits de vagas e ausênsias legais.</v>
      </c>
      <c r="N33" s="833"/>
      <c r="O33" s="833"/>
    </row>
    <row r="34" spans="1:15" x14ac:dyDescent="0.25">
      <c r="A34" s="826" t="s">
        <v>629</v>
      </c>
      <c r="N34" s="833"/>
      <c r="O34" s="833"/>
    </row>
    <row r="35" spans="1:15" x14ac:dyDescent="0.25">
      <c r="N35" s="833"/>
      <c r="O35" s="833"/>
    </row>
    <row r="36" spans="1:15" x14ac:dyDescent="0.25">
      <c r="N36" s="833"/>
      <c r="O36" s="833"/>
    </row>
    <row r="37" spans="1:15" x14ac:dyDescent="0.25">
      <c r="N37" s="833"/>
      <c r="O37" s="833"/>
    </row>
    <row r="38" spans="1:15" x14ac:dyDescent="0.25">
      <c r="N38" s="833"/>
      <c r="O38" s="833"/>
    </row>
    <row r="39" spans="1:15" x14ac:dyDescent="0.25">
      <c r="N39" s="833"/>
      <c r="O39" s="833"/>
    </row>
    <row r="40" spans="1:15" x14ac:dyDescent="0.25">
      <c r="N40" s="833"/>
      <c r="O40" s="833"/>
    </row>
    <row r="41" spans="1:15" x14ac:dyDescent="0.25">
      <c r="N41" s="833"/>
      <c r="O41" s="833"/>
    </row>
    <row r="42" spans="1:15" x14ac:dyDescent="0.25">
      <c r="N42" s="833"/>
      <c r="O42" s="833"/>
    </row>
    <row r="43" spans="1:15" x14ac:dyDescent="0.25">
      <c r="N43" s="833"/>
      <c r="O43" s="833"/>
    </row>
    <row r="44" spans="1:15" x14ac:dyDescent="0.25">
      <c r="N44" s="833"/>
      <c r="O44" s="833"/>
    </row>
    <row r="45" spans="1:15" x14ac:dyDescent="0.25">
      <c r="N45" s="833"/>
      <c r="O45" s="833"/>
    </row>
    <row r="46" spans="1:15" x14ac:dyDescent="0.25">
      <c r="N46" s="833"/>
      <c r="O46" s="833"/>
    </row>
    <row r="47" spans="1:15" x14ac:dyDescent="0.25">
      <c r="N47" s="833"/>
      <c r="O47" s="833"/>
    </row>
    <row r="48" spans="1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</sheetData>
  <mergeCells count="21">
    <mergeCell ref="A26:P26"/>
    <mergeCell ref="A27:A28"/>
    <mergeCell ref="B27:C27"/>
    <mergeCell ref="D27:E27"/>
    <mergeCell ref="F27:G27"/>
    <mergeCell ref="H27:I27"/>
    <mergeCell ref="N27:P27"/>
    <mergeCell ref="J27:K27"/>
    <mergeCell ref="L27:M27"/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P228"/>
  <sheetViews>
    <sheetView showGridLines="0" zoomScaleNormal="100" workbookViewId="0">
      <pane xSplit="1" topLeftCell="B1" activePane="topRight" state="frozen"/>
      <selection activeCell="K20" sqref="K20"/>
      <selection pane="topRight" activeCell="S10" sqref="S10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9.28515625" bestFit="1" customWidth="1"/>
    <col min="15" max="15" width="8" customWidth="1"/>
    <col min="16" max="16" width="7.71093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642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29.25" customHeight="1" x14ac:dyDescent="0.25">
      <c r="A9" s="808" t="s">
        <v>540</v>
      </c>
      <c r="B9" s="861">
        <v>300</v>
      </c>
      <c r="C9" s="830">
        <v>291</v>
      </c>
      <c r="D9" s="861">
        <v>300</v>
      </c>
      <c r="E9" s="830">
        <v>281</v>
      </c>
      <c r="F9" s="861">
        <v>300</v>
      </c>
      <c r="G9" s="830">
        <v>332</v>
      </c>
      <c r="H9" s="861">
        <v>300</v>
      </c>
      <c r="I9" s="830">
        <v>318</v>
      </c>
      <c r="J9" s="861">
        <v>300</v>
      </c>
      <c r="K9" s="830">
        <v>260</v>
      </c>
      <c r="L9" s="861">
        <v>300</v>
      </c>
      <c r="M9" s="830">
        <v>327</v>
      </c>
      <c r="N9" s="856">
        <f>B9+D9+F9+H9+J9+L9</f>
        <v>1800</v>
      </c>
      <c r="O9" s="856">
        <f>C9+E9+G9+I9+K9+M9</f>
        <v>1809</v>
      </c>
      <c r="P9" s="824">
        <f>IF(N9=0,"-",O9/N9)</f>
        <v>1.0049999999999999</v>
      </c>
    </row>
    <row r="10" spans="1:16" ht="31.5" customHeight="1" x14ac:dyDescent="0.25">
      <c r="A10" s="854" t="s">
        <v>541</v>
      </c>
      <c r="B10" s="855">
        <v>13</v>
      </c>
      <c r="C10" s="849">
        <v>14</v>
      </c>
      <c r="D10" s="855">
        <v>13</v>
      </c>
      <c r="E10" s="849">
        <v>27</v>
      </c>
      <c r="F10" s="855">
        <v>13</v>
      </c>
      <c r="G10" s="849">
        <v>18</v>
      </c>
      <c r="H10" s="855">
        <v>13</v>
      </c>
      <c r="I10" s="849">
        <v>14</v>
      </c>
      <c r="J10" s="855">
        <v>13</v>
      </c>
      <c r="K10" s="849">
        <v>19</v>
      </c>
      <c r="L10" s="855">
        <v>13</v>
      </c>
      <c r="M10" s="849">
        <v>14</v>
      </c>
      <c r="N10" s="856">
        <f t="shared" ref="N10:N13" si="0">B10+D10+F10+H10+J10+L10</f>
        <v>78</v>
      </c>
      <c r="O10" s="856">
        <f t="shared" ref="O10:O13" si="1">C10+E10+G10+I10+K10+M10</f>
        <v>106</v>
      </c>
      <c r="P10" s="824">
        <f t="shared" ref="P10:P11" si="2">IF(N10=0,"-",O10/N10)</f>
        <v>1.358974358974359</v>
      </c>
    </row>
    <row r="11" spans="1:16" ht="33" customHeight="1" x14ac:dyDescent="0.25">
      <c r="A11" s="854" t="s">
        <v>542</v>
      </c>
      <c r="B11" s="855">
        <v>1</v>
      </c>
      <c r="C11" s="849">
        <v>0</v>
      </c>
      <c r="D11" s="855">
        <v>1</v>
      </c>
      <c r="E11" s="849">
        <v>2</v>
      </c>
      <c r="F11" s="855">
        <v>1</v>
      </c>
      <c r="G11" s="849">
        <v>1</v>
      </c>
      <c r="H11" s="855">
        <v>1</v>
      </c>
      <c r="I11" s="849">
        <v>1</v>
      </c>
      <c r="J11" s="855">
        <v>1</v>
      </c>
      <c r="K11" s="849">
        <v>0</v>
      </c>
      <c r="L11" s="855">
        <v>1</v>
      </c>
      <c r="M11" s="849">
        <v>1</v>
      </c>
      <c r="N11" s="856">
        <f t="shared" si="0"/>
        <v>6</v>
      </c>
      <c r="O11" s="856">
        <f t="shared" si="1"/>
        <v>5</v>
      </c>
      <c r="P11" s="824">
        <f t="shared" si="2"/>
        <v>0.83333333333333337</v>
      </c>
    </row>
    <row r="12" spans="1:16" ht="30" customHeight="1" x14ac:dyDescent="0.25">
      <c r="A12" s="854" t="s">
        <v>543</v>
      </c>
      <c r="B12" s="855">
        <v>35</v>
      </c>
      <c r="C12" s="849">
        <v>32</v>
      </c>
      <c r="D12" s="855">
        <v>35</v>
      </c>
      <c r="E12" s="849">
        <v>38</v>
      </c>
      <c r="F12" s="855">
        <v>35</v>
      </c>
      <c r="G12" s="849">
        <v>35</v>
      </c>
      <c r="H12" s="855">
        <v>35</v>
      </c>
      <c r="I12" s="849">
        <v>38</v>
      </c>
      <c r="J12" s="855">
        <v>35</v>
      </c>
      <c r="K12" s="849">
        <v>30</v>
      </c>
      <c r="L12" s="855">
        <v>35</v>
      </c>
      <c r="M12" s="849">
        <v>33</v>
      </c>
      <c r="N12" s="856">
        <f t="shared" si="0"/>
        <v>210</v>
      </c>
      <c r="O12" s="856">
        <f t="shared" si="1"/>
        <v>206</v>
      </c>
      <c r="P12" s="857">
        <f>IF(N12=0,"-",O12/N12)</f>
        <v>0.98095238095238091</v>
      </c>
    </row>
    <row r="13" spans="1:16" ht="30" customHeight="1" thickBot="1" x14ac:dyDescent="0.3">
      <c r="A13" s="863" t="s">
        <v>680</v>
      </c>
      <c r="B13" s="864">
        <v>135</v>
      </c>
      <c r="C13" s="865">
        <v>23</v>
      </c>
      <c r="D13" s="864">
        <v>135</v>
      </c>
      <c r="E13" s="865">
        <v>80</v>
      </c>
      <c r="F13" s="864">
        <v>135</v>
      </c>
      <c r="G13" s="865">
        <v>80</v>
      </c>
      <c r="H13" s="864">
        <v>135</v>
      </c>
      <c r="I13" s="865">
        <v>133</v>
      </c>
      <c r="J13" s="864">
        <v>135</v>
      </c>
      <c r="K13" s="865">
        <v>202</v>
      </c>
      <c r="L13" s="864">
        <v>135</v>
      </c>
      <c r="M13" s="865">
        <v>149</v>
      </c>
      <c r="N13" s="866">
        <f t="shared" si="0"/>
        <v>810</v>
      </c>
      <c r="O13" s="866">
        <f t="shared" si="1"/>
        <v>667</v>
      </c>
      <c r="P13" s="857">
        <f>IF(N13=0,"-",O13/N13)</f>
        <v>0.82345679012345674</v>
      </c>
    </row>
    <row r="14" spans="1:16" s="831" customFormat="1" ht="21.75" customHeight="1" x14ac:dyDescent="0.25">
      <c r="A14" s="860" t="s">
        <v>560</v>
      </c>
      <c r="B14" s="861">
        <f t="shared" ref="B14:N14" si="3">SUM(B9:B13)</f>
        <v>484</v>
      </c>
      <c r="C14" s="861">
        <f t="shared" si="3"/>
        <v>360</v>
      </c>
      <c r="D14" s="861">
        <f t="shared" si="3"/>
        <v>484</v>
      </c>
      <c r="E14" s="861">
        <f t="shared" si="3"/>
        <v>428</v>
      </c>
      <c r="F14" s="861">
        <f t="shared" si="3"/>
        <v>484</v>
      </c>
      <c r="G14" s="861">
        <f t="shared" si="3"/>
        <v>466</v>
      </c>
      <c r="H14" s="861">
        <f t="shared" ref="H14:I14" si="4">SUM(H9:H13)</f>
        <v>484</v>
      </c>
      <c r="I14" s="861">
        <f t="shared" si="4"/>
        <v>504</v>
      </c>
      <c r="J14" s="861">
        <f t="shared" ref="J14:K14" si="5">SUM(J9:J13)</f>
        <v>484</v>
      </c>
      <c r="K14" s="861">
        <f t="shared" si="5"/>
        <v>511</v>
      </c>
      <c r="L14" s="861">
        <f t="shared" ref="L14:M14" si="6">SUM(L9:L13)</f>
        <v>484</v>
      </c>
      <c r="M14" s="861">
        <f t="shared" si="6"/>
        <v>524</v>
      </c>
      <c r="N14" s="861">
        <f t="shared" si="3"/>
        <v>2904</v>
      </c>
      <c r="O14" s="861">
        <f>SUM(O9:O12)</f>
        <v>2126</v>
      </c>
      <c r="P14" s="862">
        <f>IF(N14=0,"-",O14/N14)</f>
        <v>0.73209366391184572</v>
      </c>
    </row>
    <row r="15" spans="1:16" x14ac:dyDescent="0.25">
      <c r="A15" s="931" t="str">
        <f>'Pque N Mundo I'!$A$37</f>
        <v>Nota: as metas apresentadas serão ajustadas na avaliação do CTA com os descontos de déficits de vagas e ausênsias legais.</v>
      </c>
      <c r="N15" s="837"/>
      <c r="O15" s="837"/>
    </row>
    <row r="16" spans="1:16" x14ac:dyDescent="0.25">
      <c r="A16" s="826" t="s">
        <v>629</v>
      </c>
      <c r="N16" s="833"/>
      <c r="O16" s="833"/>
    </row>
    <row r="17" spans="14:15" x14ac:dyDescent="0.25">
      <c r="N17" s="833"/>
      <c r="O17" s="833"/>
    </row>
    <row r="18" spans="14:15" x14ac:dyDescent="0.25">
      <c r="N18" s="833"/>
      <c r="O18" s="833"/>
    </row>
    <row r="19" spans="14:15" x14ac:dyDescent="0.25">
      <c r="N19" s="833"/>
      <c r="O19" s="833"/>
    </row>
    <row r="20" spans="14:15" x14ac:dyDescent="0.25">
      <c r="N20" s="833"/>
      <c r="O20" s="833"/>
    </row>
    <row r="21" spans="14:15" x14ac:dyDescent="0.25">
      <c r="N21" s="833"/>
      <c r="O21" s="833"/>
    </row>
    <row r="22" spans="14:15" x14ac:dyDescent="0.25">
      <c r="N22" s="833"/>
      <c r="O22" s="833"/>
    </row>
    <row r="23" spans="14:15" x14ac:dyDescent="0.25">
      <c r="N23" s="833"/>
      <c r="O23" s="833"/>
    </row>
    <row r="24" spans="14:15" x14ac:dyDescent="0.25">
      <c r="N24" s="833"/>
      <c r="O24" s="833"/>
    </row>
    <row r="25" spans="14:15" x14ac:dyDescent="0.25">
      <c r="N25" s="833"/>
      <c r="O25" s="833"/>
    </row>
    <row r="26" spans="14:15" x14ac:dyDescent="0.25">
      <c r="N26" s="833"/>
      <c r="O26" s="833"/>
    </row>
    <row r="27" spans="14:15" x14ac:dyDescent="0.25">
      <c r="N27" s="833"/>
      <c r="O27" s="833"/>
    </row>
    <row r="28" spans="14:15" x14ac:dyDescent="0.25">
      <c r="N28" s="833"/>
      <c r="O28" s="833"/>
    </row>
    <row r="29" spans="14:15" x14ac:dyDescent="0.25">
      <c r="N29" s="833"/>
      <c r="O29" s="833"/>
    </row>
    <row r="30" spans="14:15" x14ac:dyDescent="0.25">
      <c r="N30" s="833"/>
      <c r="O30" s="833"/>
    </row>
    <row r="31" spans="14:15" x14ac:dyDescent="0.25">
      <c r="N31" s="833"/>
      <c r="O31" s="833"/>
    </row>
    <row r="32" spans="14:15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ht="21.75" customHeight="1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P189"/>
  <sheetViews>
    <sheetView showGridLines="0" zoomScaleNormal="100" workbookViewId="0">
      <pane xSplit="1" topLeftCell="B1" activePane="topRight" state="frozen"/>
      <selection activeCell="K20" sqref="K20"/>
      <selection pane="topRight" activeCell="M22" sqref="M22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7.42578125" customWidth="1"/>
    <col min="15" max="15" width="10.7109375" customWidth="1"/>
    <col min="16" max="16" width="7.42578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689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idden="1" x14ac:dyDescent="0.25">
      <c r="A9" s="809" t="s">
        <v>175</v>
      </c>
      <c r="B9" s="899">
        <v>40</v>
      </c>
      <c r="C9" s="905"/>
      <c r="D9" s="899">
        <v>40</v>
      </c>
      <c r="E9" s="905"/>
      <c r="F9" s="899">
        <v>40</v>
      </c>
      <c r="G9" s="905"/>
      <c r="H9" s="899">
        <v>40</v>
      </c>
      <c r="I9" s="905"/>
      <c r="J9" s="899">
        <v>40</v>
      </c>
      <c r="K9" s="905"/>
      <c r="L9" s="899">
        <v>40</v>
      </c>
      <c r="M9" s="905"/>
      <c r="N9" s="836">
        <f>B9</f>
        <v>40</v>
      </c>
      <c r="O9" s="836">
        <f>C9</f>
        <v>0</v>
      </c>
      <c r="P9" s="824">
        <f>IF(N9=0,"-",O9/N9)</f>
        <v>0</v>
      </c>
    </row>
    <row r="10" spans="1:16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13">
        <v>1</v>
      </c>
      <c r="I10" s="811"/>
      <c r="J10" s="813">
        <v>1</v>
      </c>
      <c r="K10" s="811"/>
      <c r="L10" s="813">
        <v>1</v>
      </c>
      <c r="M10" s="811"/>
      <c r="N10" s="834" t="e">
        <f>#REF!/$B10</f>
        <v>#REF!</v>
      </c>
      <c r="O10" s="835" t="e">
        <f>SUM(#REF!,#REF!,#REF!)</f>
        <v>#REF!</v>
      </c>
      <c r="P10" s="814" t="e">
        <f t="shared" ref="P10:P13" si="0">O10/($B10*3)</f>
        <v>#REF!</v>
      </c>
    </row>
    <row r="11" spans="1:16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15">
        <v>14</v>
      </c>
      <c r="I11" s="811"/>
      <c r="J11" s="815">
        <v>14</v>
      </c>
      <c r="K11" s="811"/>
      <c r="L11" s="815">
        <v>14</v>
      </c>
      <c r="M11" s="811"/>
      <c r="N11" s="834" t="e">
        <f>#REF!/$B11</f>
        <v>#REF!</v>
      </c>
      <c r="O11" s="835" t="e">
        <f>SUM(#REF!,#REF!,#REF!)</f>
        <v>#REF!</v>
      </c>
      <c r="P11" s="814" t="e">
        <f t="shared" si="0"/>
        <v>#REF!</v>
      </c>
    </row>
    <row r="12" spans="1:16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13">
        <v>28</v>
      </c>
      <c r="I12" s="811"/>
      <c r="J12" s="813">
        <v>28</v>
      </c>
      <c r="K12" s="811"/>
      <c r="L12" s="813">
        <v>28</v>
      </c>
      <c r="M12" s="811"/>
      <c r="N12" s="834" t="e">
        <f>#REF!/$B12</f>
        <v>#REF!</v>
      </c>
      <c r="O12" s="835" t="e">
        <f>SUM(#REF!,#REF!,#REF!)</f>
        <v>#REF!</v>
      </c>
      <c r="P12" s="814" t="e">
        <f t="shared" si="0"/>
        <v>#REF!</v>
      </c>
    </row>
    <row r="13" spans="1:16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13">
        <v>1</v>
      </c>
      <c r="I13" s="811"/>
      <c r="J13" s="813">
        <v>1</v>
      </c>
      <c r="K13" s="811"/>
      <c r="L13" s="813">
        <v>1</v>
      </c>
      <c r="M13" s="811"/>
      <c r="N13" s="834" t="e">
        <f>#REF!/$B13</f>
        <v>#REF!</v>
      </c>
      <c r="O13" s="835" t="e">
        <f>SUM(#REF!,#REF!,#REF!)</f>
        <v>#REF!</v>
      </c>
      <c r="P13" s="814" t="e">
        <f t="shared" si="0"/>
        <v>#REF!</v>
      </c>
    </row>
    <row r="14" spans="1:16" ht="24.95" customHeight="1" x14ac:dyDescent="0.25">
      <c r="A14" s="871" t="s">
        <v>633</v>
      </c>
      <c r="B14" s="974" t="s">
        <v>483</v>
      </c>
      <c r="C14" s="849">
        <v>22959</v>
      </c>
      <c r="D14" s="974" t="s">
        <v>483</v>
      </c>
      <c r="E14" s="849">
        <v>23414</v>
      </c>
      <c r="F14" s="974" t="s">
        <v>483</v>
      </c>
      <c r="G14" s="849">
        <v>28045</v>
      </c>
      <c r="H14" s="974" t="s">
        <v>483</v>
      </c>
      <c r="I14" s="849">
        <v>27216</v>
      </c>
      <c r="J14" s="974" t="s">
        <v>483</v>
      </c>
      <c r="K14" s="849">
        <v>25694</v>
      </c>
      <c r="L14" s="974" t="s">
        <v>483</v>
      </c>
      <c r="M14" s="849">
        <v>25344</v>
      </c>
      <c r="N14" s="881" t="s">
        <v>186</v>
      </c>
      <c r="O14" s="861">
        <f>C14+E14+G14+I14+K14+M14</f>
        <v>152672</v>
      </c>
      <c r="P14" s="848" t="s">
        <v>186</v>
      </c>
    </row>
    <row r="15" spans="1:16" ht="24.95" customHeight="1" x14ac:dyDescent="0.25">
      <c r="A15" s="871" t="s">
        <v>420</v>
      </c>
      <c r="B15" s="975"/>
      <c r="C15" s="849">
        <v>234</v>
      </c>
      <c r="D15" s="975"/>
      <c r="E15" s="849">
        <v>36</v>
      </c>
      <c r="F15" s="975"/>
      <c r="G15" s="849">
        <v>48</v>
      </c>
      <c r="H15" s="975"/>
      <c r="I15" s="849">
        <v>56</v>
      </c>
      <c r="J15" s="975"/>
      <c r="K15" s="849">
        <v>48</v>
      </c>
      <c r="L15" s="975"/>
      <c r="M15" s="849">
        <v>59</v>
      </c>
      <c r="N15" s="881" t="s">
        <v>186</v>
      </c>
      <c r="O15" s="861">
        <f>C15+E15+G15+I15+K15+M15</f>
        <v>481</v>
      </c>
      <c r="P15" s="848" t="s">
        <v>186</v>
      </c>
    </row>
    <row r="16" spans="1:16" ht="24.95" customHeight="1" thickBot="1" x14ac:dyDescent="0.3">
      <c r="A16" s="882" t="s">
        <v>418</v>
      </c>
      <c r="B16" s="976"/>
      <c r="C16" s="865">
        <v>570</v>
      </c>
      <c r="D16" s="976"/>
      <c r="E16" s="865">
        <v>16</v>
      </c>
      <c r="F16" s="976"/>
      <c r="G16" s="865">
        <v>15</v>
      </c>
      <c r="H16" s="976"/>
      <c r="I16" s="865">
        <v>735</v>
      </c>
      <c r="J16" s="976"/>
      <c r="K16" s="865">
        <v>1332</v>
      </c>
      <c r="L16" s="976"/>
      <c r="M16" s="865">
        <v>1350</v>
      </c>
      <c r="N16" s="883" t="s">
        <v>186</v>
      </c>
      <c r="O16" s="864">
        <f t="shared" ref="O16" si="1">C16+E16+G16+I16+K16+M16</f>
        <v>4018</v>
      </c>
      <c r="P16" s="884" t="s">
        <v>186</v>
      </c>
    </row>
    <row r="17" spans="1:16" s="807" customFormat="1" ht="21" customHeight="1" x14ac:dyDescent="0.25">
      <c r="A17" s="860" t="s">
        <v>560</v>
      </c>
      <c r="B17" s="878"/>
      <c r="C17" s="879">
        <f>SUM(C14:C16)</f>
        <v>23763</v>
      </c>
      <c r="D17" s="878"/>
      <c r="E17" s="879">
        <f>SUM(E14:E16)</f>
        <v>23466</v>
      </c>
      <c r="F17" s="878"/>
      <c r="G17" s="879">
        <f>SUM(G14:G16)</f>
        <v>28108</v>
      </c>
      <c r="H17" s="878"/>
      <c r="I17" s="879">
        <f>SUM(I14:I16)</f>
        <v>28007</v>
      </c>
      <c r="J17" s="878"/>
      <c r="K17" s="879">
        <f>SUM(K14:K16)</f>
        <v>27074</v>
      </c>
      <c r="L17" s="878"/>
      <c r="M17" s="879">
        <f>SUM(M14:M16)</f>
        <v>26753</v>
      </c>
      <c r="N17" s="879" t="s">
        <v>186</v>
      </c>
      <c r="O17" s="879">
        <f>SUM(O14:O16)</f>
        <v>157171</v>
      </c>
      <c r="P17" s="880" t="s">
        <v>186</v>
      </c>
    </row>
    <row r="18" spans="1:16" x14ac:dyDescent="0.25">
      <c r="A18" s="931" t="str">
        <f>'Pque N Mundo I'!$A$37</f>
        <v>Nota: as metas apresentadas serão ajustadas na avaliação do CTA com os descontos de déficits de vagas e ausênsias legais.</v>
      </c>
      <c r="N18" s="833"/>
      <c r="O18" s="833"/>
    </row>
    <row r="19" spans="1:16" x14ac:dyDescent="0.25">
      <c r="A19" s="826" t="s">
        <v>629</v>
      </c>
      <c r="N19" s="833"/>
      <c r="O19" s="833"/>
    </row>
    <row r="20" spans="1:16" x14ac:dyDescent="0.25">
      <c r="N20" s="833"/>
      <c r="O20" s="833"/>
    </row>
    <row r="21" spans="1:16" x14ac:dyDescent="0.25">
      <c r="N21" s="833"/>
      <c r="O21" s="833"/>
    </row>
    <row r="22" spans="1:16" x14ac:dyDescent="0.25">
      <c r="N22" s="833"/>
      <c r="O22" s="833"/>
    </row>
    <row r="23" spans="1:16" x14ac:dyDescent="0.25">
      <c r="N23" s="833"/>
      <c r="O23" s="833"/>
    </row>
    <row r="24" spans="1:16" x14ac:dyDescent="0.25">
      <c r="N24" s="833"/>
      <c r="O24" s="833"/>
    </row>
    <row r="25" spans="1:16" x14ac:dyDescent="0.25">
      <c r="N25" s="833"/>
      <c r="O25" s="833"/>
    </row>
    <row r="26" spans="1:16" x14ac:dyDescent="0.25">
      <c r="N26" s="833"/>
      <c r="O26" s="833"/>
    </row>
    <row r="27" spans="1:16" x14ac:dyDescent="0.25">
      <c r="N27" s="833"/>
      <c r="O27" s="833"/>
    </row>
    <row r="28" spans="1:16" x14ac:dyDescent="0.25">
      <c r="N28" s="833"/>
      <c r="O28" s="833"/>
    </row>
    <row r="29" spans="1:16" x14ac:dyDescent="0.25">
      <c r="N29" s="833"/>
      <c r="O29" s="833"/>
    </row>
    <row r="30" spans="1:16" x14ac:dyDescent="0.25">
      <c r="N30" s="833"/>
      <c r="O30" s="833"/>
    </row>
    <row r="31" spans="1:16" x14ac:dyDescent="0.25"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</sheetData>
  <mergeCells count="18">
    <mergeCell ref="J14:J16"/>
    <mergeCell ref="L7:M7"/>
    <mergeCell ref="L14:L16"/>
    <mergeCell ref="B14:B16"/>
    <mergeCell ref="D14:D16"/>
    <mergeCell ref="F14:F16"/>
    <mergeCell ref="H14:H16"/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Q261"/>
  <sheetViews>
    <sheetView showGridLines="0" zoomScaleNormal="100" workbookViewId="0">
      <pane xSplit="1" topLeftCell="B1" activePane="topRight" state="frozen"/>
      <selection activeCell="K20" sqref="K20"/>
      <selection pane="topRight" activeCell="S47" sqref="S47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9.85546875" customWidth="1"/>
    <col min="15" max="15" width="9.28515625" customWidth="1"/>
    <col min="16" max="16" width="8.855468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638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6.5" customHeight="1" x14ac:dyDescent="0.25">
      <c r="A9" s="808" t="s">
        <v>468</v>
      </c>
      <c r="B9" s="861">
        <v>396</v>
      </c>
      <c r="C9" s="830">
        <v>369</v>
      </c>
      <c r="D9" s="861">
        <v>396</v>
      </c>
      <c r="E9" s="830">
        <v>411</v>
      </c>
      <c r="F9" s="861">
        <v>396</v>
      </c>
      <c r="G9" s="830">
        <v>431</v>
      </c>
      <c r="H9" s="861">
        <v>396</v>
      </c>
      <c r="I9" s="830">
        <v>342</v>
      </c>
      <c r="J9" s="861">
        <v>396</v>
      </c>
      <c r="K9" s="830">
        <v>372</v>
      </c>
      <c r="L9" s="861">
        <v>396</v>
      </c>
      <c r="M9" s="830">
        <v>415</v>
      </c>
      <c r="N9" s="836">
        <f>B9+D9+F9+H9+J9+L9</f>
        <v>2376</v>
      </c>
      <c r="O9" s="836">
        <f>C9+E9+G9+I9+K9+M9</f>
        <v>2340</v>
      </c>
      <c r="P9" s="824">
        <f t="shared" ref="P9" si="0">IF(N9=0,"-",O9/N9)</f>
        <v>0.98484848484848486</v>
      </c>
    </row>
    <row r="10" spans="1:16" ht="16.5" customHeight="1" x14ac:dyDescent="0.25">
      <c r="A10" s="808" t="s">
        <v>469</v>
      </c>
      <c r="B10" s="822">
        <v>792</v>
      </c>
      <c r="C10" s="823">
        <v>624</v>
      </c>
      <c r="D10" s="822">
        <v>792</v>
      </c>
      <c r="E10" s="823">
        <v>755</v>
      </c>
      <c r="F10" s="822">
        <v>792</v>
      </c>
      <c r="G10" s="823">
        <v>843</v>
      </c>
      <c r="H10" s="822">
        <v>792</v>
      </c>
      <c r="I10" s="823">
        <v>691</v>
      </c>
      <c r="J10" s="822">
        <v>792</v>
      </c>
      <c r="K10" s="823">
        <v>438</v>
      </c>
      <c r="L10" s="822">
        <v>792</v>
      </c>
      <c r="M10" s="823">
        <v>537</v>
      </c>
      <c r="N10" s="836">
        <f t="shared" ref="N10:N20" si="1">B10+D10+F10+H10+J10+L10</f>
        <v>4752</v>
      </c>
      <c r="O10" s="836">
        <f t="shared" ref="O10:O24" si="2">C10+E10+G10+I10+K10+M10</f>
        <v>3888</v>
      </c>
      <c r="P10" s="824">
        <f t="shared" ref="P10:P25" si="3">IF(N10=0,"-",O10/N10)</f>
        <v>0.81818181818181823</v>
      </c>
    </row>
    <row r="11" spans="1:16" ht="16.5" customHeight="1" x14ac:dyDescent="0.25">
      <c r="A11" s="808" t="s">
        <v>472</v>
      </c>
      <c r="B11" s="822">
        <v>660</v>
      </c>
      <c r="C11" s="823">
        <v>618</v>
      </c>
      <c r="D11" s="822">
        <v>660</v>
      </c>
      <c r="E11" s="823">
        <v>606</v>
      </c>
      <c r="F11" s="822">
        <v>660</v>
      </c>
      <c r="G11" s="823">
        <v>517</v>
      </c>
      <c r="H11" s="822">
        <v>660</v>
      </c>
      <c r="I11" s="823">
        <v>504</v>
      </c>
      <c r="J11" s="822">
        <v>660</v>
      </c>
      <c r="K11" s="823">
        <v>564</v>
      </c>
      <c r="L11" s="822">
        <v>660</v>
      </c>
      <c r="M11" s="823">
        <v>603</v>
      </c>
      <c r="N11" s="836">
        <f t="shared" si="1"/>
        <v>3960</v>
      </c>
      <c r="O11" s="836">
        <f t="shared" si="2"/>
        <v>3412</v>
      </c>
      <c r="P11" s="824">
        <f t="shared" si="3"/>
        <v>0.86161616161616161</v>
      </c>
    </row>
    <row r="12" spans="1:16" ht="16.5" customHeight="1" x14ac:dyDescent="0.25">
      <c r="A12" s="808" t="s">
        <v>494</v>
      </c>
      <c r="B12" s="855">
        <v>264</v>
      </c>
      <c r="C12" s="849">
        <v>129</v>
      </c>
      <c r="D12" s="855">
        <v>264</v>
      </c>
      <c r="E12" s="849">
        <v>141</v>
      </c>
      <c r="F12" s="855">
        <v>264</v>
      </c>
      <c r="G12" s="849">
        <v>133</v>
      </c>
      <c r="H12" s="855">
        <v>264</v>
      </c>
      <c r="I12" s="849">
        <v>168</v>
      </c>
      <c r="J12" s="855">
        <v>264</v>
      </c>
      <c r="K12" s="849">
        <v>130</v>
      </c>
      <c r="L12" s="855">
        <v>264</v>
      </c>
      <c r="M12" s="849">
        <v>133</v>
      </c>
      <c r="N12" s="836">
        <f t="shared" si="1"/>
        <v>1584</v>
      </c>
      <c r="O12" s="836">
        <f t="shared" si="2"/>
        <v>834</v>
      </c>
      <c r="P12" s="824">
        <f t="shared" si="3"/>
        <v>0.52651515151515149</v>
      </c>
    </row>
    <row r="13" spans="1:16" ht="16.5" customHeight="1" x14ac:dyDescent="0.25">
      <c r="A13" s="808" t="s">
        <v>474</v>
      </c>
      <c r="B13" s="822">
        <v>132</v>
      </c>
      <c r="C13" s="823">
        <v>99</v>
      </c>
      <c r="D13" s="822">
        <v>132</v>
      </c>
      <c r="E13" s="823">
        <v>142</v>
      </c>
      <c r="F13" s="822">
        <v>132</v>
      </c>
      <c r="G13" s="823">
        <v>138</v>
      </c>
      <c r="H13" s="822">
        <v>132</v>
      </c>
      <c r="I13" s="823">
        <v>105</v>
      </c>
      <c r="J13" s="822">
        <v>132</v>
      </c>
      <c r="K13" s="823">
        <v>34</v>
      </c>
      <c r="L13" s="822">
        <v>132</v>
      </c>
      <c r="M13" s="823">
        <v>139</v>
      </c>
      <c r="N13" s="836">
        <f t="shared" si="1"/>
        <v>792</v>
      </c>
      <c r="O13" s="836">
        <f t="shared" si="2"/>
        <v>657</v>
      </c>
      <c r="P13" s="824">
        <f t="shared" si="3"/>
        <v>0.82954545454545459</v>
      </c>
    </row>
    <row r="14" spans="1:16" ht="16.5" customHeight="1" x14ac:dyDescent="0.25">
      <c r="A14" s="808" t="s">
        <v>524</v>
      </c>
      <c r="B14" s="822">
        <v>264</v>
      </c>
      <c r="C14" s="823">
        <v>175</v>
      </c>
      <c r="D14" s="822">
        <v>264</v>
      </c>
      <c r="E14" s="823">
        <v>222</v>
      </c>
      <c r="F14" s="822">
        <v>264</v>
      </c>
      <c r="G14" s="823">
        <v>253</v>
      </c>
      <c r="H14" s="822">
        <v>264</v>
      </c>
      <c r="I14" s="823">
        <v>239</v>
      </c>
      <c r="J14" s="822">
        <v>264</v>
      </c>
      <c r="K14" s="823">
        <v>117</v>
      </c>
      <c r="L14" s="822">
        <v>264</v>
      </c>
      <c r="M14" s="823">
        <v>188</v>
      </c>
      <c r="N14" s="836">
        <f t="shared" si="1"/>
        <v>1584</v>
      </c>
      <c r="O14" s="836">
        <f t="shared" si="2"/>
        <v>1194</v>
      </c>
      <c r="P14" s="824">
        <f t="shared" si="3"/>
        <v>0.75378787878787878</v>
      </c>
    </row>
    <row r="15" spans="1:16" ht="16.5" customHeight="1" x14ac:dyDescent="0.25">
      <c r="A15" s="808" t="s">
        <v>471</v>
      </c>
      <c r="B15" s="822">
        <v>408</v>
      </c>
      <c r="C15" s="823">
        <v>555</v>
      </c>
      <c r="D15" s="822">
        <v>408</v>
      </c>
      <c r="E15" s="823">
        <v>535</v>
      </c>
      <c r="F15" s="822">
        <v>408</v>
      </c>
      <c r="G15" s="823">
        <v>584</v>
      </c>
      <c r="H15" s="822">
        <v>408</v>
      </c>
      <c r="I15" s="823">
        <v>399</v>
      </c>
      <c r="J15" s="822">
        <v>408</v>
      </c>
      <c r="K15" s="823">
        <v>503</v>
      </c>
      <c r="L15" s="822">
        <v>408</v>
      </c>
      <c r="M15" s="823">
        <v>274</v>
      </c>
      <c r="N15" s="836">
        <f t="shared" si="1"/>
        <v>2448</v>
      </c>
      <c r="O15" s="836">
        <f t="shared" si="2"/>
        <v>2850</v>
      </c>
      <c r="P15" s="824">
        <f t="shared" si="3"/>
        <v>1.1642156862745099</v>
      </c>
    </row>
    <row r="16" spans="1:16" ht="16.5" customHeight="1" x14ac:dyDescent="0.25">
      <c r="A16" s="854" t="s">
        <v>604</v>
      </c>
      <c r="B16" s="822">
        <v>360</v>
      </c>
      <c r="C16" s="849">
        <v>94</v>
      </c>
      <c r="D16" s="822">
        <v>360</v>
      </c>
      <c r="E16" s="849">
        <v>118</v>
      </c>
      <c r="F16" s="822">
        <v>360</v>
      </c>
      <c r="G16" s="849">
        <v>188</v>
      </c>
      <c r="H16" s="822">
        <v>360</v>
      </c>
      <c r="I16" s="849">
        <v>131</v>
      </c>
      <c r="J16" s="822">
        <v>360</v>
      </c>
      <c r="K16" s="849">
        <v>78</v>
      </c>
      <c r="L16" s="822">
        <v>360</v>
      </c>
      <c r="M16" s="849">
        <v>106</v>
      </c>
      <c r="N16" s="836">
        <f t="shared" si="1"/>
        <v>2160</v>
      </c>
      <c r="O16" s="836">
        <f t="shared" si="2"/>
        <v>715</v>
      </c>
      <c r="P16" s="824">
        <f t="shared" si="3"/>
        <v>0.33101851851851855</v>
      </c>
    </row>
    <row r="17" spans="1:16" ht="24" customHeight="1" x14ac:dyDescent="0.25">
      <c r="A17" s="854" t="s">
        <v>605</v>
      </c>
      <c r="B17" s="822">
        <v>360</v>
      </c>
      <c r="C17" s="849">
        <v>301</v>
      </c>
      <c r="D17" s="822">
        <v>360</v>
      </c>
      <c r="E17" s="849">
        <v>333</v>
      </c>
      <c r="F17" s="822">
        <v>360</v>
      </c>
      <c r="G17" s="849">
        <v>290</v>
      </c>
      <c r="H17" s="822">
        <v>360</v>
      </c>
      <c r="I17" s="849">
        <v>359</v>
      </c>
      <c r="J17" s="822">
        <v>360</v>
      </c>
      <c r="K17" s="849">
        <v>262</v>
      </c>
      <c r="L17" s="822">
        <v>360</v>
      </c>
      <c r="M17" s="849">
        <v>288</v>
      </c>
      <c r="N17" s="836">
        <f t="shared" si="1"/>
        <v>2160</v>
      </c>
      <c r="O17" s="836">
        <f t="shared" si="2"/>
        <v>1833</v>
      </c>
      <c r="P17" s="824">
        <f t="shared" si="3"/>
        <v>0.84861111111111109</v>
      </c>
    </row>
    <row r="18" spans="1:16" ht="16.5" customHeight="1" x14ac:dyDescent="0.25">
      <c r="A18" s="854" t="s">
        <v>606</v>
      </c>
      <c r="B18" s="822">
        <v>160</v>
      </c>
      <c r="C18" s="849">
        <v>19</v>
      </c>
      <c r="D18" s="822">
        <v>160</v>
      </c>
      <c r="E18" s="849">
        <v>35</v>
      </c>
      <c r="F18" s="822">
        <v>160</v>
      </c>
      <c r="G18" s="849">
        <v>25</v>
      </c>
      <c r="H18" s="822">
        <v>160</v>
      </c>
      <c r="I18" s="849">
        <v>62</v>
      </c>
      <c r="J18" s="822">
        <v>160</v>
      </c>
      <c r="K18" s="849">
        <v>45</v>
      </c>
      <c r="L18" s="822">
        <v>160</v>
      </c>
      <c r="M18" s="849">
        <v>50</v>
      </c>
      <c r="N18" s="836">
        <f t="shared" si="1"/>
        <v>960</v>
      </c>
      <c r="O18" s="836">
        <f t="shared" si="2"/>
        <v>236</v>
      </c>
      <c r="P18" s="824">
        <f t="shared" si="3"/>
        <v>0.24583333333333332</v>
      </c>
    </row>
    <row r="19" spans="1:16" ht="24.75" customHeight="1" x14ac:dyDescent="0.25">
      <c r="A19" s="854" t="s">
        <v>607</v>
      </c>
      <c r="B19" s="822">
        <v>84</v>
      </c>
      <c r="C19" s="849">
        <v>97</v>
      </c>
      <c r="D19" s="822">
        <v>84</v>
      </c>
      <c r="E19" s="849">
        <v>45</v>
      </c>
      <c r="F19" s="822">
        <v>84</v>
      </c>
      <c r="G19" s="849">
        <v>1</v>
      </c>
      <c r="H19" s="822">
        <v>84</v>
      </c>
      <c r="I19" s="849">
        <v>0</v>
      </c>
      <c r="J19" s="822">
        <v>84</v>
      </c>
      <c r="K19" s="849">
        <v>0</v>
      </c>
      <c r="L19" s="822">
        <v>84</v>
      </c>
      <c r="M19" s="849">
        <v>0</v>
      </c>
      <c r="N19" s="836">
        <f t="shared" si="1"/>
        <v>504</v>
      </c>
      <c r="O19" s="836">
        <f t="shared" si="2"/>
        <v>143</v>
      </c>
      <c r="P19" s="824">
        <f t="shared" si="3"/>
        <v>0.28373015873015872</v>
      </c>
    </row>
    <row r="20" spans="1:16" ht="16.5" customHeight="1" x14ac:dyDescent="0.25">
      <c r="A20" s="854" t="s">
        <v>608</v>
      </c>
      <c r="B20" s="822">
        <v>84</v>
      </c>
      <c r="C20" s="849">
        <v>94</v>
      </c>
      <c r="D20" s="822">
        <v>84</v>
      </c>
      <c r="E20" s="849">
        <v>63</v>
      </c>
      <c r="F20" s="822">
        <v>84</v>
      </c>
      <c r="G20" s="849">
        <v>126</v>
      </c>
      <c r="H20" s="822">
        <v>84</v>
      </c>
      <c r="I20" s="849">
        <v>162</v>
      </c>
      <c r="J20" s="822">
        <v>84</v>
      </c>
      <c r="K20" s="849">
        <v>186</v>
      </c>
      <c r="L20" s="822">
        <v>84</v>
      </c>
      <c r="M20" s="849">
        <v>212</v>
      </c>
      <c r="N20" s="836">
        <f t="shared" si="1"/>
        <v>504</v>
      </c>
      <c r="O20" s="836">
        <f t="shared" si="2"/>
        <v>843</v>
      </c>
      <c r="P20" s="824">
        <f>IF(N20=0,"-",O20/N20)</f>
        <v>1.6726190476190477</v>
      </c>
    </row>
    <row r="21" spans="1:16" ht="16.5" customHeight="1" x14ac:dyDescent="0.25">
      <c r="A21" s="808" t="s">
        <v>470</v>
      </c>
      <c r="B21" s="822" t="s">
        <v>456</v>
      </c>
      <c r="C21" s="823">
        <v>1068</v>
      </c>
      <c r="D21" s="822" t="s">
        <v>456</v>
      </c>
      <c r="E21" s="823">
        <v>1036</v>
      </c>
      <c r="F21" s="822" t="s">
        <v>456</v>
      </c>
      <c r="G21" s="823">
        <v>1183</v>
      </c>
      <c r="H21" s="822" t="s">
        <v>456</v>
      </c>
      <c r="I21" s="823">
        <v>1036</v>
      </c>
      <c r="J21" s="822" t="s">
        <v>456</v>
      </c>
      <c r="K21" s="823">
        <v>1072</v>
      </c>
      <c r="L21" s="822" t="s">
        <v>456</v>
      </c>
      <c r="M21" s="823">
        <v>1112</v>
      </c>
      <c r="N21" s="836" t="str">
        <f>B21</f>
        <v>s/ meta</v>
      </c>
      <c r="O21" s="836">
        <f>C21+E21+G21+I21+K21+M21</f>
        <v>6507</v>
      </c>
      <c r="P21" s="824" t="s">
        <v>186</v>
      </c>
    </row>
    <row r="22" spans="1:16" ht="16.5" customHeight="1" x14ac:dyDescent="0.25">
      <c r="A22" s="808" t="s">
        <v>610</v>
      </c>
      <c r="B22" s="822" t="s">
        <v>456</v>
      </c>
      <c r="C22" s="823">
        <v>106</v>
      </c>
      <c r="D22" s="822" t="s">
        <v>456</v>
      </c>
      <c r="E22" s="823">
        <v>140</v>
      </c>
      <c r="F22" s="822" t="s">
        <v>456</v>
      </c>
      <c r="G22" s="823">
        <v>139</v>
      </c>
      <c r="H22" s="822" t="s">
        <v>456</v>
      </c>
      <c r="I22" s="823">
        <v>118</v>
      </c>
      <c r="J22" s="822" t="s">
        <v>456</v>
      </c>
      <c r="K22" s="823">
        <v>148</v>
      </c>
      <c r="L22" s="822" t="s">
        <v>456</v>
      </c>
      <c r="M22" s="823">
        <v>119</v>
      </c>
      <c r="N22" s="836" t="str">
        <f t="shared" ref="N22:N24" si="4">B22</f>
        <v>s/ meta</v>
      </c>
      <c r="O22" s="836">
        <f t="shared" si="2"/>
        <v>770</v>
      </c>
      <c r="P22" s="824" t="s">
        <v>186</v>
      </c>
    </row>
    <row r="23" spans="1:16" ht="16.5" customHeight="1" x14ac:dyDescent="0.25">
      <c r="A23" s="808" t="s">
        <v>473</v>
      </c>
      <c r="B23" s="822">
        <v>132</v>
      </c>
      <c r="C23" s="823">
        <v>0</v>
      </c>
      <c r="D23" s="822">
        <v>132</v>
      </c>
      <c r="E23" s="823">
        <v>0</v>
      </c>
      <c r="F23" s="822">
        <v>132</v>
      </c>
      <c r="G23" s="823">
        <v>0</v>
      </c>
      <c r="H23" s="822">
        <v>132</v>
      </c>
      <c r="I23" s="823">
        <v>103</v>
      </c>
      <c r="J23" s="822">
        <v>132</v>
      </c>
      <c r="K23" s="823">
        <v>165</v>
      </c>
      <c r="L23" s="822">
        <v>132</v>
      </c>
      <c r="M23" s="823">
        <v>134</v>
      </c>
      <c r="N23" s="836">
        <f>B23+D23+F23+H23+J23+L23</f>
        <v>792</v>
      </c>
      <c r="O23" s="836">
        <f t="shared" si="2"/>
        <v>402</v>
      </c>
      <c r="P23" s="824">
        <f t="shared" si="3"/>
        <v>0.50757575757575757</v>
      </c>
    </row>
    <row r="24" spans="1:16" ht="16.5" customHeight="1" x14ac:dyDescent="0.25">
      <c r="A24" s="854" t="s">
        <v>621</v>
      </c>
      <c r="B24" s="855" t="s">
        <v>456</v>
      </c>
      <c r="C24" s="849">
        <v>146</v>
      </c>
      <c r="D24" s="855" t="s">
        <v>456</v>
      </c>
      <c r="E24" s="849">
        <v>129</v>
      </c>
      <c r="F24" s="855" t="s">
        <v>456</v>
      </c>
      <c r="G24" s="849">
        <v>105</v>
      </c>
      <c r="H24" s="855" t="s">
        <v>456</v>
      </c>
      <c r="I24" s="849">
        <v>99</v>
      </c>
      <c r="J24" s="855" t="s">
        <v>456</v>
      </c>
      <c r="K24" s="849">
        <v>129</v>
      </c>
      <c r="L24" s="855" t="s">
        <v>456</v>
      </c>
      <c r="M24" s="849">
        <v>128</v>
      </c>
      <c r="N24" s="836" t="str">
        <f t="shared" si="4"/>
        <v>s/ meta</v>
      </c>
      <c r="O24" s="836">
        <f t="shared" si="2"/>
        <v>736</v>
      </c>
      <c r="P24" s="824" t="s">
        <v>186</v>
      </c>
    </row>
    <row r="25" spans="1:16" ht="16.5" customHeight="1" thickBot="1" x14ac:dyDescent="0.3">
      <c r="A25" s="945" t="s">
        <v>475</v>
      </c>
      <c r="B25" s="892">
        <v>396</v>
      </c>
      <c r="C25" s="893">
        <v>246</v>
      </c>
      <c r="D25" s="892">
        <v>396</v>
      </c>
      <c r="E25" s="893">
        <v>412</v>
      </c>
      <c r="F25" s="892">
        <v>396</v>
      </c>
      <c r="G25" s="893">
        <v>461</v>
      </c>
      <c r="H25" s="892">
        <v>396</v>
      </c>
      <c r="I25" s="893">
        <v>377</v>
      </c>
      <c r="J25" s="892">
        <v>396</v>
      </c>
      <c r="K25" s="893">
        <v>378</v>
      </c>
      <c r="L25" s="892">
        <v>396</v>
      </c>
      <c r="M25" s="893">
        <v>426</v>
      </c>
      <c r="N25" s="866">
        <f>B25+D25+F25+H25+J25+L25</f>
        <v>2376</v>
      </c>
      <c r="O25" s="866">
        <f>C25+E25+G25+I25+K25+M25</f>
        <v>2300</v>
      </c>
      <c r="P25" s="867">
        <f t="shared" si="3"/>
        <v>0.96801346801346799</v>
      </c>
    </row>
    <row r="26" spans="1:16" s="831" customFormat="1" ht="15" customHeight="1" x14ac:dyDescent="0.25">
      <c r="A26" s="860" t="s">
        <v>544</v>
      </c>
      <c r="B26" s="861">
        <f t="shared" ref="B26:C26" si="5">SUM(B9:B25)</f>
        <v>4492</v>
      </c>
      <c r="C26" s="861">
        <f t="shared" si="5"/>
        <v>4740</v>
      </c>
      <c r="D26" s="861">
        <f t="shared" ref="D26:E26" si="6">SUM(D9:D25)</f>
        <v>4492</v>
      </c>
      <c r="E26" s="861">
        <f t="shared" si="6"/>
        <v>5123</v>
      </c>
      <c r="F26" s="861">
        <f t="shared" ref="F26:G26" si="7">SUM(F9:F25)</f>
        <v>4492</v>
      </c>
      <c r="G26" s="861">
        <f t="shared" si="7"/>
        <v>5417</v>
      </c>
      <c r="H26" s="861">
        <f t="shared" ref="H26:I26" si="8">SUM(H9:H25)</f>
        <v>4492</v>
      </c>
      <c r="I26" s="861">
        <f t="shared" si="8"/>
        <v>4895</v>
      </c>
      <c r="J26" s="861">
        <f t="shared" ref="J26:K26" si="9">SUM(J9:J25)</f>
        <v>4492</v>
      </c>
      <c r="K26" s="861">
        <f t="shared" si="9"/>
        <v>4621</v>
      </c>
      <c r="L26" s="861">
        <f t="shared" ref="L26:M26" si="10">SUM(L9:L25)</f>
        <v>4492</v>
      </c>
      <c r="M26" s="861">
        <f t="shared" si="10"/>
        <v>4864</v>
      </c>
      <c r="N26" s="861">
        <f>SUM(N9:N25)</f>
        <v>26952</v>
      </c>
      <c r="O26" s="861">
        <f>SUM(O9:O25)</f>
        <v>29660</v>
      </c>
      <c r="P26" s="862">
        <f>IF(N26=0,"-",O26/N26)</f>
        <v>1.1004749183734046</v>
      </c>
    </row>
    <row r="27" spans="1:16" s="831" customFormat="1" ht="12.75" customHeight="1" x14ac:dyDescent="0.25">
      <c r="A27" s="587"/>
      <c r="B27" s="872"/>
      <c r="C27" s="872"/>
      <c r="D27" s="872"/>
      <c r="E27" s="872"/>
      <c r="F27" s="872"/>
      <c r="G27" s="872"/>
      <c r="H27" s="872"/>
      <c r="I27" s="872"/>
      <c r="J27" s="872"/>
      <c r="K27" s="872"/>
      <c r="L27" s="872"/>
      <c r="M27" s="872"/>
      <c r="N27" s="872"/>
      <c r="O27" s="872"/>
      <c r="P27" s="873"/>
    </row>
    <row r="28" spans="1:16" s="831" customFormat="1" ht="17.25" customHeight="1" x14ac:dyDescent="0.25">
      <c r="A28" s="977" t="s">
        <v>561</v>
      </c>
      <c r="B28" s="971" t="s">
        <v>485</v>
      </c>
      <c r="C28" s="971"/>
      <c r="D28" s="971" t="s">
        <v>686</v>
      </c>
      <c r="E28" s="971"/>
      <c r="F28" s="971" t="s">
        <v>687</v>
      </c>
      <c r="G28" s="971"/>
      <c r="H28" s="971" t="s">
        <v>688</v>
      </c>
      <c r="I28" s="971"/>
      <c r="J28" s="971" t="s">
        <v>690</v>
      </c>
      <c r="K28" s="971"/>
      <c r="L28" s="971" t="s">
        <v>691</v>
      </c>
      <c r="M28" s="971"/>
      <c r="N28" s="971" t="s">
        <v>486</v>
      </c>
      <c r="O28" s="971"/>
      <c r="P28" s="971"/>
    </row>
    <row r="29" spans="1:16" s="831" customFormat="1" ht="20.25" customHeight="1" x14ac:dyDescent="0.25">
      <c r="A29" s="978"/>
      <c r="B29" s="902" t="s">
        <v>488</v>
      </c>
      <c r="C29" s="868" t="s">
        <v>487</v>
      </c>
      <c r="D29" s="902" t="s">
        <v>488</v>
      </c>
      <c r="E29" s="868" t="s">
        <v>487</v>
      </c>
      <c r="F29" s="902" t="s">
        <v>488</v>
      </c>
      <c r="G29" s="868" t="s">
        <v>487</v>
      </c>
      <c r="H29" s="902" t="s">
        <v>488</v>
      </c>
      <c r="I29" s="868" t="s">
        <v>487</v>
      </c>
      <c r="J29" s="902" t="s">
        <v>488</v>
      </c>
      <c r="K29" s="868" t="s">
        <v>487</v>
      </c>
      <c r="L29" s="902" t="s">
        <v>488</v>
      </c>
      <c r="M29" s="868" t="s">
        <v>487</v>
      </c>
      <c r="N29" s="868" t="s">
        <v>488</v>
      </c>
      <c r="O29" s="868" t="s">
        <v>487</v>
      </c>
      <c r="P29" s="868" t="s">
        <v>1</v>
      </c>
    </row>
    <row r="30" spans="1:16" ht="17.25" customHeight="1" x14ac:dyDescent="0.25">
      <c r="A30" s="854" t="s">
        <v>495</v>
      </c>
      <c r="B30" s="858">
        <v>130</v>
      </c>
      <c r="C30" s="830">
        <v>157</v>
      </c>
      <c r="D30" s="858">
        <v>130</v>
      </c>
      <c r="E30" s="830">
        <v>148</v>
      </c>
      <c r="F30" s="858">
        <v>130</v>
      </c>
      <c r="G30" s="830">
        <v>171</v>
      </c>
      <c r="H30" s="858">
        <v>130</v>
      </c>
      <c r="I30" s="830">
        <v>146</v>
      </c>
      <c r="J30" s="858">
        <v>130</v>
      </c>
      <c r="K30" s="830">
        <v>157</v>
      </c>
      <c r="L30" s="858">
        <v>130</v>
      </c>
      <c r="M30" s="830">
        <v>137</v>
      </c>
      <c r="N30" s="836">
        <f>B30+D30+F30+H30+J30+L30</f>
        <v>780</v>
      </c>
      <c r="O30" s="836">
        <f>C30+E30+G30+I30+K30+M30</f>
        <v>916</v>
      </c>
      <c r="P30" s="824">
        <f t="shared" ref="P30" si="11">IF(N30=0,"-",O30/N30)</f>
        <v>1.1743589743589744</v>
      </c>
    </row>
    <row r="31" spans="1:16" ht="17.25" customHeight="1" x14ac:dyDescent="0.25">
      <c r="A31" s="808" t="s">
        <v>496</v>
      </c>
      <c r="B31" s="822">
        <v>40</v>
      </c>
      <c r="C31" s="823">
        <v>38</v>
      </c>
      <c r="D31" s="822">
        <v>40</v>
      </c>
      <c r="E31" s="823">
        <v>26</v>
      </c>
      <c r="F31" s="822">
        <v>40</v>
      </c>
      <c r="G31" s="823">
        <v>32</v>
      </c>
      <c r="H31" s="822">
        <v>40</v>
      </c>
      <c r="I31" s="823">
        <v>97</v>
      </c>
      <c r="J31" s="822">
        <v>40</v>
      </c>
      <c r="K31" s="823">
        <v>36</v>
      </c>
      <c r="L31" s="822">
        <v>40</v>
      </c>
      <c r="M31" s="823">
        <v>70</v>
      </c>
      <c r="N31" s="836">
        <f t="shared" ref="N31:N36" si="12">B31+D31+F31+H31+J31+L31</f>
        <v>240</v>
      </c>
      <c r="O31" s="836">
        <f t="shared" ref="O31:O36" si="13">C31+E31+G31+I31+K31+M31</f>
        <v>299</v>
      </c>
      <c r="P31" s="824">
        <f t="shared" ref="P31:P36" si="14">IF(N31=0,"-",O31/N31)</f>
        <v>1.2458333333333333</v>
      </c>
    </row>
    <row r="32" spans="1:16" ht="17.25" customHeight="1" x14ac:dyDescent="0.25">
      <c r="A32" s="808" t="s">
        <v>497</v>
      </c>
      <c r="B32" s="822">
        <v>40</v>
      </c>
      <c r="C32" s="823">
        <v>45</v>
      </c>
      <c r="D32" s="822">
        <v>40</v>
      </c>
      <c r="E32" s="823">
        <v>44</v>
      </c>
      <c r="F32" s="822">
        <v>40</v>
      </c>
      <c r="G32" s="823">
        <v>35</v>
      </c>
      <c r="H32" s="822">
        <v>40</v>
      </c>
      <c r="I32" s="823">
        <v>46</v>
      </c>
      <c r="J32" s="822">
        <v>40</v>
      </c>
      <c r="K32" s="823">
        <v>52</v>
      </c>
      <c r="L32" s="822">
        <v>40</v>
      </c>
      <c r="M32" s="823">
        <v>48</v>
      </c>
      <c r="N32" s="836">
        <f t="shared" si="12"/>
        <v>240</v>
      </c>
      <c r="O32" s="836">
        <f t="shared" si="13"/>
        <v>270</v>
      </c>
      <c r="P32" s="824">
        <f t="shared" si="14"/>
        <v>1.125</v>
      </c>
    </row>
    <row r="33" spans="1:16" ht="17.25" customHeight="1" x14ac:dyDescent="0.25">
      <c r="A33" s="808" t="s">
        <v>498</v>
      </c>
      <c r="B33" s="822">
        <v>40</v>
      </c>
      <c r="C33" s="823">
        <v>27</v>
      </c>
      <c r="D33" s="822">
        <v>40</v>
      </c>
      <c r="E33" s="823">
        <v>34</v>
      </c>
      <c r="F33" s="822">
        <v>40</v>
      </c>
      <c r="G33" s="823">
        <v>32</v>
      </c>
      <c r="H33" s="822">
        <v>40</v>
      </c>
      <c r="I33" s="823">
        <v>42</v>
      </c>
      <c r="J33" s="822">
        <v>40</v>
      </c>
      <c r="K33" s="823">
        <v>35</v>
      </c>
      <c r="L33" s="822">
        <v>40</v>
      </c>
      <c r="M33" s="823">
        <v>55</v>
      </c>
      <c r="N33" s="836">
        <f t="shared" si="12"/>
        <v>240</v>
      </c>
      <c r="O33" s="836">
        <f t="shared" si="13"/>
        <v>225</v>
      </c>
      <c r="P33" s="824">
        <f t="shared" si="14"/>
        <v>0.9375</v>
      </c>
    </row>
    <row r="34" spans="1:16" ht="28.5" customHeight="1" x14ac:dyDescent="0.25">
      <c r="A34" s="808" t="s">
        <v>499</v>
      </c>
      <c r="B34" s="822">
        <v>25</v>
      </c>
      <c r="C34" s="823">
        <v>10</v>
      </c>
      <c r="D34" s="822">
        <v>25</v>
      </c>
      <c r="E34" s="823">
        <v>13</v>
      </c>
      <c r="F34" s="822">
        <v>25</v>
      </c>
      <c r="G34" s="823">
        <v>18</v>
      </c>
      <c r="H34" s="822">
        <v>25</v>
      </c>
      <c r="I34" s="823">
        <v>24</v>
      </c>
      <c r="J34" s="822">
        <v>25</v>
      </c>
      <c r="K34" s="823">
        <v>16</v>
      </c>
      <c r="L34" s="822">
        <v>25</v>
      </c>
      <c r="M34" s="823">
        <v>7</v>
      </c>
      <c r="N34" s="836">
        <f t="shared" si="12"/>
        <v>150</v>
      </c>
      <c r="O34" s="836">
        <f t="shared" si="13"/>
        <v>88</v>
      </c>
      <c r="P34" s="824">
        <f t="shared" si="14"/>
        <v>0.58666666666666667</v>
      </c>
    </row>
    <row r="35" spans="1:16" ht="27" customHeight="1" x14ac:dyDescent="0.25">
      <c r="A35" s="808" t="s">
        <v>623</v>
      </c>
      <c r="B35" s="822">
        <v>8</v>
      </c>
      <c r="C35" s="823">
        <v>8</v>
      </c>
      <c r="D35" s="822">
        <v>8</v>
      </c>
      <c r="E35" s="823">
        <v>5</v>
      </c>
      <c r="F35" s="822">
        <v>8</v>
      </c>
      <c r="G35" s="823">
        <v>8</v>
      </c>
      <c r="H35" s="822">
        <v>8</v>
      </c>
      <c r="I35" s="823">
        <v>9</v>
      </c>
      <c r="J35" s="822">
        <v>8</v>
      </c>
      <c r="K35" s="823">
        <v>10</v>
      </c>
      <c r="L35" s="822">
        <v>8</v>
      </c>
      <c r="M35" s="823">
        <v>9</v>
      </c>
      <c r="N35" s="836">
        <f t="shared" si="12"/>
        <v>48</v>
      </c>
      <c r="O35" s="836">
        <f t="shared" si="13"/>
        <v>49</v>
      </c>
      <c r="P35" s="824">
        <f t="shared" si="14"/>
        <v>1.0208333333333333</v>
      </c>
    </row>
    <row r="36" spans="1:16" ht="18" customHeight="1" thickBot="1" x14ac:dyDescent="0.3">
      <c r="A36" s="863" t="s">
        <v>500</v>
      </c>
      <c r="B36" s="864">
        <v>180</v>
      </c>
      <c r="C36" s="865">
        <v>218</v>
      </c>
      <c r="D36" s="864">
        <v>180</v>
      </c>
      <c r="E36" s="865">
        <v>202</v>
      </c>
      <c r="F36" s="864">
        <v>180</v>
      </c>
      <c r="G36" s="865">
        <v>169</v>
      </c>
      <c r="H36" s="864">
        <v>180</v>
      </c>
      <c r="I36" s="865">
        <v>196</v>
      </c>
      <c r="J36" s="864">
        <v>180</v>
      </c>
      <c r="K36" s="865">
        <v>231</v>
      </c>
      <c r="L36" s="864">
        <v>180</v>
      </c>
      <c r="M36" s="865">
        <v>171</v>
      </c>
      <c r="N36" s="866">
        <f t="shared" si="12"/>
        <v>1080</v>
      </c>
      <c r="O36" s="866">
        <f t="shared" si="13"/>
        <v>1187</v>
      </c>
      <c r="P36" s="867">
        <f t="shared" si="14"/>
        <v>1.0990740740740741</v>
      </c>
    </row>
    <row r="37" spans="1:16" s="831" customFormat="1" ht="15.75" customHeight="1" x14ac:dyDescent="0.25">
      <c r="A37" s="860" t="s">
        <v>545</v>
      </c>
      <c r="B37" s="861">
        <f t="shared" ref="B37:D37" si="15">SUM(B30:B36)</f>
        <v>463</v>
      </c>
      <c r="C37" s="861">
        <f>SUM(C30:C36)</f>
        <v>503</v>
      </c>
      <c r="D37" s="861">
        <f t="shared" si="15"/>
        <v>463</v>
      </c>
      <c r="E37" s="861">
        <f>SUM(E30:E36)</f>
        <v>472</v>
      </c>
      <c r="F37" s="861">
        <f t="shared" ref="F37:H37" si="16">SUM(F30:F36)</f>
        <v>463</v>
      </c>
      <c r="G37" s="861">
        <f>SUM(G30:G36)</f>
        <v>465</v>
      </c>
      <c r="H37" s="861">
        <f t="shared" si="16"/>
        <v>463</v>
      </c>
      <c r="I37" s="861">
        <f>SUM(I30:I36)</f>
        <v>560</v>
      </c>
      <c r="J37" s="861">
        <f t="shared" ref="J37:L37" si="17">SUM(J30:J36)</f>
        <v>463</v>
      </c>
      <c r="K37" s="861">
        <f>SUM(K30:K36)</f>
        <v>537</v>
      </c>
      <c r="L37" s="861">
        <f t="shared" si="17"/>
        <v>463</v>
      </c>
      <c r="M37" s="861">
        <f>SUM(M30:M36)</f>
        <v>497</v>
      </c>
      <c r="N37" s="861">
        <f>SUM(N30:N36)</f>
        <v>2778</v>
      </c>
      <c r="O37" s="861">
        <f>SUM(O30:O36)</f>
        <v>3034</v>
      </c>
      <c r="P37" s="862">
        <f>IF(N37=0,"-",O37/N37)</f>
        <v>1.0921526277897768</v>
      </c>
    </row>
    <row r="38" spans="1:16" s="831" customFormat="1" ht="10.5" customHeight="1" x14ac:dyDescent="0.25">
      <c r="A38" s="587"/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  <c r="N38" s="872"/>
      <c r="O38" s="872"/>
      <c r="P38" s="873"/>
    </row>
    <row r="39" spans="1:16" s="831" customFormat="1" ht="17.25" customHeight="1" x14ac:dyDescent="0.25">
      <c r="A39" s="979" t="s">
        <v>525</v>
      </c>
      <c r="B39" s="971" t="s">
        <v>485</v>
      </c>
      <c r="C39" s="971"/>
      <c r="D39" s="971" t="s">
        <v>686</v>
      </c>
      <c r="E39" s="971"/>
      <c r="F39" s="971" t="s">
        <v>687</v>
      </c>
      <c r="G39" s="971"/>
      <c r="H39" s="971" t="s">
        <v>688</v>
      </c>
      <c r="I39" s="971"/>
      <c r="J39" s="971" t="s">
        <v>690</v>
      </c>
      <c r="K39" s="971"/>
      <c r="L39" s="971" t="s">
        <v>691</v>
      </c>
      <c r="M39" s="971"/>
      <c r="N39" s="971" t="s">
        <v>486</v>
      </c>
      <c r="O39" s="971"/>
      <c r="P39" s="971"/>
    </row>
    <row r="40" spans="1:16" s="831" customFormat="1" ht="22.5" customHeight="1" x14ac:dyDescent="0.25">
      <c r="A40" s="979"/>
      <c r="B40" s="902" t="s">
        <v>488</v>
      </c>
      <c r="C40" s="868" t="s">
        <v>487</v>
      </c>
      <c r="D40" s="902" t="s">
        <v>488</v>
      </c>
      <c r="E40" s="868" t="s">
        <v>487</v>
      </c>
      <c r="F40" s="902" t="s">
        <v>488</v>
      </c>
      <c r="G40" s="868" t="s">
        <v>487</v>
      </c>
      <c r="H40" s="902" t="s">
        <v>488</v>
      </c>
      <c r="I40" s="868" t="s">
        <v>487</v>
      </c>
      <c r="J40" s="902" t="s">
        <v>488</v>
      </c>
      <c r="K40" s="868" t="s">
        <v>487</v>
      </c>
      <c r="L40" s="902" t="s">
        <v>488</v>
      </c>
      <c r="M40" s="868" t="s">
        <v>487</v>
      </c>
      <c r="N40" s="868" t="s">
        <v>488</v>
      </c>
      <c r="O40" s="868" t="s">
        <v>487</v>
      </c>
      <c r="P40" s="868" t="s">
        <v>1</v>
      </c>
    </row>
    <row r="41" spans="1:16" ht="18" customHeight="1" x14ac:dyDescent="0.25">
      <c r="A41" s="854" t="s">
        <v>546</v>
      </c>
      <c r="B41" s="822">
        <v>200</v>
      </c>
      <c r="C41" s="830">
        <v>380</v>
      </c>
      <c r="D41" s="822">
        <v>200</v>
      </c>
      <c r="E41" s="830">
        <v>244</v>
      </c>
      <c r="F41" s="822">
        <v>200</v>
      </c>
      <c r="G41" s="830">
        <v>380</v>
      </c>
      <c r="H41" s="822">
        <v>200</v>
      </c>
      <c r="I41" s="830">
        <v>218</v>
      </c>
      <c r="J41" s="822">
        <v>200</v>
      </c>
      <c r="K41" s="830">
        <v>258</v>
      </c>
      <c r="L41" s="822">
        <v>200</v>
      </c>
      <c r="M41" s="830">
        <v>171</v>
      </c>
      <c r="N41" s="836">
        <f>B41+D41+F41+H41+J41+L41</f>
        <v>1200</v>
      </c>
      <c r="O41" s="836">
        <f>C41+E41+G41+I41+K41+M41</f>
        <v>1651</v>
      </c>
      <c r="P41" s="824">
        <f t="shared" ref="P41" si="18">IF(N41=0,"-",O41/N41)</f>
        <v>1.3758333333333332</v>
      </c>
    </row>
    <row r="42" spans="1:16" ht="18" customHeight="1" x14ac:dyDescent="0.25">
      <c r="A42" s="852" t="s">
        <v>547</v>
      </c>
      <c r="B42" s="855">
        <v>180</v>
      </c>
      <c r="C42" s="830">
        <v>321</v>
      </c>
      <c r="D42" s="855">
        <v>180</v>
      </c>
      <c r="E42" s="830">
        <v>0</v>
      </c>
      <c r="F42" s="855">
        <v>180</v>
      </c>
      <c r="G42" s="830">
        <v>40</v>
      </c>
      <c r="H42" s="855">
        <v>180</v>
      </c>
      <c r="I42" s="830">
        <v>0</v>
      </c>
      <c r="J42" s="855">
        <v>180</v>
      </c>
      <c r="K42" s="830">
        <v>213</v>
      </c>
      <c r="L42" s="855">
        <v>180</v>
      </c>
      <c r="M42" s="830">
        <v>367</v>
      </c>
      <c r="N42" s="836">
        <f t="shared" ref="N42:N44" si="19">B42+D42+F42+H42+J42+L42</f>
        <v>1080</v>
      </c>
      <c r="O42" s="836">
        <f t="shared" ref="O42:O44" si="20">C42+E42+G42+I42+K42+M42</f>
        <v>941</v>
      </c>
      <c r="P42" s="824">
        <f t="shared" ref="P42:P43" si="21">IF(N42=0,"-",O42/N42)</f>
        <v>0.87129629629629635</v>
      </c>
    </row>
    <row r="43" spans="1:16" ht="18" customHeight="1" x14ac:dyDescent="0.25">
      <c r="A43" s="854" t="s">
        <v>548</v>
      </c>
      <c r="B43" s="855">
        <v>130</v>
      </c>
      <c r="C43" s="849">
        <v>93</v>
      </c>
      <c r="D43" s="855">
        <v>130</v>
      </c>
      <c r="E43" s="849">
        <v>125</v>
      </c>
      <c r="F43" s="855">
        <v>130</v>
      </c>
      <c r="G43" s="849">
        <v>152</v>
      </c>
      <c r="H43" s="855">
        <v>130</v>
      </c>
      <c r="I43" s="849">
        <v>177</v>
      </c>
      <c r="J43" s="855">
        <v>130</v>
      </c>
      <c r="K43" s="849">
        <v>114</v>
      </c>
      <c r="L43" s="855">
        <v>130</v>
      </c>
      <c r="M43" s="849">
        <v>123</v>
      </c>
      <c r="N43" s="836">
        <f t="shared" si="19"/>
        <v>780</v>
      </c>
      <c r="O43" s="836">
        <f t="shared" si="20"/>
        <v>784</v>
      </c>
      <c r="P43" s="857">
        <f t="shared" si="21"/>
        <v>1.0051282051282051</v>
      </c>
    </row>
    <row r="44" spans="1:16" ht="18" customHeight="1" thickBot="1" x14ac:dyDescent="0.3">
      <c r="A44" s="863" t="s">
        <v>684</v>
      </c>
      <c r="B44" s="864">
        <v>10</v>
      </c>
      <c r="C44" s="865">
        <v>7</v>
      </c>
      <c r="D44" s="864">
        <v>10</v>
      </c>
      <c r="E44" s="865">
        <v>9</v>
      </c>
      <c r="F44" s="864">
        <v>10</v>
      </c>
      <c r="G44" s="865">
        <v>7</v>
      </c>
      <c r="H44" s="864">
        <v>10</v>
      </c>
      <c r="I44" s="865">
        <v>3</v>
      </c>
      <c r="J44" s="864">
        <v>10</v>
      </c>
      <c r="K44" s="865">
        <v>6</v>
      </c>
      <c r="L44" s="864">
        <v>10</v>
      </c>
      <c r="M44" s="865">
        <v>7</v>
      </c>
      <c r="N44" s="866">
        <f t="shared" si="19"/>
        <v>60</v>
      </c>
      <c r="O44" s="866">
        <f t="shared" si="20"/>
        <v>39</v>
      </c>
      <c r="P44" s="867">
        <f>IF(N44=0,"-",O44/N44)</f>
        <v>0.65</v>
      </c>
    </row>
    <row r="45" spans="1:16" s="831" customFormat="1" ht="17.25" customHeight="1" x14ac:dyDescent="0.25">
      <c r="A45" s="860" t="s">
        <v>549</v>
      </c>
      <c r="B45" s="861">
        <f t="shared" ref="B45:G45" si="22">SUM(B41:B44)</f>
        <v>520</v>
      </c>
      <c r="C45" s="861">
        <f t="shared" si="22"/>
        <v>801</v>
      </c>
      <c r="D45" s="861">
        <f t="shared" si="22"/>
        <v>520</v>
      </c>
      <c r="E45" s="861">
        <f t="shared" si="22"/>
        <v>378</v>
      </c>
      <c r="F45" s="861">
        <f t="shared" si="22"/>
        <v>520</v>
      </c>
      <c r="G45" s="861">
        <f t="shared" si="22"/>
        <v>579</v>
      </c>
      <c r="H45" s="861">
        <f t="shared" ref="H45:I45" si="23">SUM(H41:H44)</f>
        <v>520</v>
      </c>
      <c r="I45" s="861">
        <f t="shared" si="23"/>
        <v>398</v>
      </c>
      <c r="J45" s="861">
        <f t="shared" ref="J45:K45" si="24">SUM(J41:J44)</f>
        <v>520</v>
      </c>
      <c r="K45" s="861">
        <f t="shared" si="24"/>
        <v>591</v>
      </c>
      <c r="L45" s="861">
        <f t="shared" ref="L45:M45" si="25">SUM(L41:L44)</f>
        <v>520</v>
      </c>
      <c r="M45" s="861">
        <f t="shared" si="25"/>
        <v>668</v>
      </c>
      <c r="N45" s="861">
        <f>SUM(N41:N43)</f>
        <v>3060</v>
      </c>
      <c r="O45" s="861">
        <f>SUM(O41:O43)</f>
        <v>3376</v>
      </c>
      <c r="P45" s="862">
        <f>IF(N45=0,"-",O45/N45)</f>
        <v>1.1032679738562092</v>
      </c>
    </row>
    <row r="46" spans="1:16" s="831" customFormat="1" ht="9.75" customHeight="1" x14ac:dyDescent="0.25">
      <c r="A46" s="587"/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2"/>
      <c r="O46" s="872"/>
      <c r="P46" s="873"/>
    </row>
    <row r="47" spans="1:16" s="831" customFormat="1" ht="17.25" customHeight="1" x14ac:dyDescent="0.25">
      <c r="A47" s="977" t="s">
        <v>526</v>
      </c>
      <c r="B47" s="971" t="s">
        <v>485</v>
      </c>
      <c r="C47" s="971"/>
      <c r="D47" s="971" t="s">
        <v>686</v>
      </c>
      <c r="E47" s="971"/>
      <c r="F47" s="971" t="s">
        <v>687</v>
      </c>
      <c r="G47" s="971"/>
      <c r="H47" s="971" t="s">
        <v>688</v>
      </c>
      <c r="I47" s="971"/>
      <c r="J47" s="971" t="s">
        <v>690</v>
      </c>
      <c r="K47" s="971"/>
      <c r="L47" s="971" t="s">
        <v>691</v>
      </c>
      <c r="M47" s="971"/>
      <c r="N47" s="971" t="s">
        <v>486</v>
      </c>
      <c r="O47" s="971"/>
      <c r="P47" s="971"/>
    </row>
    <row r="48" spans="1:16" s="831" customFormat="1" ht="21.75" customHeight="1" x14ac:dyDescent="0.25">
      <c r="A48" s="978"/>
      <c r="B48" s="902" t="s">
        <v>488</v>
      </c>
      <c r="C48" s="868" t="s">
        <v>487</v>
      </c>
      <c r="D48" s="902" t="s">
        <v>488</v>
      </c>
      <c r="E48" s="868" t="s">
        <v>487</v>
      </c>
      <c r="F48" s="902" t="s">
        <v>488</v>
      </c>
      <c r="G48" s="868" t="s">
        <v>487</v>
      </c>
      <c r="H48" s="902" t="s">
        <v>488</v>
      </c>
      <c r="I48" s="868" t="s">
        <v>487</v>
      </c>
      <c r="J48" s="902" t="s">
        <v>488</v>
      </c>
      <c r="K48" s="868" t="s">
        <v>487</v>
      </c>
      <c r="L48" s="902" t="s">
        <v>488</v>
      </c>
      <c r="M48" s="868" t="s">
        <v>487</v>
      </c>
      <c r="N48" s="868" t="s">
        <v>488</v>
      </c>
      <c r="O48" s="868" t="s">
        <v>487</v>
      </c>
      <c r="P48" s="868" t="s">
        <v>1</v>
      </c>
    </row>
    <row r="49" spans="1:17" s="831" customFormat="1" ht="17.25" customHeight="1" x14ac:dyDescent="0.25">
      <c r="A49" s="852" t="s">
        <v>550</v>
      </c>
      <c r="B49" s="822">
        <v>100</v>
      </c>
      <c r="C49" s="830">
        <v>46</v>
      </c>
      <c r="D49" s="822">
        <v>100</v>
      </c>
      <c r="E49" s="830">
        <v>99</v>
      </c>
      <c r="F49" s="822">
        <v>100</v>
      </c>
      <c r="G49" s="830">
        <v>112</v>
      </c>
      <c r="H49" s="822">
        <v>100</v>
      </c>
      <c r="I49" s="830">
        <v>109</v>
      </c>
      <c r="J49" s="822">
        <v>100</v>
      </c>
      <c r="K49" s="830">
        <v>99</v>
      </c>
      <c r="L49" s="822">
        <v>100</v>
      </c>
      <c r="M49" s="830">
        <v>80</v>
      </c>
      <c r="N49" s="836">
        <f>B49+D49+F49+H49+J49+L49</f>
        <v>600</v>
      </c>
      <c r="O49" s="836">
        <f>C49+E49+G49+I49+K49+M49</f>
        <v>545</v>
      </c>
      <c r="P49" s="824">
        <f t="shared" ref="P49" si="26">IF(N49=0,"-",O49/N49)</f>
        <v>0.90833333333333333</v>
      </c>
    </row>
    <row r="50" spans="1:17" s="831" customFormat="1" ht="17.25" customHeight="1" x14ac:dyDescent="0.25">
      <c r="A50" s="852" t="s">
        <v>551</v>
      </c>
      <c r="B50" s="855">
        <v>95</v>
      </c>
      <c r="C50" s="830">
        <v>105</v>
      </c>
      <c r="D50" s="855">
        <v>95</v>
      </c>
      <c r="E50" s="830">
        <v>0</v>
      </c>
      <c r="F50" s="855">
        <v>95</v>
      </c>
      <c r="G50" s="830">
        <v>39</v>
      </c>
      <c r="H50" s="855">
        <v>95</v>
      </c>
      <c r="I50" s="830">
        <v>107</v>
      </c>
      <c r="J50" s="855">
        <v>95</v>
      </c>
      <c r="K50" s="830">
        <v>106</v>
      </c>
      <c r="L50" s="855">
        <v>95</v>
      </c>
      <c r="M50" s="830">
        <v>96</v>
      </c>
      <c r="N50" s="836">
        <f t="shared" ref="N50:N53" si="27">B50+D50+F50+H50+J50+L50</f>
        <v>570</v>
      </c>
      <c r="O50" s="836">
        <f t="shared" ref="O50:O53" si="28">C50+E50+G50+I50+K50+M50</f>
        <v>453</v>
      </c>
      <c r="P50" s="824">
        <f t="shared" ref="P50:P53" si="29">IF(N50=0,"-",O50/N50)</f>
        <v>0.79473684210526319</v>
      </c>
    </row>
    <row r="51" spans="1:17" s="831" customFormat="1" ht="17.25" customHeight="1" x14ac:dyDescent="0.25">
      <c r="A51" s="808" t="s">
        <v>552</v>
      </c>
      <c r="B51" s="855">
        <v>145</v>
      </c>
      <c r="C51" s="830">
        <v>92</v>
      </c>
      <c r="D51" s="855">
        <v>145</v>
      </c>
      <c r="E51" s="830">
        <v>0</v>
      </c>
      <c r="F51" s="855">
        <v>145</v>
      </c>
      <c r="G51" s="830">
        <v>41</v>
      </c>
      <c r="H51" s="855">
        <v>145</v>
      </c>
      <c r="I51" s="830">
        <v>151</v>
      </c>
      <c r="J51" s="855">
        <v>145</v>
      </c>
      <c r="K51" s="830">
        <v>161</v>
      </c>
      <c r="L51" s="855">
        <v>145</v>
      </c>
      <c r="M51" s="830">
        <v>142</v>
      </c>
      <c r="N51" s="836">
        <f t="shared" si="27"/>
        <v>870</v>
      </c>
      <c r="O51" s="836">
        <f t="shared" si="28"/>
        <v>587</v>
      </c>
      <c r="P51" s="824">
        <f t="shared" si="29"/>
        <v>0.67471264367816097</v>
      </c>
    </row>
    <row r="52" spans="1:17" s="831" customFormat="1" ht="17.25" customHeight="1" x14ac:dyDescent="0.25">
      <c r="A52" s="808" t="s">
        <v>553</v>
      </c>
      <c r="B52" s="855">
        <v>220</v>
      </c>
      <c r="C52" s="830">
        <v>238</v>
      </c>
      <c r="D52" s="855">
        <v>220</v>
      </c>
      <c r="E52" s="830">
        <v>235</v>
      </c>
      <c r="F52" s="855">
        <v>220</v>
      </c>
      <c r="G52" s="830">
        <v>261</v>
      </c>
      <c r="H52" s="855">
        <v>220</v>
      </c>
      <c r="I52" s="830">
        <v>214</v>
      </c>
      <c r="J52" s="855">
        <v>220</v>
      </c>
      <c r="K52" s="830">
        <v>232</v>
      </c>
      <c r="L52" s="855">
        <v>220</v>
      </c>
      <c r="M52" s="830">
        <v>238</v>
      </c>
      <c r="N52" s="836">
        <f t="shared" si="27"/>
        <v>1320</v>
      </c>
      <c r="O52" s="836">
        <f t="shared" si="28"/>
        <v>1418</v>
      </c>
      <c r="P52" s="824">
        <f t="shared" si="29"/>
        <v>1.0742424242424242</v>
      </c>
    </row>
    <row r="53" spans="1:17" ht="17.25" customHeight="1" thickBot="1" x14ac:dyDescent="0.3">
      <c r="A53" s="885" t="s">
        <v>620</v>
      </c>
      <c r="B53" s="864">
        <v>140</v>
      </c>
      <c r="C53" s="865">
        <v>146</v>
      </c>
      <c r="D53" s="864">
        <v>140</v>
      </c>
      <c r="E53" s="865">
        <v>180</v>
      </c>
      <c r="F53" s="864">
        <v>140</v>
      </c>
      <c r="G53" s="865">
        <v>193</v>
      </c>
      <c r="H53" s="864">
        <v>140</v>
      </c>
      <c r="I53" s="865">
        <v>174</v>
      </c>
      <c r="J53" s="864">
        <v>140</v>
      </c>
      <c r="K53" s="865">
        <v>178</v>
      </c>
      <c r="L53" s="864">
        <v>140</v>
      </c>
      <c r="M53" s="865">
        <v>162</v>
      </c>
      <c r="N53" s="866">
        <f t="shared" si="27"/>
        <v>840</v>
      </c>
      <c r="O53" s="866">
        <f t="shared" si="28"/>
        <v>1033</v>
      </c>
      <c r="P53" s="867">
        <f t="shared" si="29"/>
        <v>1.2297619047619048</v>
      </c>
      <c r="Q53" s="831"/>
    </row>
    <row r="54" spans="1:17" ht="16.5" customHeight="1" x14ac:dyDescent="0.25">
      <c r="A54" s="860" t="s">
        <v>559</v>
      </c>
      <c r="B54" s="861">
        <f t="shared" ref="B54:C54" si="30">SUM(B49:B53)</f>
        <v>700</v>
      </c>
      <c r="C54" s="861">
        <f t="shared" si="30"/>
        <v>627</v>
      </c>
      <c r="D54" s="861">
        <f t="shared" ref="D54:E54" si="31">SUM(D49:D53)</f>
        <v>700</v>
      </c>
      <c r="E54" s="861">
        <f t="shared" si="31"/>
        <v>514</v>
      </c>
      <c r="F54" s="861">
        <f t="shared" ref="F54:G54" si="32">SUM(F49:F53)</f>
        <v>700</v>
      </c>
      <c r="G54" s="861">
        <f t="shared" si="32"/>
        <v>646</v>
      </c>
      <c r="H54" s="861">
        <f t="shared" ref="H54:I54" si="33">SUM(H49:H53)</f>
        <v>700</v>
      </c>
      <c r="I54" s="861">
        <f t="shared" si="33"/>
        <v>755</v>
      </c>
      <c r="J54" s="861">
        <f t="shared" ref="J54:K54" si="34">SUM(J49:J53)</f>
        <v>700</v>
      </c>
      <c r="K54" s="861">
        <f t="shared" si="34"/>
        <v>776</v>
      </c>
      <c r="L54" s="861">
        <f t="shared" ref="L54:M54" si="35">SUM(L49:L53)</f>
        <v>700</v>
      </c>
      <c r="M54" s="861">
        <f t="shared" si="35"/>
        <v>718</v>
      </c>
      <c r="N54" s="861">
        <f>SUM(N49:N53)</f>
        <v>4200</v>
      </c>
      <c r="O54" s="861">
        <f>SUM(O49:O53)</f>
        <v>4036</v>
      </c>
      <c r="P54" s="862">
        <f>IF(N54=0,"-",O54/N54)</f>
        <v>0.960952380952381</v>
      </c>
    </row>
    <row r="55" spans="1:17" x14ac:dyDescent="0.25">
      <c r="A55" s="931" t="str">
        <f>'Pque N Mundo I'!$A$37</f>
        <v>Nota: as metas apresentadas serão ajustadas na avaliação do CTA com os descontos de déficits de vagas e ausênsias legais.</v>
      </c>
      <c r="N55" s="833"/>
      <c r="O55" s="833"/>
    </row>
    <row r="56" spans="1:17" x14ac:dyDescent="0.25">
      <c r="A56" s="934" t="s">
        <v>685</v>
      </c>
      <c r="N56" s="833"/>
      <c r="O56" s="833"/>
    </row>
    <row r="57" spans="1:17" x14ac:dyDescent="0.25">
      <c r="A57" s="826" t="s">
        <v>629</v>
      </c>
      <c r="N57" s="833"/>
      <c r="O57" s="833"/>
    </row>
    <row r="58" spans="1:17" x14ac:dyDescent="0.25">
      <c r="A58" s="825"/>
      <c r="N58" s="833"/>
      <c r="O58" s="833"/>
    </row>
    <row r="59" spans="1:17" x14ac:dyDescent="0.25">
      <c r="N59" s="833"/>
      <c r="O59" s="833"/>
    </row>
    <row r="60" spans="1:17" x14ac:dyDescent="0.25">
      <c r="N60" s="833"/>
      <c r="O60" s="833"/>
    </row>
    <row r="61" spans="1:17" x14ac:dyDescent="0.25">
      <c r="N61" s="833"/>
      <c r="O61" s="833"/>
    </row>
    <row r="62" spans="1:17" x14ac:dyDescent="0.25">
      <c r="N62" s="833"/>
      <c r="O62" s="833"/>
    </row>
    <row r="63" spans="1:17" x14ac:dyDescent="0.25">
      <c r="N63" s="833"/>
      <c r="O63" s="833"/>
    </row>
    <row r="64" spans="1:17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  <row r="258" spans="14:15" x14ac:dyDescent="0.25">
      <c r="N258" s="833"/>
      <c r="O258" s="833"/>
    </row>
    <row r="259" spans="14:15" x14ac:dyDescent="0.25">
      <c r="N259" s="833"/>
      <c r="O259" s="833"/>
    </row>
    <row r="260" spans="14:15" x14ac:dyDescent="0.25">
      <c r="N260" s="833"/>
      <c r="O260" s="833"/>
    </row>
    <row r="261" spans="14:15" x14ac:dyDescent="0.25">
      <c r="N261" s="833"/>
      <c r="O261" s="833"/>
    </row>
  </sheetData>
  <mergeCells count="36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  <mergeCell ref="N47:P47"/>
    <mergeCell ref="A28:A29"/>
    <mergeCell ref="A39:A40"/>
    <mergeCell ref="N28:P28"/>
    <mergeCell ref="D39:E39"/>
    <mergeCell ref="D47:E47"/>
    <mergeCell ref="F28:G28"/>
    <mergeCell ref="F39:G39"/>
    <mergeCell ref="F47:G47"/>
    <mergeCell ref="B28:C28"/>
    <mergeCell ref="B47:C47"/>
    <mergeCell ref="B39:C39"/>
    <mergeCell ref="A47:A48"/>
    <mergeCell ref="N39:P39"/>
    <mergeCell ref="D28:E28"/>
    <mergeCell ref="H28:I28"/>
    <mergeCell ref="L28:M28"/>
    <mergeCell ref="L39:M39"/>
    <mergeCell ref="L47:M47"/>
    <mergeCell ref="J47:K47"/>
    <mergeCell ref="H47:I47"/>
    <mergeCell ref="H39:I39"/>
    <mergeCell ref="J28:K28"/>
    <mergeCell ref="J39:K39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80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Q220"/>
  <sheetViews>
    <sheetView showGridLines="0" zoomScaleNormal="100" workbookViewId="0">
      <pane xSplit="1" topLeftCell="B1" activePane="topRight" state="frozen"/>
      <selection activeCell="K20" sqref="K20"/>
      <selection pane="topRight" activeCell="N16" sqref="N16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0.42578125" customWidth="1"/>
    <col min="13" max="13" width="9.28515625" customWidth="1"/>
    <col min="14" max="14" width="9.42578125" customWidth="1"/>
    <col min="15" max="15" width="8" customWidth="1"/>
    <col min="16" max="16" width="8.855468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15.75" x14ac:dyDescent="0.25">
      <c r="A6" s="964" t="s">
        <v>639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82"/>
      <c r="O6" s="982"/>
      <c r="P6" s="964"/>
    </row>
    <row r="7" spans="1:16" ht="19.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81" t="s">
        <v>486</v>
      </c>
      <c r="O7" s="967"/>
      <c r="P7" s="968"/>
    </row>
    <row r="8" spans="1:16" ht="18" customHeight="1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812" t="s">
        <v>488</v>
      </c>
      <c r="O8" s="944" t="s">
        <v>487</v>
      </c>
      <c r="P8" s="812" t="s">
        <v>1</v>
      </c>
    </row>
    <row r="9" spans="1:16" ht="18.75" customHeight="1" x14ac:dyDescent="0.25">
      <c r="A9" s="808" t="s">
        <v>554</v>
      </c>
      <c r="B9" s="861">
        <v>170</v>
      </c>
      <c r="C9" s="830">
        <v>235</v>
      </c>
      <c r="D9" s="861">
        <v>170</v>
      </c>
      <c r="E9" s="830">
        <v>205</v>
      </c>
      <c r="F9" s="861">
        <v>170</v>
      </c>
      <c r="G9" s="830">
        <v>222</v>
      </c>
      <c r="H9" s="861">
        <v>170</v>
      </c>
      <c r="I9" s="830">
        <v>224</v>
      </c>
      <c r="J9" s="861">
        <v>170</v>
      </c>
      <c r="K9" s="830">
        <v>231</v>
      </c>
      <c r="L9" s="861">
        <v>170</v>
      </c>
      <c r="M9" s="830">
        <v>172</v>
      </c>
      <c r="N9" s="836">
        <f>B9+D9+F9+H9+J9+L9</f>
        <v>1020</v>
      </c>
      <c r="O9" s="855">
        <f>C9+E9+G9+I9+K9+M9</f>
        <v>1289</v>
      </c>
      <c r="P9" s="824">
        <f>IF(N9=0,"-",O9/N9)</f>
        <v>1.2637254901960784</v>
      </c>
    </row>
    <row r="10" spans="1:16" ht="18.75" customHeight="1" x14ac:dyDescent="0.25">
      <c r="A10" s="808" t="s">
        <v>555</v>
      </c>
      <c r="B10" s="822">
        <v>160</v>
      </c>
      <c r="C10" s="823">
        <v>200</v>
      </c>
      <c r="D10" s="822">
        <v>160</v>
      </c>
      <c r="E10" s="823">
        <v>177</v>
      </c>
      <c r="F10" s="822">
        <v>160</v>
      </c>
      <c r="G10" s="823">
        <v>196</v>
      </c>
      <c r="H10" s="822">
        <v>160</v>
      </c>
      <c r="I10" s="823">
        <v>200</v>
      </c>
      <c r="J10" s="822">
        <v>160</v>
      </c>
      <c r="K10" s="823">
        <v>193</v>
      </c>
      <c r="L10" s="822">
        <v>160</v>
      </c>
      <c r="M10" s="823">
        <v>159</v>
      </c>
      <c r="N10" s="836">
        <f t="shared" ref="N10:N14" si="0">B10+D10+F10+H10+J10+L10</f>
        <v>960</v>
      </c>
      <c r="O10" s="855">
        <f t="shared" ref="O10:O15" si="1">C10+E10+G10+I10+K10+M10</f>
        <v>1125</v>
      </c>
      <c r="P10" s="824">
        <f t="shared" ref="P10:P14" si="2">IF(N10=0,"-",O10/N10)</f>
        <v>1.171875</v>
      </c>
    </row>
    <row r="11" spans="1:16" ht="18.75" customHeight="1" x14ac:dyDescent="0.25">
      <c r="A11" s="808" t="s">
        <v>568</v>
      </c>
      <c r="B11" s="822">
        <v>210</v>
      </c>
      <c r="C11" s="823">
        <v>256</v>
      </c>
      <c r="D11" s="822">
        <v>210</v>
      </c>
      <c r="E11" s="823">
        <v>134</v>
      </c>
      <c r="F11" s="822">
        <v>210</v>
      </c>
      <c r="G11" s="823">
        <v>279</v>
      </c>
      <c r="H11" s="822">
        <v>210</v>
      </c>
      <c r="I11" s="823">
        <v>249</v>
      </c>
      <c r="J11" s="822">
        <v>210</v>
      </c>
      <c r="K11" s="823">
        <v>154</v>
      </c>
      <c r="L11" s="822">
        <v>210</v>
      </c>
      <c r="M11" s="823">
        <v>173</v>
      </c>
      <c r="N11" s="836">
        <f t="shared" si="0"/>
        <v>1260</v>
      </c>
      <c r="O11" s="855">
        <f t="shared" si="1"/>
        <v>1245</v>
      </c>
      <c r="P11" s="824">
        <f t="shared" si="2"/>
        <v>0.98809523809523814</v>
      </c>
    </row>
    <row r="12" spans="1:16" ht="18.75" customHeight="1" x14ac:dyDescent="0.25">
      <c r="A12" s="808" t="s">
        <v>556</v>
      </c>
      <c r="B12" s="822">
        <v>350</v>
      </c>
      <c r="C12" s="823">
        <v>202</v>
      </c>
      <c r="D12" s="822">
        <v>350</v>
      </c>
      <c r="E12" s="823">
        <v>223</v>
      </c>
      <c r="F12" s="822">
        <v>350</v>
      </c>
      <c r="G12" s="823">
        <v>273</v>
      </c>
      <c r="H12" s="822">
        <v>350</v>
      </c>
      <c r="I12" s="823">
        <v>162</v>
      </c>
      <c r="J12" s="822">
        <v>350</v>
      </c>
      <c r="K12" s="823">
        <v>233</v>
      </c>
      <c r="L12" s="822">
        <v>350</v>
      </c>
      <c r="M12" s="823">
        <v>273</v>
      </c>
      <c r="N12" s="836">
        <f t="shared" si="0"/>
        <v>2100</v>
      </c>
      <c r="O12" s="855">
        <f t="shared" si="1"/>
        <v>1366</v>
      </c>
      <c r="P12" s="824">
        <f t="shared" si="2"/>
        <v>0.65047619047619043</v>
      </c>
    </row>
    <row r="13" spans="1:16" ht="18.75" customHeight="1" x14ac:dyDescent="0.25">
      <c r="A13" s="808" t="s">
        <v>557</v>
      </c>
      <c r="B13" s="822">
        <v>220</v>
      </c>
      <c r="C13" s="823">
        <v>147</v>
      </c>
      <c r="D13" s="822">
        <v>220</v>
      </c>
      <c r="E13" s="823">
        <v>140</v>
      </c>
      <c r="F13" s="822">
        <v>220</v>
      </c>
      <c r="G13" s="823">
        <v>165</v>
      </c>
      <c r="H13" s="822">
        <v>220</v>
      </c>
      <c r="I13" s="823">
        <v>269</v>
      </c>
      <c r="J13" s="822">
        <v>220</v>
      </c>
      <c r="K13" s="823">
        <v>359</v>
      </c>
      <c r="L13" s="822">
        <v>220</v>
      </c>
      <c r="M13" s="823">
        <v>351</v>
      </c>
      <c r="N13" s="836">
        <f t="shared" si="0"/>
        <v>1320</v>
      </c>
      <c r="O13" s="855">
        <f t="shared" si="1"/>
        <v>1431</v>
      </c>
      <c r="P13" s="824">
        <f t="shared" si="2"/>
        <v>1.084090909090909</v>
      </c>
    </row>
    <row r="14" spans="1:16" ht="18.75" customHeight="1" x14ac:dyDescent="0.25">
      <c r="A14" s="808" t="s">
        <v>558</v>
      </c>
      <c r="B14" s="822">
        <v>220</v>
      </c>
      <c r="C14" s="823">
        <v>339</v>
      </c>
      <c r="D14" s="822">
        <v>220</v>
      </c>
      <c r="E14" s="823">
        <v>233</v>
      </c>
      <c r="F14" s="822">
        <v>220</v>
      </c>
      <c r="G14" s="823">
        <v>289</v>
      </c>
      <c r="H14" s="822">
        <v>220</v>
      </c>
      <c r="I14" s="823">
        <v>313</v>
      </c>
      <c r="J14" s="822">
        <v>220</v>
      </c>
      <c r="K14" s="823">
        <v>315</v>
      </c>
      <c r="L14" s="822">
        <v>220</v>
      </c>
      <c r="M14" s="823">
        <v>261</v>
      </c>
      <c r="N14" s="836">
        <f t="shared" si="0"/>
        <v>1320</v>
      </c>
      <c r="O14" s="855">
        <f t="shared" si="1"/>
        <v>1750</v>
      </c>
      <c r="P14" s="824">
        <f t="shared" si="2"/>
        <v>1.3257575757575757</v>
      </c>
    </row>
    <row r="15" spans="1:16" ht="18.75" customHeight="1" thickBot="1" x14ac:dyDescent="0.3">
      <c r="A15" s="900" t="s">
        <v>415</v>
      </c>
      <c r="B15" s="864" t="s">
        <v>456</v>
      </c>
      <c r="C15" s="865">
        <v>429</v>
      </c>
      <c r="D15" s="864" t="s">
        <v>456</v>
      </c>
      <c r="E15" s="865">
        <v>430</v>
      </c>
      <c r="F15" s="864" t="s">
        <v>456</v>
      </c>
      <c r="G15" s="865">
        <v>501</v>
      </c>
      <c r="H15" s="864" t="s">
        <v>456</v>
      </c>
      <c r="I15" s="865">
        <v>402</v>
      </c>
      <c r="J15" s="864" t="s">
        <v>456</v>
      </c>
      <c r="K15" s="865">
        <v>443</v>
      </c>
      <c r="L15" s="864" t="s">
        <v>456</v>
      </c>
      <c r="M15" s="865">
        <v>402</v>
      </c>
      <c r="N15" s="866" t="str">
        <f>B15</f>
        <v>s/ meta</v>
      </c>
      <c r="O15" s="864">
        <f t="shared" si="1"/>
        <v>2607</v>
      </c>
      <c r="P15" s="867" t="s">
        <v>186</v>
      </c>
    </row>
    <row r="16" spans="1:16" s="831" customFormat="1" ht="20.100000000000001" customHeight="1" x14ac:dyDescent="0.25">
      <c r="A16" s="860" t="s">
        <v>560</v>
      </c>
      <c r="B16" s="861">
        <f t="shared" ref="B16:O16" si="3">SUM(B9:B15)</f>
        <v>1330</v>
      </c>
      <c r="C16" s="861">
        <f t="shared" si="3"/>
        <v>1808</v>
      </c>
      <c r="D16" s="861">
        <f t="shared" si="3"/>
        <v>1330</v>
      </c>
      <c r="E16" s="861">
        <f t="shared" si="3"/>
        <v>1542</v>
      </c>
      <c r="F16" s="861">
        <f t="shared" ref="F16:G16" si="4">SUM(F9:F15)</f>
        <v>1330</v>
      </c>
      <c r="G16" s="861">
        <f t="shared" si="4"/>
        <v>1925</v>
      </c>
      <c r="H16" s="861">
        <f t="shared" ref="H16:I16" si="5">SUM(H9:H15)</f>
        <v>1330</v>
      </c>
      <c r="I16" s="861">
        <f t="shared" si="5"/>
        <v>1819</v>
      </c>
      <c r="J16" s="861">
        <f t="shared" ref="J16:K16" si="6">SUM(J9:J15)</f>
        <v>1330</v>
      </c>
      <c r="K16" s="861">
        <f t="shared" si="6"/>
        <v>1928</v>
      </c>
      <c r="L16" s="861">
        <f t="shared" ref="L16:M16" si="7">SUM(L9:L15)</f>
        <v>1330</v>
      </c>
      <c r="M16" s="861">
        <f t="shared" si="7"/>
        <v>1791</v>
      </c>
      <c r="N16" s="861">
        <f t="shared" si="3"/>
        <v>7980</v>
      </c>
      <c r="O16" s="861">
        <f t="shared" si="3"/>
        <v>10813</v>
      </c>
      <c r="P16" s="862">
        <f>IF(N16=0,"-",O16/N16)</f>
        <v>1.3550125313283208</v>
      </c>
    </row>
    <row r="17" spans="1:17" ht="21" customHeight="1" x14ac:dyDescent="0.25">
      <c r="N17" s="833"/>
      <c r="O17" s="833"/>
    </row>
    <row r="18" spans="1:17" ht="15.75" x14ac:dyDescent="0.25">
      <c r="A18" s="964" t="s">
        <v>640</v>
      </c>
      <c r="B18" s="964"/>
      <c r="C18" s="964"/>
      <c r="D18" s="966"/>
      <c r="E18" s="966"/>
      <c r="F18" s="966"/>
      <c r="G18" s="966"/>
      <c r="H18" s="966"/>
      <c r="I18" s="966"/>
      <c r="J18" s="966"/>
      <c r="K18" s="966"/>
      <c r="L18" s="966"/>
      <c r="M18" s="966"/>
      <c r="N18" s="980"/>
      <c r="O18" s="980"/>
      <c r="P18" s="964"/>
    </row>
    <row r="19" spans="1:17" ht="18" customHeight="1" x14ac:dyDescent="0.25">
      <c r="A19" s="977" t="s">
        <v>14</v>
      </c>
      <c r="B19" s="971" t="s">
        <v>485</v>
      </c>
      <c r="C19" s="971"/>
      <c r="D19" s="971" t="s">
        <v>686</v>
      </c>
      <c r="E19" s="971"/>
      <c r="F19" s="971" t="s">
        <v>687</v>
      </c>
      <c r="G19" s="971"/>
      <c r="H19" s="971" t="s">
        <v>688</v>
      </c>
      <c r="I19" s="971"/>
      <c r="J19" s="971" t="s">
        <v>690</v>
      </c>
      <c r="K19" s="971"/>
      <c r="L19" s="971" t="s">
        <v>691</v>
      </c>
      <c r="M19" s="971"/>
      <c r="N19" s="981" t="s">
        <v>486</v>
      </c>
      <c r="O19" s="967"/>
      <c r="P19" s="968"/>
    </row>
    <row r="20" spans="1:17" ht="18" customHeight="1" x14ac:dyDescent="0.25">
      <c r="A20" s="978"/>
      <c r="B20" s="902" t="s">
        <v>488</v>
      </c>
      <c r="C20" s="868" t="s">
        <v>487</v>
      </c>
      <c r="D20" s="902" t="s">
        <v>488</v>
      </c>
      <c r="E20" s="868" t="s">
        <v>487</v>
      </c>
      <c r="F20" s="902" t="s">
        <v>488</v>
      </c>
      <c r="G20" s="868" t="s">
        <v>487</v>
      </c>
      <c r="H20" s="902" t="s">
        <v>488</v>
      </c>
      <c r="I20" s="868" t="s">
        <v>487</v>
      </c>
      <c r="J20" s="902" t="s">
        <v>488</v>
      </c>
      <c r="K20" s="868" t="s">
        <v>487</v>
      </c>
      <c r="L20" s="902" t="s">
        <v>488</v>
      </c>
      <c r="M20" s="868" t="s">
        <v>487</v>
      </c>
      <c r="N20" s="812" t="s">
        <v>488</v>
      </c>
      <c r="O20" s="944" t="s">
        <v>487</v>
      </c>
      <c r="P20" s="812" t="s">
        <v>1</v>
      </c>
    </row>
    <row r="21" spans="1:17" ht="18.75" customHeight="1" x14ac:dyDescent="0.25">
      <c r="A21" s="853" t="s">
        <v>415</v>
      </c>
      <c r="B21" s="832" t="s">
        <v>456</v>
      </c>
      <c r="C21" s="823">
        <v>751</v>
      </c>
      <c r="D21" s="832" t="s">
        <v>456</v>
      </c>
      <c r="E21" s="823">
        <v>702</v>
      </c>
      <c r="F21" s="832" t="s">
        <v>456</v>
      </c>
      <c r="G21" s="823">
        <v>1019</v>
      </c>
      <c r="H21" s="832" t="s">
        <v>456</v>
      </c>
      <c r="I21" s="823">
        <v>846</v>
      </c>
      <c r="J21" s="832" t="s">
        <v>456</v>
      </c>
      <c r="K21" s="823">
        <v>816</v>
      </c>
      <c r="L21" s="832" t="s">
        <v>456</v>
      </c>
      <c r="M21" s="823">
        <v>807</v>
      </c>
      <c r="N21" s="836" t="str">
        <f>B21</f>
        <v>s/ meta</v>
      </c>
      <c r="O21" s="855">
        <f>C21+E21+G21+I21+K21+M21</f>
        <v>4941</v>
      </c>
      <c r="P21" s="824" t="s">
        <v>186</v>
      </c>
    </row>
    <row r="22" spans="1:17" ht="18.75" customHeight="1" x14ac:dyDescent="0.25">
      <c r="A22" s="821" t="s">
        <v>407</v>
      </c>
      <c r="B22" s="822">
        <v>420</v>
      </c>
      <c r="C22" s="823">
        <v>436</v>
      </c>
      <c r="D22" s="822">
        <v>420</v>
      </c>
      <c r="E22" s="823">
        <v>450</v>
      </c>
      <c r="F22" s="822">
        <v>420</v>
      </c>
      <c r="G22" s="823">
        <v>360</v>
      </c>
      <c r="H22" s="822">
        <v>420</v>
      </c>
      <c r="I22" s="823">
        <v>515</v>
      </c>
      <c r="J22" s="822">
        <v>420</v>
      </c>
      <c r="K22" s="823">
        <v>414</v>
      </c>
      <c r="L22" s="822">
        <v>420</v>
      </c>
      <c r="M22" s="823">
        <v>460</v>
      </c>
      <c r="N22" s="836">
        <f>B22+D22+F22+H22+J22+L22</f>
        <v>2520</v>
      </c>
      <c r="O22" s="855">
        <f t="shared" ref="O22:O27" si="8">C22+E22+G22+I22+K22+M22</f>
        <v>2635</v>
      </c>
      <c r="P22" s="824">
        <f t="shared" ref="P22:P27" si="9">IF(N22=0,"-",O22/N22)</f>
        <v>1.0456349206349207</v>
      </c>
    </row>
    <row r="23" spans="1:17" ht="18.75" customHeight="1" x14ac:dyDescent="0.25">
      <c r="A23" s="821" t="s">
        <v>408</v>
      </c>
      <c r="B23" s="822">
        <v>44</v>
      </c>
      <c r="C23" s="823">
        <v>75</v>
      </c>
      <c r="D23" s="822">
        <v>44</v>
      </c>
      <c r="E23" s="823">
        <v>46</v>
      </c>
      <c r="F23" s="822">
        <v>44</v>
      </c>
      <c r="G23" s="823">
        <v>65</v>
      </c>
      <c r="H23" s="822">
        <v>44</v>
      </c>
      <c r="I23" s="823">
        <v>61</v>
      </c>
      <c r="J23" s="822">
        <v>44</v>
      </c>
      <c r="K23" s="823">
        <v>54</v>
      </c>
      <c r="L23" s="822">
        <v>44</v>
      </c>
      <c r="M23" s="823">
        <v>81</v>
      </c>
      <c r="N23" s="836">
        <f>B23+D23+F23+H23+J23+L23</f>
        <v>264</v>
      </c>
      <c r="O23" s="855">
        <f>C23+E23+G23+I23+K23+M23</f>
        <v>382</v>
      </c>
      <c r="P23" s="824">
        <f t="shared" si="9"/>
        <v>1.446969696969697</v>
      </c>
    </row>
    <row r="24" spans="1:17" ht="18.75" customHeight="1" x14ac:dyDescent="0.25">
      <c r="A24" s="821" t="s">
        <v>409</v>
      </c>
      <c r="B24" s="822">
        <v>80</v>
      </c>
      <c r="C24" s="823">
        <v>49</v>
      </c>
      <c r="D24" s="822">
        <v>80</v>
      </c>
      <c r="E24" s="823">
        <v>98</v>
      </c>
      <c r="F24" s="822">
        <v>80</v>
      </c>
      <c r="G24" s="823">
        <v>143</v>
      </c>
      <c r="H24" s="822">
        <v>80</v>
      </c>
      <c r="I24" s="823">
        <v>91</v>
      </c>
      <c r="J24" s="822">
        <v>80</v>
      </c>
      <c r="K24" s="823">
        <v>124</v>
      </c>
      <c r="L24" s="822">
        <v>80</v>
      </c>
      <c r="M24" s="823">
        <v>135</v>
      </c>
      <c r="N24" s="836">
        <f t="shared" ref="N24:N27" si="10">B24+D24+F24+H24+J24+L24</f>
        <v>480</v>
      </c>
      <c r="O24" s="855">
        <f t="shared" si="8"/>
        <v>640</v>
      </c>
      <c r="P24" s="824">
        <f t="shared" si="9"/>
        <v>1.3333333333333333</v>
      </c>
    </row>
    <row r="25" spans="1:17" ht="29.25" customHeight="1" x14ac:dyDescent="0.25">
      <c r="A25" s="808" t="s">
        <v>457</v>
      </c>
      <c r="B25" s="822">
        <v>48</v>
      </c>
      <c r="C25" s="823">
        <v>88</v>
      </c>
      <c r="D25" s="822">
        <v>48</v>
      </c>
      <c r="E25" s="823">
        <v>68</v>
      </c>
      <c r="F25" s="822">
        <v>48</v>
      </c>
      <c r="G25" s="823">
        <v>108</v>
      </c>
      <c r="H25" s="822">
        <v>48</v>
      </c>
      <c r="I25" s="823">
        <v>69</v>
      </c>
      <c r="J25" s="822">
        <v>48</v>
      </c>
      <c r="K25" s="823">
        <v>91</v>
      </c>
      <c r="L25" s="822">
        <v>48</v>
      </c>
      <c r="M25" s="823">
        <v>112</v>
      </c>
      <c r="N25" s="836">
        <f>B25+D25+F25+H25+J25+L25</f>
        <v>288</v>
      </c>
      <c r="O25" s="855">
        <f>C25+E25+G25+I25+K25+M25</f>
        <v>536</v>
      </c>
      <c r="P25" s="824">
        <f t="shared" si="9"/>
        <v>1.8611111111111112</v>
      </c>
    </row>
    <row r="26" spans="1:17" ht="18.75" customHeight="1" x14ac:dyDescent="0.25">
      <c r="A26" s="871" t="s">
        <v>410</v>
      </c>
      <c r="B26" s="855">
        <v>75</v>
      </c>
      <c r="C26" s="849">
        <v>84</v>
      </c>
      <c r="D26" s="855">
        <v>75</v>
      </c>
      <c r="E26" s="849">
        <v>82</v>
      </c>
      <c r="F26" s="855">
        <v>75</v>
      </c>
      <c r="G26" s="849">
        <v>106</v>
      </c>
      <c r="H26" s="855">
        <v>75</v>
      </c>
      <c r="I26" s="849">
        <v>86</v>
      </c>
      <c r="J26" s="855">
        <v>75</v>
      </c>
      <c r="K26" s="849">
        <v>102</v>
      </c>
      <c r="L26" s="855">
        <v>75</v>
      </c>
      <c r="M26" s="849">
        <v>76</v>
      </c>
      <c r="N26" s="836">
        <f t="shared" si="10"/>
        <v>450</v>
      </c>
      <c r="O26" s="855">
        <f t="shared" si="8"/>
        <v>536</v>
      </c>
      <c r="P26" s="824">
        <f t="shared" si="9"/>
        <v>1.191111111111111</v>
      </c>
    </row>
    <row r="27" spans="1:17" ht="18.75" customHeight="1" thickBot="1" x14ac:dyDescent="0.3">
      <c r="A27" s="891" t="s">
        <v>571</v>
      </c>
      <c r="B27" s="892">
        <v>52</v>
      </c>
      <c r="C27" s="893">
        <v>39</v>
      </c>
      <c r="D27" s="892">
        <v>52</v>
      </c>
      <c r="E27" s="893">
        <v>49</v>
      </c>
      <c r="F27" s="892">
        <v>52</v>
      </c>
      <c r="G27" s="893">
        <v>44</v>
      </c>
      <c r="H27" s="892">
        <v>52</v>
      </c>
      <c r="I27" s="893">
        <v>59</v>
      </c>
      <c r="J27" s="892">
        <v>52</v>
      </c>
      <c r="K27" s="893">
        <v>45</v>
      </c>
      <c r="L27" s="892">
        <v>52</v>
      </c>
      <c r="M27" s="893">
        <v>10</v>
      </c>
      <c r="N27" s="866">
        <f t="shared" si="10"/>
        <v>312</v>
      </c>
      <c r="O27" s="864">
        <f t="shared" si="8"/>
        <v>246</v>
      </c>
      <c r="P27" s="867">
        <f t="shared" si="9"/>
        <v>0.78846153846153844</v>
      </c>
    </row>
    <row r="28" spans="1:17" s="831" customFormat="1" ht="20.100000000000001" customHeight="1" x14ac:dyDescent="0.25">
      <c r="A28" s="935" t="s">
        <v>560</v>
      </c>
      <c r="B28" s="937">
        <f>SUM(B21:B27)</f>
        <v>719</v>
      </c>
      <c r="C28" s="937">
        <f t="shared" ref="C28:E28" si="11">SUM(C21:C27)</f>
        <v>1522</v>
      </c>
      <c r="D28" s="937">
        <f>SUM(D21:D27)</f>
        <v>719</v>
      </c>
      <c r="E28" s="937">
        <f t="shared" si="11"/>
        <v>1495</v>
      </c>
      <c r="F28" s="937">
        <f>SUM(F21:F27)</f>
        <v>719</v>
      </c>
      <c r="G28" s="937">
        <f t="shared" ref="G28:I28" si="12">SUM(G21:G27)</f>
        <v>1845</v>
      </c>
      <c r="H28" s="937">
        <f>SUM(H21:H27)</f>
        <v>719</v>
      </c>
      <c r="I28" s="937">
        <f t="shared" si="12"/>
        <v>1727</v>
      </c>
      <c r="J28" s="937">
        <f>SUM(J21:J27)</f>
        <v>719</v>
      </c>
      <c r="K28" s="937">
        <f t="shared" ref="K28:M28" si="13">SUM(K21:K27)</f>
        <v>1646</v>
      </c>
      <c r="L28" s="937">
        <f>SUM(L21:L27)</f>
        <v>719</v>
      </c>
      <c r="M28" s="937">
        <f t="shared" si="13"/>
        <v>1681</v>
      </c>
      <c r="N28" s="861">
        <f>SUM(N21:N27)</f>
        <v>4314</v>
      </c>
      <c r="O28" s="861">
        <f>SUM(O21:O27)</f>
        <v>9916</v>
      </c>
      <c r="P28" s="936">
        <f>IF(N28=0,"-",O28/N28)</f>
        <v>2.2985628187297173</v>
      </c>
    </row>
    <row r="29" spans="1:17" s="831" customFormat="1" ht="20.25" customHeight="1" x14ac:dyDescent="0.25">
      <c r="A29" s="934" t="str">
        <f>'Pque N Mundo I'!$A$37</f>
        <v>Nota: as metas apresentadas serão ajustadas na avaliação do CTA com os descontos de déficits de vagas e ausênsias legais.</v>
      </c>
      <c r="B29" s="933"/>
      <c r="C29" s="933"/>
      <c r="D29" s="933"/>
      <c r="E29" s="933"/>
      <c r="F29" s="933"/>
      <c r="G29" s="933"/>
      <c r="H29" s="933"/>
      <c r="I29" s="933"/>
      <c r="J29" s="933"/>
      <c r="K29" s="933"/>
      <c r="L29" s="933"/>
      <c r="M29" s="933"/>
      <c r="N29" s="933"/>
      <c r="O29" s="933"/>
      <c r="P29" s="933"/>
      <c r="Q29" s="933"/>
    </row>
    <row r="30" spans="1:17" s="831" customFormat="1" ht="18.75" customHeight="1" x14ac:dyDescent="0.25">
      <c r="A30" s="934" t="s">
        <v>685</v>
      </c>
      <c r="B30" s="872"/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2"/>
      <c r="O30" s="872"/>
      <c r="P30" s="873"/>
    </row>
    <row r="31" spans="1:17" x14ac:dyDescent="0.25">
      <c r="A31" s="826" t="s">
        <v>629</v>
      </c>
      <c r="C31" s="798"/>
      <c r="E31" s="798"/>
      <c r="G31" s="798"/>
      <c r="I31" s="798"/>
      <c r="K31" s="798"/>
      <c r="M31" s="798"/>
      <c r="N31" s="833"/>
      <c r="O31" s="833"/>
    </row>
    <row r="32" spans="1:17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ht="21.75" customHeight="1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</sheetData>
  <mergeCells count="21">
    <mergeCell ref="F19:G19"/>
    <mergeCell ref="H7:I7"/>
    <mergeCell ref="J7:K7"/>
    <mergeCell ref="J19:K19"/>
    <mergeCell ref="H19:I19"/>
    <mergeCell ref="A2:C2"/>
    <mergeCell ref="A3:C3"/>
    <mergeCell ref="A5:P5"/>
    <mergeCell ref="A18:P18"/>
    <mergeCell ref="A19:A20"/>
    <mergeCell ref="N19:P19"/>
    <mergeCell ref="A6:P6"/>
    <mergeCell ref="A7:A8"/>
    <mergeCell ref="N7:P7"/>
    <mergeCell ref="B19:C19"/>
    <mergeCell ref="B7:C7"/>
    <mergeCell ref="D7:E7"/>
    <mergeCell ref="D19:E19"/>
    <mergeCell ref="L7:M7"/>
    <mergeCell ref="L19:M19"/>
    <mergeCell ref="F7:G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P551"/>
  <sheetViews>
    <sheetView showGridLines="0" zoomScaleNormal="100" zoomScaleSheetLayoutView="90" workbookViewId="0">
      <selection activeCell="N556" sqref="N556"/>
    </sheetView>
  </sheetViews>
  <sheetFormatPr defaultColWidth="8.85546875" defaultRowHeight="15" x14ac:dyDescent="0.25"/>
  <cols>
    <col min="1" max="1" width="52.85546875" style="845" customWidth="1"/>
    <col min="2" max="2" width="8.5703125" style="831" customWidth="1"/>
    <col min="3" max="3" width="7.140625" style="807" bestFit="1" customWidth="1"/>
    <col min="4" max="4" width="8.5703125" style="831" customWidth="1"/>
    <col min="5" max="5" width="8.85546875" style="807" customWidth="1"/>
    <col min="6" max="6" width="8.5703125" style="831" customWidth="1"/>
    <col min="7" max="7" width="7.140625" style="807" bestFit="1" customWidth="1"/>
    <col min="8" max="8" width="8.5703125" style="831" customWidth="1"/>
    <col min="9" max="9" width="7.140625" style="807" bestFit="1" customWidth="1"/>
    <col min="10" max="10" width="8.5703125" style="831" customWidth="1"/>
    <col min="11" max="11" width="7.140625" style="807" bestFit="1" customWidth="1"/>
    <col min="12" max="12" width="8.5703125" style="831" customWidth="1"/>
    <col min="13" max="13" width="7.140625" style="807" bestFit="1" customWidth="1"/>
    <col min="14" max="14" width="10" style="947" bestFit="1" customWidth="1"/>
    <col min="15" max="15" width="8.85546875" style="947" bestFit="1" customWidth="1"/>
    <col min="16" max="16" width="9.140625" style="948" customWidth="1"/>
    <col min="17" max="16384" width="8.85546875" style="946"/>
  </cols>
  <sheetData>
    <row r="1" spans="1:16" ht="18" x14ac:dyDescent="0.25">
      <c r="A1" s="983" t="s">
        <v>683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</row>
    <row r="2" spans="1:16" ht="18" x14ac:dyDescent="0.25">
      <c r="A2" s="983" t="s">
        <v>184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</row>
    <row r="3" spans="1:16" x14ac:dyDescent="0.25">
      <c r="A3" s="841"/>
    </row>
    <row r="4" spans="1:16" ht="15.75" x14ac:dyDescent="0.25">
      <c r="A4" s="984" t="s">
        <v>659</v>
      </c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</row>
    <row r="5" spans="1:16" x14ac:dyDescent="0.25">
      <c r="A5" s="909"/>
      <c r="B5" s="971" t="s">
        <v>485</v>
      </c>
      <c r="C5" s="971"/>
      <c r="D5" s="971" t="s">
        <v>686</v>
      </c>
      <c r="E5" s="971"/>
      <c r="F5" s="971" t="s">
        <v>687</v>
      </c>
      <c r="G5" s="971"/>
      <c r="H5" s="971" t="s">
        <v>688</v>
      </c>
      <c r="I5" s="971"/>
      <c r="J5" s="971" t="s">
        <v>690</v>
      </c>
      <c r="K5" s="971"/>
      <c r="L5" s="971" t="s">
        <v>691</v>
      </c>
      <c r="M5" s="971"/>
      <c r="N5" s="986" t="s">
        <v>486</v>
      </c>
      <c r="O5" s="986"/>
      <c r="P5" s="986"/>
    </row>
    <row r="6" spans="1:16" ht="15.75" thickBot="1" x14ac:dyDescent="0.3">
      <c r="A6" s="842" t="s">
        <v>14</v>
      </c>
      <c r="B6" s="920" t="s">
        <v>488</v>
      </c>
      <c r="C6" s="847" t="s">
        <v>487</v>
      </c>
      <c r="D6" s="920" t="s">
        <v>488</v>
      </c>
      <c r="E6" s="847" t="s">
        <v>487</v>
      </c>
      <c r="F6" s="920" t="s">
        <v>488</v>
      </c>
      <c r="G6" s="847" t="s">
        <v>487</v>
      </c>
      <c r="H6" s="920" t="s">
        <v>488</v>
      </c>
      <c r="I6" s="847" t="s">
        <v>487</v>
      </c>
      <c r="J6" s="920" t="s">
        <v>488</v>
      </c>
      <c r="K6" s="847" t="s">
        <v>487</v>
      </c>
      <c r="L6" s="920" t="s">
        <v>488</v>
      </c>
      <c r="M6" s="847" t="s">
        <v>487</v>
      </c>
      <c r="N6" s="847" t="s">
        <v>630</v>
      </c>
      <c r="O6" s="847" t="s">
        <v>631</v>
      </c>
      <c r="P6" s="910" t="s">
        <v>1</v>
      </c>
    </row>
    <row r="7" spans="1:16" ht="15.75" thickTop="1" x14ac:dyDescent="0.25">
      <c r="A7" s="843" t="str">
        <f>'Pque N Mundo I'!A9</f>
        <v>ACS (Visita Domiciliar) - ESF - 40hrs</v>
      </c>
      <c r="B7" s="921">
        <f>'Pque N Mundo I'!B9</f>
        <v>7200</v>
      </c>
      <c r="C7" s="201">
        <f>'Pque N Mundo I'!C9</f>
        <v>6699</v>
      </c>
      <c r="D7" s="921">
        <f>'Pque N Mundo I'!D9</f>
        <v>7200</v>
      </c>
      <c r="E7" s="201">
        <f>'Pque N Mundo I'!E9</f>
        <v>6487</v>
      </c>
      <c r="F7" s="921">
        <f>'Pque N Mundo I'!F9</f>
        <v>7200</v>
      </c>
      <c r="G7" s="201">
        <f>'Pque N Mundo I'!G9</f>
        <v>7304</v>
      </c>
      <c r="H7" s="921">
        <f>'Pque N Mundo I'!H9</f>
        <v>7200</v>
      </c>
      <c r="I7" s="201">
        <f>'Pque N Mundo I'!I9</f>
        <v>7016</v>
      </c>
      <c r="J7" s="921">
        <f>'Pque N Mundo I'!J9</f>
        <v>7200</v>
      </c>
      <c r="K7" s="201">
        <f>'Pque N Mundo I'!K9</f>
        <v>6854</v>
      </c>
      <c r="L7" s="921">
        <f>'Pque N Mundo I'!L9</f>
        <v>7200</v>
      </c>
      <c r="M7" s="201">
        <f>'Pque N Mundo I'!M9</f>
        <v>7053</v>
      </c>
      <c r="N7" s="201">
        <f>'Pque N Mundo I'!N9</f>
        <v>43200</v>
      </c>
      <c r="O7" s="201">
        <f>'Pque N Mundo I'!O9</f>
        <v>41413</v>
      </c>
      <c r="P7" s="911">
        <f>'Pque N Mundo I'!P9</f>
        <v>0.95863425925925927</v>
      </c>
    </row>
    <row r="8" spans="1:16" x14ac:dyDescent="0.25">
      <c r="A8" s="903" t="str">
        <f>'Pque N Mundo I'!A10</f>
        <v>Médico Generelista (consulta) - ESF - 40hrs</v>
      </c>
      <c r="B8" s="922">
        <f>'Pque N Mundo I'!B10</f>
        <v>2496</v>
      </c>
      <c r="C8" s="908">
        <f>'Pque N Mundo I'!C10</f>
        <v>2699</v>
      </c>
      <c r="D8" s="922">
        <f>'Pque N Mundo I'!D10</f>
        <v>2496</v>
      </c>
      <c r="E8" s="908">
        <f>'Pque N Mundo I'!E10</f>
        <v>2340</v>
      </c>
      <c r="F8" s="922">
        <f>'Pque N Mundo I'!F10</f>
        <v>2496</v>
      </c>
      <c r="G8" s="908">
        <f>'Pque N Mundo I'!G10</f>
        <v>2703</v>
      </c>
      <c r="H8" s="922">
        <f>'Pque N Mundo I'!H10</f>
        <v>2496</v>
      </c>
      <c r="I8" s="908">
        <f>'Pque N Mundo I'!I10</f>
        <v>2109</v>
      </c>
      <c r="J8" s="922">
        <f>'Pque N Mundo I'!J10</f>
        <v>2496</v>
      </c>
      <c r="K8" s="908">
        <f>'Pque N Mundo I'!K10</f>
        <v>2197</v>
      </c>
      <c r="L8" s="922">
        <f>'Pque N Mundo I'!L10</f>
        <v>2496</v>
      </c>
      <c r="M8" s="908">
        <f>'Pque N Mundo I'!M10</f>
        <v>2361</v>
      </c>
      <c r="N8" s="908">
        <f>'Pque N Mundo I'!N10</f>
        <v>14976</v>
      </c>
      <c r="O8" s="908">
        <f>'Pque N Mundo I'!O10</f>
        <v>14409</v>
      </c>
      <c r="P8" s="912">
        <f>'Pque N Mundo I'!P10</f>
        <v>0.96213942307692313</v>
      </c>
    </row>
    <row r="9" spans="1:16" x14ac:dyDescent="0.25">
      <c r="A9" s="903" t="str">
        <f>'Pque N Mundo I'!A11</f>
        <v xml:space="preserve">Médico Generelista (VD) - ESF </v>
      </c>
      <c r="B9" s="922">
        <f>'Pque N Mundo I'!B11</f>
        <v>96</v>
      </c>
      <c r="C9" s="908">
        <f>'Pque N Mundo I'!C11</f>
        <v>100</v>
      </c>
      <c r="D9" s="922">
        <f>'Pque N Mundo I'!D11</f>
        <v>96</v>
      </c>
      <c r="E9" s="908">
        <f>'Pque N Mundo I'!E11</f>
        <v>93</v>
      </c>
      <c r="F9" s="922">
        <f>'Pque N Mundo I'!F11</f>
        <v>96</v>
      </c>
      <c r="G9" s="908">
        <f>'Pque N Mundo I'!G11</f>
        <v>86</v>
      </c>
      <c r="H9" s="922">
        <f>'Pque N Mundo I'!H11</f>
        <v>96</v>
      </c>
      <c r="I9" s="908">
        <f>'Pque N Mundo I'!I11</f>
        <v>67</v>
      </c>
      <c r="J9" s="922">
        <f>'Pque N Mundo I'!J11</f>
        <v>96</v>
      </c>
      <c r="K9" s="908">
        <f>'Pque N Mundo I'!K11</f>
        <v>83</v>
      </c>
      <c r="L9" s="922">
        <f>'Pque N Mundo I'!L11</f>
        <v>96</v>
      </c>
      <c r="M9" s="908">
        <f>'Pque N Mundo I'!M11</f>
        <v>100</v>
      </c>
      <c r="N9" s="908">
        <f>'Pque N Mundo I'!N11</f>
        <v>576</v>
      </c>
      <c r="O9" s="908">
        <f>'Pque N Mundo I'!O11</f>
        <v>529</v>
      </c>
      <c r="P9" s="912">
        <f>'Pque N Mundo I'!P11</f>
        <v>0.91840277777777779</v>
      </c>
    </row>
    <row r="10" spans="1:16" x14ac:dyDescent="0.25">
      <c r="A10" s="886" t="str">
        <f>'Pque N Mundo I'!A12</f>
        <v>Enfermeiro (consulta) - ESF - 40hrs</v>
      </c>
      <c r="B10" s="923">
        <f>'Pque N Mundo I'!B12</f>
        <v>1080</v>
      </c>
      <c r="C10" s="789">
        <f>'Pque N Mundo I'!C12</f>
        <v>1154</v>
      </c>
      <c r="D10" s="923">
        <f>'Pque N Mundo I'!D12</f>
        <v>1080</v>
      </c>
      <c r="E10" s="789">
        <f>'Pque N Mundo I'!E12</f>
        <v>798</v>
      </c>
      <c r="F10" s="923">
        <f>'Pque N Mundo I'!F12</f>
        <v>1080</v>
      </c>
      <c r="G10" s="789">
        <f>'Pque N Mundo I'!G12</f>
        <v>1078</v>
      </c>
      <c r="H10" s="923">
        <f>'Pque N Mundo I'!H12</f>
        <v>1080</v>
      </c>
      <c r="I10" s="789">
        <f>'Pque N Mundo I'!I12</f>
        <v>1115</v>
      </c>
      <c r="J10" s="923">
        <f>'Pque N Mundo I'!J12</f>
        <v>1080</v>
      </c>
      <c r="K10" s="789">
        <f>'Pque N Mundo I'!K12</f>
        <v>991</v>
      </c>
      <c r="L10" s="923">
        <f>'Pque N Mundo I'!L12</f>
        <v>1080</v>
      </c>
      <c r="M10" s="789">
        <f>'Pque N Mundo I'!M12</f>
        <v>1135</v>
      </c>
      <c r="N10" s="789">
        <f>'Pque N Mundo I'!N12</f>
        <v>6480</v>
      </c>
      <c r="O10" s="789">
        <f>'Pque N Mundo I'!O12</f>
        <v>6271</v>
      </c>
      <c r="P10" s="913">
        <f>'Pque N Mundo I'!P12</f>
        <v>0.96774691358024689</v>
      </c>
    </row>
    <row r="11" spans="1:16" x14ac:dyDescent="0.25">
      <c r="A11" s="886" t="str">
        <f>'Pque N Mundo I'!A13</f>
        <v>Enfermeiro (VD) - ESF</v>
      </c>
      <c r="B11" s="924">
        <f>'Pque N Mundo I'!B13</f>
        <v>96</v>
      </c>
      <c r="C11" s="846">
        <f>'Pque N Mundo I'!C13</f>
        <v>114</v>
      </c>
      <c r="D11" s="924">
        <f>'Pque N Mundo I'!D13</f>
        <v>96</v>
      </c>
      <c r="E11" s="846">
        <f>'Pque N Mundo I'!E13</f>
        <v>86</v>
      </c>
      <c r="F11" s="924">
        <f>'Pque N Mundo I'!F13</f>
        <v>96</v>
      </c>
      <c r="G11" s="846">
        <f>'Pque N Mundo I'!G13</f>
        <v>119</v>
      </c>
      <c r="H11" s="924">
        <f>'Pque N Mundo I'!H13</f>
        <v>96</v>
      </c>
      <c r="I11" s="846">
        <f>'Pque N Mundo I'!I13</f>
        <v>115</v>
      </c>
      <c r="J11" s="924">
        <f>'Pque N Mundo I'!J13</f>
        <v>96</v>
      </c>
      <c r="K11" s="846">
        <f>'Pque N Mundo I'!K13</f>
        <v>118</v>
      </c>
      <c r="L11" s="924">
        <f>'Pque N Mundo I'!L13</f>
        <v>96</v>
      </c>
      <c r="M11" s="846">
        <f>'Pque N Mundo I'!M13</f>
        <v>103</v>
      </c>
      <c r="N11" s="846">
        <f>'Pque N Mundo I'!N13</f>
        <v>576</v>
      </c>
      <c r="O11" s="846">
        <f>'Pque N Mundo I'!O13</f>
        <v>655</v>
      </c>
      <c r="P11" s="914">
        <f>'Pque N Mundo I'!P13</f>
        <v>1.1371527777777777</v>
      </c>
    </row>
    <row r="12" spans="1:16" x14ac:dyDescent="0.25">
      <c r="A12" s="886" t="str">
        <f>'Pque N Mundo I'!A14</f>
        <v>Cirurgião Dentista (consulta/ atendimento) - ESF - 40hrs</v>
      </c>
      <c r="B12" s="924">
        <f>'Pque N Mundo I'!B14</f>
        <v>350</v>
      </c>
      <c r="C12" s="846">
        <f>'Pque N Mundo I'!C14</f>
        <v>427</v>
      </c>
      <c r="D12" s="924">
        <f>'Pque N Mundo I'!D14</f>
        <v>350</v>
      </c>
      <c r="E12" s="846">
        <f>'Pque N Mundo I'!E14</f>
        <v>275</v>
      </c>
      <c r="F12" s="924">
        <f>'Pque N Mundo I'!F14</f>
        <v>350</v>
      </c>
      <c r="G12" s="846">
        <f>'Pque N Mundo I'!G14</f>
        <v>350</v>
      </c>
      <c r="H12" s="924">
        <f>'Pque N Mundo I'!H14</f>
        <v>350</v>
      </c>
      <c r="I12" s="846">
        <f>'Pque N Mundo I'!I14</f>
        <v>336</v>
      </c>
      <c r="J12" s="924">
        <f>'Pque N Mundo I'!J14</f>
        <v>350</v>
      </c>
      <c r="K12" s="846">
        <f>'Pque N Mundo I'!K14</f>
        <v>402</v>
      </c>
      <c r="L12" s="924">
        <f>'Pque N Mundo I'!L14</f>
        <v>350</v>
      </c>
      <c r="M12" s="846">
        <f>'Pque N Mundo I'!M14</f>
        <v>307</v>
      </c>
      <c r="N12" s="846">
        <f>'Pque N Mundo I'!N14</f>
        <v>2100</v>
      </c>
      <c r="O12" s="846">
        <f>'Pque N Mundo I'!O14</f>
        <v>2097</v>
      </c>
      <c r="P12" s="914">
        <f>'Pque N Mundo I'!P14</f>
        <v>0.99857142857142855</v>
      </c>
    </row>
    <row r="13" spans="1:16" x14ac:dyDescent="0.25">
      <c r="A13" s="886" t="str">
        <f>'Pque N Mundo I'!A15</f>
        <v>Cirurgião Dentista (TI clínico restaurador) - ESF - 40hrs</v>
      </c>
      <c r="B13" s="924">
        <f>'Pque N Mundo I'!B15</f>
        <v>80</v>
      </c>
      <c r="C13" s="846">
        <f>'Pque N Mundo I'!C15</f>
        <v>166</v>
      </c>
      <c r="D13" s="924">
        <f>'Pque N Mundo I'!D15</f>
        <v>80</v>
      </c>
      <c r="E13" s="846">
        <f>'Pque N Mundo I'!E15</f>
        <v>110</v>
      </c>
      <c r="F13" s="924">
        <f>'Pque N Mundo I'!F15</f>
        <v>80</v>
      </c>
      <c r="G13" s="846">
        <f>'Pque N Mundo I'!G15</f>
        <v>134</v>
      </c>
      <c r="H13" s="924">
        <f>'Pque N Mundo I'!H15</f>
        <v>80</v>
      </c>
      <c r="I13" s="846">
        <f>'Pque N Mundo I'!I15</f>
        <v>112</v>
      </c>
      <c r="J13" s="924">
        <f>'Pque N Mundo I'!J15</f>
        <v>80</v>
      </c>
      <c r="K13" s="846">
        <f>'Pque N Mundo I'!K15</f>
        <v>148</v>
      </c>
      <c r="L13" s="924">
        <f>'Pque N Mundo I'!L15</f>
        <v>80</v>
      </c>
      <c r="M13" s="846">
        <f>'Pque N Mundo I'!M15</f>
        <v>94</v>
      </c>
      <c r="N13" s="846">
        <f>'Pque N Mundo I'!N15</f>
        <v>480</v>
      </c>
      <c r="O13" s="846">
        <f>'Pque N Mundo I'!O15</f>
        <v>764</v>
      </c>
      <c r="P13" s="914">
        <f>'Pque N Mundo I'!P15</f>
        <v>1.5916666666666666</v>
      </c>
    </row>
    <row r="14" spans="1:16" x14ac:dyDescent="0.25">
      <c r="A14" s="886" t="str">
        <f>'Pque N Mundo I'!A16</f>
        <v>Cirurgião Dentista (TI prótese) ESF - 40hrs</v>
      </c>
      <c r="B14" s="924">
        <f>'Pque N Mundo I'!B16</f>
        <v>6</v>
      </c>
      <c r="C14" s="846">
        <f>'Pque N Mundo I'!C16</f>
        <v>7</v>
      </c>
      <c r="D14" s="924">
        <f>'Pque N Mundo I'!D16</f>
        <v>6</v>
      </c>
      <c r="E14" s="846">
        <f>'Pque N Mundo I'!E16</f>
        <v>7</v>
      </c>
      <c r="F14" s="924">
        <f>'Pque N Mundo I'!F16</f>
        <v>6</v>
      </c>
      <c r="G14" s="846">
        <f>'Pque N Mundo I'!G16</f>
        <v>5</v>
      </c>
      <c r="H14" s="924">
        <f>'Pque N Mundo I'!H16</f>
        <v>6</v>
      </c>
      <c r="I14" s="846">
        <f>'Pque N Mundo I'!I16</f>
        <v>1</v>
      </c>
      <c r="J14" s="924">
        <f>'Pque N Mundo I'!J16</f>
        <v>6</v>
      </c>
      <c r="K14" s="846">
        <f>'Pque N Mundo I'!K16</f>
        <v>0</v>
      </c>
      <c r="L14" s="924">
        <f>'Pque N Mundo I'!L16</f>
        <v>6</v>
      </c>
      <c r="M14" s="846">
        <f>'Pque N Mundo I'!M16</f>
        <v>0</v>
      </c>
      <c r="N14" s="846">
        <f>'Pque N Mundo I'!N16</f>
        <v>36</v>
      </c>
      <c r="O14" s="846">
        <f>'Pque N Mundo I'!O16</f>
        <v>20</v>
      </c>
      <c r="P14" s="914">
        <f>'Pque N Mundo I'!P16</f>
        <v>0.55555555555555558</v>
      </c>
    </row>
    <row r="15" spans="1:16" x14ac:dyDescent="0.25">
      <c r="A15" s="886" t="str">
        <f>'Pque N Mundo I'!A17</f>
        <v>Cirurgião Dentista (consulta/ atendimento) - 20hrs</v>
      </c>
      <c r="B15" s="924">
        <f>'Pque N Mundo I'!B17</f>
        <v>162</v>
      </c>
      <c r="C15" s="846">
        <f>'Pque N Mundo I'!C17</f>
        <v>152</v>
      </c>
      <c r="D15" s="924">
        <f>'Pque N Mundo I'!D17</f>
        <v>162</v>
      </c>
      <c r="E15" s="846">
        <f>'Pque N Mundo I'!E17</f>
        <v>220</v>
      </c>
      <c r="F15" s="924">
        <f>'Pque N Mundo I'!F17</f>
        <v>162</v>
      </c>
      <c r="G15" s="846">
        <f>'Pque N Mundo I'!G17</f>
        <v>209</v>
      </c>
      <c r="H15" s="924">
        <f>'Pque N Mundo I'!H17</f>
        <v>162</v>
      </c>
      <c r="I15" s="846">
        <f>'Pque N Mundo I'!I17</f>
        <v>177</v>
      </c>
      <c r="J15" s="924">
        <f>'Pque N Mundo I'!J17</f>
        <v>162</v>
      </c>
      <c r="K15" s="846">
        <f>'Pque N Mundo I'!K17</f>
        <v>196</v>
      </c>
      <c r="L15" s="924">
        <f>'Pque N Mundo I'!L17</f>
        <v>162</v>
      </c>
      <c r="M15" s="846">
        <f>'Pque N Mundo I'!M17</f>
        <v>221</v>
      </c>
      <c r="N15" s="846">
        <f>'Pque N Mundo I'!N17</f>
        <v>972</v>
      </c>
      <c r="O15" s="846">
        <f>'Pque N Mundo I'!O17</f>
        <v>1175</v>
      </c>
      <c r="P15" s="914">
        <f>'Pque N Mundo I'!P17</f>
        <v>1.2088477366255144</v>
      </c>
    </row>
    <row r="16" spans="1:16" x14ac:dyDescent="0.25">
      <c r="A16" s="886" t="str">
        <f>'Pque N Mundo I'!A18</f>
        <v>Cirurgião Dentista (TI clínico restaurador) - 20hrs</v>
      </c>
      <c r="B16" s="924">
        <f>'Pque N Mundo I'!B18</f>
        <v>36</v>
      </c>
      <c r="C16" s="846">
        <f>'Pque N Mundo I'!C18</f>
        <v>62</v>
      </c>
      <c r="D16" s="924">
        <f>'Pque N Mundo I'!D18</f>
        <v>36</v>
      </c>
      <c r="E16" s="846">
        <f>'Pque N Mundo I'!E18</f>
        <v>66</v>
      </c>
      <c r="F16" s="924">
        <f>'Pque N Mundo I'!F18</f>
        <v>36</v>
      </c>
      <c r="G16" s="846">
        <f>'Pque N Mundo I'!G18</f>
        <v>56</v>
      </c>
      <c r="H16" s="924">
        <f>'Pque N Mundo I'!H18</f>
        <v>36</v>
      </c>
      <c r="I16" s="846">
        <f>'Pque N Mundo I'!I18</f>
        <v>51</v>
      </c>
      <c r="J16" s="924">
        <f>'Pque N Mundo I'!J18</f>
        <v>36</v>
      </c>
      <c r="K16" s="846">
        <f>'Pque N Mundo I'!K18</f>
        <v>51</v>
      </c>
      <c r="L16" s="924">
        <f>'Pque N Mundo I'!L18</f>
        <v>36</v>
      </c>
      <c r="M16" s="846">
        <f>'Pque N Mundo I'!M18</f>
        <v>60</v>
      </c>
      <c r="N16" s="846">
        <f>'Pque N Mundo I'!N18</f>
        <v>216</v>
      </c>
      <c r="O16" s="846">
        <f>'Pque N Mundo I'!O18</f>
        <v>346</v>
      </c>
      <c r="P16" s="914">
        <f>'Pque N Mundo I'!P18</f>
        <v>1.6018518518518519</v>
      </c>
    </row>
    <row r="17" spans="1:16" x14ac:dyDescent="0.25">
      <c r="A17" s="886" t="str">
        <f>'Pque N Mundo I'!A19</f>
        <v>Cirurgião Dentista (TI prótese) - 20hrs</v>
      </c>
      <c r="B17" s="924">
        <f>'Pque N Mundo I'!B19</f>
        <v>3</v>
      </c>
      <c r="C17" s="846">
        <f>'Pque N Mundo I'!C19</f>
        <v>4</v>
      </c>
      <c r="D17" s="924">
        <f>'Pque N Mundo I'!D19</f>
        <v>3</v>
      </c>
      <c r="E17" s="846">
        <f>'Pque N Mundo I'!E19</f>
        <v>3</v>
      </c>
      <c r="F17" s="924">
        <f>'Pque N Mundo I'!F19</f>
        <v>3</v>
      </c>
      <c r="G17" s="846">
        <f>'Pque N Mundo I'!G19</f>
        <v>3</v>
      </c>
      <c r="H17" s="924">
        <f>'Pque N Mundo I'!H19</f>
        <v>3</v>
      </c>
      <c r="I17" s="846">
        <f>'Pque N Mundo I'!I19</f>
        <v>2</v>
      </c>
      <c r="J17" s="924">
        <f>'Pque N Mundo I'!J19</f>
        <v>3</v>
      </c>
      <c r="K17" s="846">
        <f>'Pque N Mundo I'!K19</f>
        <v>0</v>
      </c>
      <c r="L17" s="924">
        <f>'Pque N Mundo I'!L19</f>
        <v>3</v>
      </c>
      <c r="M17" s="846">
        <f>'Pque N Mundo I'!M19</f>
        <v>0</v>
      </c>
      <c r="N17" s="846">
        <f>'Pque N Mundo I'!N19</f>
        <v>18</v>
      </c>
      <c r="O17" s="846">
        <f>'Pque N Mundo I'!O19</f>
        <v>12</v>
      </c>
      <c r="P17" s="914">
        <f>'Pque N Mundo I'!P19</f>
        <v>0.66666666666666663</v>
      </c>
    </row>
    <row r="18" spans="1:16" x14ac:dyDescent="0.25">
      <c r="A18" s="886" t="str">
        <f>'Pque N Mundo I'!A20</f>
        <v>Médico Clínico (consulta) - 20hrs</v>
      </c>
      <c r="B18" s="924">
        <f>'Pque N Mundo I'!B20</f>
        <v>528</v>
      </c>
      <c r="C18" s="846">
        <f>'Pque N Mundo I'!C20</f>
        <v>269</v>
      </c>
      <c r="D18" s="924">
        <f>'Pque N Mundo I'!D20</f>
        <v>528</v>
      </c>
      <c r="E18" s="846">
        <f>'Pque N Mundo I'!E20</f>
        <v>325</v>
      </c>
      <c r="F18" s="924">
        <f>'Pque N Mundo I'!F20</f>
        <v>528</v>
      </c>
      <c r="G18" s="846">
        <f>'Pque N Mundo I'!G20</f>
        <v>542</v>
      </c>
      <c r="H18" s="924">
        <f>'Pque N Mundo I'!H20</f>
        <v>528</v>
      </c>
      <c r="I18" s="846">
        <f>'Pque N Mundo I'!I20</f>
        <v>400</v>
      </c>
      <c r="J18" s="924">
        <f>'Pque N Mundo I'!J20</f>
        <v>528</v>
      </c>
      <c r="K18" s="846">
        <f>'Pque N Mundo I'!K20</f>
        <v>592</v>
      </c>
      <c r="L18" s="924">
        <f>'Pque N Mundo I'!L20</f>
        <v>528</v>
      </c>
      <c r="M18" s="846">
        <f>'Pque N Mundo I'!M20</f>
        <v>596</v>
      </c>
      <c r="N18" s="846">
        <f>'Pque N Mundo I'!N20</f>
        <v>3168</v>
      </c>
      <c r="O18" s="846">
        <f>'Pque N Mundo I'!O20</f>
        <v>2724</v>
      </c>
      <c r="P18" s="914">
        <f>'Pque N Mundo I'!P20</f>
        <v>0.85984848484848486</v>
      </c>
    </row>
    <row r="19" spans="1:16" x14ac:dyDescent="0.25">
      <c r="A19" s="886" t="str">
        <f>'Pque N Mundo I'!A21</f>
        <v>Médico Pediatra (consulta) - 20hrs</v>
      </c>
      <c r="B19" s="924">
        <f>'Pque N Mundo I'!B21</f>
        <v>264</v>
      </c>
      <c r="C19" s="846">
        <f>'Pque N Mundo I'!C21</f>
        <v>7</v>
      </c>
      <c r="D19" s="924">
        <f>'Pque N Mundo I'!D21</f>
        <v>264</v>
      </c>
      <c r="E19" s="846">
        <f>'Pque N Mundo I'!E21</f>
        <v>85</v>
      </c>
      <c r="F19" s="924">
        <f>'Pque N Mundo I'!F21</f>
        <v>264</v>
      </c>
      <c r="G19" s="846">
        <f>'Pque N Mundo I'!G21</f>
        <v>132</v>
      </c>
      <c r="H19" s="924">
        <f>'Pque N Mundo I'!H21</f>
        <v>264</v>
      </c>
      <c r="I19" s="846">
        <f>'Pque N Mundo I'!I21</f>
        <v>102</v>
      </c>
      <c r="J19" s="924">
        <f>'Pque N Mundo I'!J21</f>
        <v>264</v>
      </c>
      <c r="K19" s="846">
        <f>'Pque N Mundo I'!K21</f>
        <v>150</v>
      </c>
      <c r="L19" s="924">
        <f>'Pque N Mundo I'!L21</f>
        <v>264</v>
      </c>
      <c r="M19" s="846">
        <f>'Pque N Mundo I'!M21</f>
        <v>107</v>
      </c>
      <c r="N19" s="846">
        <f>'Pque N Mundo I'!N21</f>
        <v>1584</v>
      </c>
      <c r="O19" s="846">
        <f>'Pque N Mundo I'!O21</f>
        <v>583</v>
      </c>
      <c r="P19" s="914">
        <f>'Pque N Mundo I'!P21</f>
        <v>0.36805555555555558</v>
      </c>
    </row>
    <row r="20" spans="1:16" x14ac:dyDescent="0.25">
      <c r="A20" s="214" t="str">
        <f>'Pque N Mundo I'!A22</f>
        <v>Médico Psiquiatra (consulta) - 20hrs</v>
      </c>
      <c r="B20" s="917">
        <f>'Pque N Mundo I'!B22</f>
        <v>320</v>
      </c>
      <c r="C20" s="92">
        <f>'Pque N Mundo I'!C22</f>
        <v>139</v>
      </c>
      <c r="D20" s="917">
        <f>'Pque N Mundo I'!D22</f>
        <v>320</v>
      </c>
      <c r="E20" s="92">
        <f>'Pque N Mundo I'!E22</f>
        <v>132</v>
      </c>
      <c r="F20" s="917">
        <f>'Pque N Mundo I'!F22</f>
        <v>320</v>
      </c>
      <c r="G20" s="92">
        <f>'Pque N Mundo I'!G22</f>
        <v>220</v>
      </c>
      <c r="H20" s="917">
        <f>'Pque N Mundo I'!H22</f>
        <v>320</v>
      </c>
      <c r="I20" s="92">
        <f>'Pque N Mundo I'!I22</f>
        <v>248</v>
      </c>
      <c r="J20" s="917">
        <f>'Pque N Mundo I'!J22</f>
        <v>320</v>
      </c>
      <c r="K20" s="92">
        <f>'Pque N Mundo I'!K22</f>
        <v>183</v>
      </c>
      <c r="L20" s="917">
        <f>'Pque N Mundo I'!L22</f>
        <v>320</v>
      </c>
      <c r="M20" s="92">
        <f>'Pque N Mundo I'!M22</f>
        <v>238</v>
      </c>
      <c r="N20" s="92">
        <f>'Pque N Mundo I'!N22</f>
        <v>1920</v>
      </c>
      <c r="O20" s="92">
        <f>'Pque N Mundo I'!O22</f>
        <v>1160</v>
      </c>
      <c r="P20" s="915">
        <f>'Pque N Mundo I'!P22</f>
        <v>0.60416666666666663</v>
      </c>
    </row>
    <row r="21" spans="1:16" x14ac:dyDescent="0.25">
      <c r="A21" s="214" t="str">
        <f>'Pque N Mundo I'!A23</f>
        <v>Médico Ginecologista (consulta) - 20hrs</v>
      </c>
      <c r="B21" s="917">
        <f>'Pque N Mundo I'!B23</f>
        <v>396</v>
      </c>
      <c r="C21" s="92">
        <f>'Pque N Mundo I'!C23</f>
        <v>349</v>
      </c>
      <c r="D21" s="917">
        <f>'Pque N Mundo I'!D23</f>
        <v>396</v>
      </c>
      <c r="E21" s="92">
        <f>'Pque N Mundo I'!E23</f>
        <v>281</v>
      </c>
      <c r="F21" s="917">
        <f>'Pque N Mundo I'!F23</f>
        <v>396</v>
      </c>
      <c r="G21" s="92">
        <f>'Pque N Mundo I'!G23</f>
        <v>340</v>
      </c>
      <c r="H21" s="917">
        <f>'Pque N Mundo I'!H23</f>
        <v>396</v>
      </c>
      <c r="I21" s="92">
        <f>'Pque N Mundo I'!I23</f>
        <v>333</v>
      </c>
      <c r="J21" s="917">
        <f>'Pque N Mundo I'!J23</f>
        <v>396</v>
      </c>
      <c r="K21" s="92">
        <f>'Pque N Mundo I'!K23</f>
        <v>384</v>
      </c>
      <c r="L21" s="917">
        <f>'Pque N Mundo I'!L23</f>
        <v>396</v>
      </c>
      <c r="M21" s="92">
        <f>'Pque N Mundo I'!M23</f>
        <v>294</v>
      </c>
      <c r="N21" s="92">
        <f>'Pque N Mundo I'!N23</f>
        <v>2376</v>
      </c>
      <c r="O21" s="92">
        <f>'Pque N Mundo I'!O23</f>
        <v>1981</v>
      </c>
      <c r="P21" s="915">
        <f>'Pque N Mundo I'!P23</f>
        <v>0.8337542087542088</v>
      </c>
    </row>
    <row r="22" spans="1:16" x14ac:dyDescent="0.25">
      <c r="A22" s="214" t="str">
        <f>'Pque N Mundo I'!A24</f>
        <v>Enfermeiro (consulta) - 30hrs</v>
      </c>
      <c r="B22" s="917">
        <f>'Pque N Mundo I'!B24</f>
        <v>540</v>
      </c>
      <c r="C22" s="92">
        <f>'Pque N Mundo I'!C24</f>
        <v>590</v>
      </c>
      <c r="D22" s="917">
        <f>'Pque N Mundo I'!D24</f>
        <v>540</v>
      </c>
      <c r="E22" s="92">
        <f>'Pque N Mundo I'!E24</f>
        <v>545</v>
      </c>
      <c r="F22" s="917">
        <f>'Pque N Mundo I'!F24</f>
        <v>540</v>
      </c>
      <c r="G22" s="92">
        <f>'Pque N Mundo I'!G24</f>
        <v>736</v>
      </c>
      <c r="H22" s="917">
        <f>'Pque N Mundo I'!H24</f>
        <v>540</v>
      </c>
      <c r="I22" s="92">
        <f>'Pque N Mundo I'!I24</f>
        <v>598</v>
      </c>
      <c r="J22" s="917">
        <f>'Pque N Mundo I'!J24</f>
        <v>540</v>
      </c>
      <c r="K22" s="92">
        <f>'Pque N Mundo I'!K24</f>
        <v>564</v>
      </c>
      <c r="L22" s="917">
        <f>'Pque N Mundo I'!L24</f>
        <v>540</v>
      </c>
      <c r="M22" s="92">
        <f>'Pque N Mundo I'!M24</f>
        <v>303</v>
      </c>
      <c r="N22" s="92">
        <f>'Pque N Mundo I'!N24</f>
        <v>3240</v>
      </c>
      <c r="O22" s="92">
        <f>'Pque N Mundo I'!O24</f>
        <v>3336</v>
      </c>
      <c r="P22" s="915">
        <f>'Pque N Mundo I'!P24</f>
        <v>1.0296296296296297</v>
      </c>
    </row>
    <row r="23" spans="1:16" x14ac:dyDescent="0.25">
      <c r="A23" s="214" t="str">
        <f>'Pque N Mundo I'!A25</f>
        <v>Enfermeiro (visita) - 30hrs</v>
      </c>
      <c r="B23" s="917">
        <f>'Pque N Mundo I'!B25</f>
        <v>30</v>
      </c>
      <c r="C23" s="92">
        <f>'Pque N Mundo I'!C25</f>
        <v>55</v>
      </c>
      <c r="D23" s="917">
        <f>'Pque N Mundo I'!D25</f>
        <v>30</v>
      </c>
      <c r="E23" s="92">
        <f>'Pque N Mundo I'!E25</f>
        <v>30</v>
      </c>
      <c r="F23" s="917">
        <f>'Pque N Mundo I'!F25</f>
        <v>30</v>
      </c>
      <c r="G23" s="92">
        <f>'Pque N Mundo I'!G25</f>
        <v>51</v>
      </c>
      <c r="H23" s="917">
        <f>'Pque N Mundo I'!H25</f>
        <v>30</v>
      </c>
      <c r="I23" s="92">
        <f>'Pque N Mundo I'!I25</f>
        <v>48</v>
      </c>
      <c r="J23" s="917">
        <f>'Pque N Mundo I'!J25</f>
        <v>30</v>
      </c>
      <c r="K23" s="92">
        <f>'Pque N Mundo I'!K25</f>
        <v>57</v>
      </c>
      <c r="L23" s="917">
        <f>'Pque N Mundo I'!L25</f>
        <v>30</v>
      </c>
      <c r="M23" s="92">
        <f>'Pque N Mundo I'!M25</f>
        <v>17</v>
      </c>
      <c r="N23" s="92">
        <f>'Pque N Mundo I'!N25</f>
        <v>180</v>
      </c>
      <c r="O23" s="92">
        <f>'Pque N Mundo I'!O25</f>
        <v>258</v>
      </c>
      <c r="P23" s="915">
        <f>'Pque N Mundo I'!P25</f>
        <v>1.4333333333333333</v>
      </c>
    </row>
    <row r="24" spans="1:16" x14ac:dyDescent="0.25">
      <c r="A24" s="214" t="str">
        <f>'Pque N Mundo I'!A26</f>
        <v>Assistente Social (consulta/ VD) - 30hrs</v>
      </c>
      <c r="B24" s="917">
        <f>'Pque N Mundo I'!B26</f>
        <v>122</v>
      </c>
      <c r="C24" s="92">
        <f>'Pque N Mundo I'!C26</f>
        <v>160</v>
      </c>
      <c r="D24" s="917">
        <f>'Pque N Mundo I'!D26</f>
        <v>122</v>
      </c>
      <c r="E24" s="92">
        <f>'Pque N Mundo I'!E26</f>
        <v>78</v>
      </c>
      <c r="F24" s="917">
        <f>'Pque N Mundo I'!F26</f>
        <v>122</v>
      </c>
      <c r="G24" s="92">
        <f>'Pque N Mundo I'!G26</f>
        <v>93</v>
      </c>
      <c r="H24" s="917">
        <f>'Pque N Mundo I'!H26</f>
        <v>122</v>
      </c>
      <c r="I24" s="92">
        <f>'Pque N Mundo I'!I26</f>
        <v>139</v>
      </c>
      <c r="J24" s="917">
        <f>'Pque N Mundo I'!J26</f>
        <v>122</v>
      </c>
      <c r="K24" s="92">
        <f>'Pque N Mundo I'!K26</f>
        <v>239</v>
      </c>
      <c r="L24" s="917">
        <f>'Pque N Mundo I'!L26</f>
        <v>122</v>
      </c>
      <c r="M24" s="92">
        <f>'Pque N Mundo I'!M26</f>
        <v>235</v>
      </c>
      <c r="N24" s="92">
        <f>'Pque N Mundo I'!N26</f>
        <v>732</v>
      </c>
      <c r="O24" s="92">
        <f>'Pque N Mundo I'!O26</f>
        <v>944</v>
      </c>
      <c r="P24" s="915">
        <f>'Pque N Mundo I'!P26</f>
        <v>1.2896174863387979</v>
      </c>
    </row>
    <row r="25" spans="1:16" x14ac:dyDescent="0.25">
      <c r="A25" s="214" t="str">
        <f>'Pque N Mundo I'!A27</f>
        <v>Assistente Social (nº grupos)</v>
      </c>
      <c r="B25" s="917">
        <f>'Pque N Mundo I'!B27</f>
        <v>30</v>
      </c>
      <c r="C25" s="92">
        <f>'Pque N Mundo I'!C27</f>
        <v>11</v>
      </c>
      <c r="D25" s="917">
        <f>'Pque N Mundo I'!D27</f>
        <v>30</v>
      </c>
      <c r="E25" s="92">
        <f>'Pque N Mundo I'!E27</f>
        <v>4</v>
      </c>
      <c r="F25" s="917">
        <f>'Pque N Mundo I'!F27</f>
        <v>30</v>
      </c>
      <c r="G25" s="92">
        <f>'Pque N Mundo I'!G27</f>
        <v>2</v>
      </c>
      <c r="H25" s="917">
        <f>'Pque N Mundo I'!H27</f>
        <v>30</v>
      </c>
      <c r="I25" s="92">
        <f>'Pque N Mundo I'!I27</f>
        <v>2</v>
      </c>
      <c r="J25" s="917">
        <f>'Pque N Mundo I'!J27</f>
        <v>30</v>
      </c>
      <c r="K25" s="92">
        <f>'Pque N Mundo I'!K27</f>
        <v>50</v>
      </c>
      <c r="L25" s="917">
        <f>'Pque N Mundo I'!L27</f>
        <v>30</v>
      </c>
      <c r="M25" s="92">
        <f>'Pque N Mundo I'!M27</f>
        <v>57</v>
      </c>
      <c r="N25" s="92">
        <f>'Pque N Mundo I'!N27</f>
        <v>180</v>
      </c>
      <c r="O25" s="92">
        <f>'Pque N Mundo I'!O27</f>
        <v>126</v>
      </c>
      <c r="P25" s="915">
        <f>'Pque N Mundo I'!P27</f>
        <v>0.7</v>
      </c>
    </row>
    <row r="26" spans="1:16" x14ac:dyDescent="0.25">
      <c r="A26" s="214" t="str">
        <f>'Pque N Mundo I'!A28</f>
        <v>Psicólogo (consulta/ VD)* - 30hrs</v>
      </c>
      <c r="B26" s="917">
        <f>'Pque N Mundo I'!B28</f>
        <v>46</v>
      </c>
      <c r="C26" s="92">
        <f>'Pque N Mundo I'!C28</f>
        <v>16</v>
      </c>
      <c r="D26" s="917">
        <f>'Pque N Mundo I'!D28</f>
        <v>46</v>
      </c>
      <c r="E26" s="92">
        <f>'Pque N Mundo I'!E28</f>
        <v>57</v>
      </c>
      <c r="F26" s="917">
        <f>'Pque N Mundo I'!F28</f>
        <v>46</v>
      </c>
      <c r="G26" s="92">
        <f>'Pque N Mundo I'!G28</f>
        <v>85</v>
      </c>
      <c r="H26" s="917">
        <f>'Pque N Mundo I'!H28</f>
        <v>46</v>
      </c>
      <c r="I26" s="92">
        <f>'Pque N Mundo I'!I28</f>
        <v>56</v>
      </c>
      <c r="J26" s="917">
        <f>'Pque N Mundo I'!J28</f>
        <v>46</v>
      </c>
      <c r="K26" s="92">
        <f>'Pque N Mundo I'!K28</f>
        <v>46</v>
      </c>
      <c r="L26" s="917">
        <f>'Pque N Mundo I'!L28</f>
        <v>46</v>
      </c>
      <c r="M26" s="92">
        <f>'Pque N Mundo I'!M28</f>
        <v>52</v>
      </c>
      <c r="N26" s="92">
        <f>'Pque N Mundo I'!N28</f>
        <v>276</v>
      </c>
      <c r="O26" s="92">
        <f>'Pque N Mundo I'!O28</f>
        <v>312</v>
      </c>
      <c r="P26" s="915">
        <f>'Pque N Mundo I'!P28</f>
        <v>1.1304347826086956</v>
      </c>
    </row>
    <row r="27" spans="1:16" x14ac:dyDescent="0.25">
      <c r="A27" s="214" t="str">
        <f>'Pque N Mundo I'!A29</f>
        <v>Psicólogo (nº grupos)</v>
      </c>
      <c r="B27" s="917">
        <f>'Pque N Mundo I'!B29</f>
        <v>30</v>
      </c>
      <c r="C27" s="92">
        <f>'Pque N Mundo I'!C29</f>
        <v>0</v>
      </c>
      <c r="D27" s="917">
        <f>'Pque N Mundo I'!D29</f>
        <v>30</v>
      </c>
      <c r="E27" s="92">
        <f>'Pque N Mundo I'!E29</f>
        <v>10</v>
      </c>
      <c r="F27" s="917">
        <f>'Pque N Mundo I'!F29</f>
        <v>30</v>
      </c>
      <c r="G27" s="92">
        <f>'Pque N Mundo I'!G29</f>
        <v>6</v>
      </c>
      <c r="H27" s="917">
        <f>'Pque N Mundo I'!H29</f>
        <v>30</v>
      </c>
      <c r="I27" s="92">
        <f>'Pque N Mundo I'!I29</f>
        <v>4</v>
      </c>
      <c r="J27" s="917">
        <f>'Pque N Mundo I'!J29</f>
        <v>30</v>
      </c>
      <c r="K27" s="92">
        <f>'Pque N Mundo I'!K29</f>
        <v>34</v>
      </c>
      <c r="L27" s="917">
        <f>'Pque N Mundo I'!L29</f>
        <v>30</v>
      </c>
      <c r="M27" s="92">
        <f>'Pque N Mundo I'!M29</f>
        <v>47</v>
      </c>
      <c r="N27" s="92">
        <f>'Pque N Mundo I'!N29</f>
        <v>180</v>
      </c>
      <c r="O27" s="92">
        <f>'Pque N Mundo I'!O29</f>
        <v>101</v>
      </c>
      <c r="P27" s="915">
        <f>'Pque N Mundo I'!P29</f>
        <v>0.56111111111111112</v>
      </c>
    </row>
    <row r="28" spans="1:16" x14ac:dyDescent="0.25">
      <c r="A28" s="214" t="str">
        <f>'Pque N Mundo I'!A30</f>
        <v>Farmacêutico (consulta/ VD) - 40hrs</v>
      </c>
      <c r="B28" s="917">
        <f>'Pque N Mundo I'!B30</f>
        <v>96</v>
      </c>
      <c r="C28" s="92">
        <f>'Pque N Mundo I'!C30</f>
        <v>49</v>
      </c>
      <c r="D28" s="917">
        <f>'Pque N Mundo I'!D30</f>
        <v>96</v>
      </c>
      <c r="E28" s="92">
        <f>'Pque N Mundo I'!E30</f>
        <v>46</v>
      </c>
      <c r="F28" s="917">
        <f>'Pque N Mundo I'!F30</f>
        <v>96</v>
      </c>
      <c r="G28" s="92">
        <f>'Pque N Mundo I'!G30</f>
        <v>97</v>
      </c>
      <c r="H28" s="917">
        <f>'Pque N Mundo I'!H30</f>
        <v>96</v>
      </c>
      <c r="I28" s="92">
        <f>'Pque N Mundo I'!I30</f>
        <v>97</v>
      </c>
      <c r="J28" s="917">
        <f>'Pque N Mundo I'!J30</f>
        <v>96</v>
      </c>
      <c r="K28" s="92">
        <f>'Pque N Mundo I'!K30</f>
        <v>90</v>
      </c>
      <c r="L28" s="917">
        <f>'Pque N Mundo I'!L30</f>
        <v>96</v>
      </c>
      <c r="M28" s="92">
        <f>'Pque N Mundo I'!M30</f>
        <v>35</v>
      </c>
      <c r="N28" s="92">
        <f>'Pque N Mundo I'!N30</f>
        <v>576</v>
      </c>
      <c r="O28" s="92">
        <f>'Pque N Mundo I'!O30</f>
        <v>414</v>
      </c>
      <c r="P28" s="915">
        <f>'Pque N Mundo I'!P30</f>
        <v>0.71875</v>
      </c>
    </row>
    <row r="29" spans="1:16" x14ac:dyDescent="0.25">
      <c r="A29" s="214" t="str">
        <f>'Pque N Mundo I'!A31</f>
        <v>Farmacêutico (nº grupos)</v>
      </c>
      <c r="B29" s="917">
        <f>'Pque N Mundo I'!B31</f>
        <v>16</v>
      </c>
      <c r="C29" s="92">
        <f>'Pque N Mundo I'!C31</f>
        <v>11</v>
      </c>
      <c r="D29" s="917">
        <f>'Pque N Mundo I'!D31</f>
        <v>16</v>
      </c>
      <c r="E29" s="92">
        <f>'Pque N Mundo I'!E31</f>
        <v>10</v>
      </c>
      <c r="F29" s="917">
        <f>'Pque N Mundo I'!F31</f>
        <v>16</v>
      </c>
      <c r="G29" s="92">
        <f>'Pque N Mundo I'!G31</f>
        <v>14</v>
      </c>
      <c r="H29" s="917">
        <f>'Pque N Mundo I'!H31</f>
        <v>16</v>
      </c>
      <c r="I29" s="92">
        <f>'Pque N Mundo I'!I31</f>
        <v>14</v>
      </c>
      <c r="J29" s="917">
        <f>'Pque N Mundo I'!J31</f>
        <v>16</v>
      </c>
      <c r="K29" s="92">
        <f>'Pque N Mundo I'!K31</f>
        <v>17</v>
      </c>
      <c r="L29" s="917">
        <f>'Pque N Mundo I'!L31</f>
        <v>16</v>
      </c>
      <c r="M29" s="92">
        <f>'Pque N Mundo I'!M31</f>
        <v>5</v>
      </c>
      <c r="N29" s="92">
        <f>'Pque N Mundo I'!N31</f>
        <v>96</v>
      </c>
      <c r="O29" s="92">
        <f>'Pque N Mundo I'!O31</f>
        <v>71</v>
      </c>
      <c r="P29" s="915">
        <f>'Pque N Mundo I'!P31</f>
        <v>0.73958333333333337</v>
      </c>
    </row>
    <row r="30" spans="1:16" x14ac:dyDescent="0.25">
      <c r="A30" s="214" t="str">
        <f>'Pque N Mundo I'!A32</f>
        <v>Técnico de Enfermagem (Visitas) - 30hrs</v>
      </c>
      <c r="B30" s="917">
        <f>'Pque N Mundo I'!B32</f>
        <v>120</v>
      </c>
      <c r="C30" s="92">
        <f>'Pque N Mundo I'!C32</f>
        <v>126</v>
      </c>
      <c r="D30" s="917">
        <f>'Pque N Mundo I'!D32</f>
        <v>120</v>
      </c>
      <c r="E30" s="92">
        <f>'Pque N Mundo I'!E32</f>
        <v>73</v>
      </c>
      <c r="F30" s="917">
        <f>'Pque N Mundo I'!F32</f>
        <v>120</v>
      </c>
      <c r="G30" s="92">
        <f>'Pque N Mundo I'!G32</f>
        <v>133</v>
      </c>
      <c r="H30" s="917">
        <f>'Pque N Mundo I'!H32</f>
        <v>120</v>
      </c>
      <c r="I30" s="92">
        <f>'Pque N Mundo I'!I32</f>
        <v>127</v>
      </c>
      <c r="J30" s="917">
        <f>'Pque N Mundo I'!J32</f>
        <v>120</v>
      </c>
      <c r="K30" s="92">
        <f>'Pque N Mundo I'!K32</f>
        <v>128</v>
      </c>
      <c r="L30" s="917">
        <f>'Pque N Mundo I'!L32</f>
        <v>120</v>
      </c>
      <c r="M30" s="92">
        <f>'Pque N Mundo I'!M32</f>
        <v>86</v>
      </c>
      <c r="N30" s="92">
        <f>'Pque N Mundo I'!N32</f>
        <v>720</v>
      </c>
      <c r="O30" s="92">
        <f>'Pque N Mundo I'!O32</f>
        <v>673</v>
      </c>
      <c r="P30" s="915">
        <f>'Pque N Mundo I'!P32</f>
        <v>0.93472222222222223</v>
      </c>
    </row>
    <row r="31" spans="1:16" x14ac:dyDescent="0.25">
      <c r="A31" s="214" t="str">
        <f>'Pque N Mundo I'!A33</f>
        <v>Técnico de Enfermagem (Visitas) - 40hrs</v>
      </c>
      <c r="B31" s="917">
        <f>'Pque N Mundo I'!B33</f>
        <v>384</v>
      </c>
      <c r="C31" s="92">
        <f>'Pque N Mundo I'!C33</f>
        <v>442</v>
      </c>
      <c r="D31" s="917">
        <f>'Pque N Mundo I'!D33</f>
        <v>384</v>
      </c>
      <c r="E31" s="92">
        <f>'Pque N Mundo I'!E33</f>
        <v>429</v>
      </c>
      <c r="F31" s="917">
        <f>'Pque N Mundo I'!F33</f>
        <v>384</v>
      </c>
      <c r="G31" s="92">
        <f>'Pque N Mundo I'!G33</f>
        <v>419</v>
      </c>
      <c r="H31" s="917">
        <f>'Pque N Mundo I'!H33</f>
        <v>384</v>
      </c>
      <c r="I31" s="92">
        <f>'Pque N Mundo I'!I33</f>
        <v>429</v>
      </c>
      <c r="J31" s="917">
        <f>'Pque N Mundo I'!J33</f>
        <v>384</v>
      </c>
      <c r="K31" s="92">
        <f>'Pque N Mundo I'!K33</f>
        <v>416</v>
      </c>
      <c r="L31" s="917">
        <f>'Pque N Mundo I'!L33</f>
        <v>384</v>
      </c>
      <c r="M31" s="92">
        <f>'Pque N Mundo I'!M33</f>
        <v>388</v>
      </c>
      <c r="N31" s="92">
        <f>'Pque N Mundo I'!N33</f>
        <v>2304</v>
      </c>
      <c r="O31" s="92">
        <f>'Pque N Mundo I'!O33</f>
        <v>2523</v>
      </c>
      <c r="P31" s="915">
        <f>'Pque N Mundo I'!P33</f>
        <v>1.0950520833333333</v>
      </c>
    </row>
    <row r="32" spans="1:16" x14ac:dyDescent="0.25">
      <c r="A32" s="214" t="str">
        <f>'Pque N Mundo I'!A34</f>
        <v>PICS - Atividades Coletivas</v>
      </c>
      <c r="B32" s="917">
        <f>'Pque N Mundo I'!B34</f>
        <v>40</v>
      </c>
      <c r="C32" s="92">
        <f>'Pque N Mundo I'!C34</f>
        <v>0</v>
      </c>
      <c r="D32" s="917">
        <f>'Pque N Mundo I'!D34</f>
        <v>40</v>
      </c>
      <c r="E32" s="92">
        <f>'Pque N Mundo I'!E34</f>
        <v>0</v>
      </c>
      <c r="F32" s="917">
        <f>'Pque N Mundo I'!F34</f>
        <v>40</v>
      </c>
      <c r="G32" s="92">
        <f>'Pque N Mundo I'!G34</f>
        <v>0</v>
      </c>
      <c r="H32" s="917">
        <f>'Pque N Mundo I'!H34</f>
        <v>40</v>
      </c>
      <c r="I32" s="92">
        <f>'Pque N Mundo I'!I34</f>
        <v>6</v>
      </c>
      <c r="J32" s="917">
        <f>'Pque N Mundo I'!J34</f>
        <v>40</v>
      </c>
      <c r="K32" s="92">
        <f>'Pque N Mundo I'!K34</f>
        <v>7</v>
      </c>
      <c r="L32" s="917">
        <f>'Pque N Mundo I'!L34</f>
        <v>40</v>
      </c>
      <c r="M32" s="92">
        <f>'Pque N Mundo I'!M34</f>
        <v>28</v>
      </c>
      <c r="N32" s="92">
        <f>'Pque N Mundo I'!N34</f>
        <v>240</v>
      </c>
      <c r="O32" s="92">
        <f>'Pque N Mundo I'!O34</f>
        <v>41</v>
      </c>
      <c r="P32" s="915">
        <f>'Pque N Mundo I'!P34</f>
        <v>0.17083333333333334</v>
      </c>
    </row>
    <row r="33" spans="1:16" ht="15.75" thickBot="1" x14ac:dyDescent="0.3">
      <c r="A33" s="214" t="str">
        <f>'Pque N Mundo I'!A35</f>
        <v>PICS - Atividades Individuais</v>
      </c>
      <c r="B33" s="917">
        <f>'Pque N Mundo I'!B35</f>
        <v>60</v>
      </c>
      <c r="C33" s="92">
        <f>'Pque N Mundo I'!C35</f>
        <v>37</v>
      </c>
      <c r="D33" s="917">
        <f>'Pque N Mundo I'!D35</f>
        <v>60</v>
      </c>
      <c r="E33" s="92">
        <f>'Pque N Mundo I'!E35</f>
        <v>77</v>
      </c>
      <c r="F33" s="917">
        <f>'Pque N Mundo I'!F35</f>
        <v>60</v>
      </c>
      <c r="G33" s="92">
        <f>'Pque N Mundo I'!G35</f>
        <v>84</v>
      </c>
      <c r="H33" s="917">
        <f>'Pque N Mundo I'!H35</f>
        <v>60</v>
      </c>
      <c r="I33" s="92">
        <f>'Pque N Mundo I'!I35</f>
        <v>68</v>
      </c>
      <c r="J33" s="917">
        <f>'Pque N Mundo I'!J35</f>
        <v>60</v>
      </c>
      <c r="K33" s="92">
        <f>'Pque N Mundo I'!K35</f>
        <v>99</v>
      </c>
      <c r="L33" s="917">
        <f>'Pque N Mundo I'!L35</f>
        <v>60</v>
      </c>
      <c r="M33" s="92">
        <f>'Pque N Mundo I'!M35</f>
        <v>68</v>
      </c>
      <c r="N33" s="92">
        <f>'Pque N Mundo I'!N35</f>
        <v>360</v>
      </c>
      <c r="O33" s="92">
        <f>'Pque N Mundo I'!O35</f>
        <v>433</v>
      </c>
      <c r="P33" s="915">
        <f>'Pque N Mundo I'!P35</f>
        <v>1.2027777777777777</v>
      </c>
    </row>
    <row r="34" spans="1:16" ht="15.75" thickBot="1" x14ac:dyDescent="0.3">
      <c r="A34" s="844" t="str">
        <f>'Pque N Mundo I'!A36</f>
        <v>TOTAL</v>
      </c>
      <c r="B34" s="932">
        <f>'Pque N Mundo I'!B36</f>
        <v>14627</v>
      </c>
      <c r="C34" s="949">
        <f>'Pque N Mundo I'!C36</f>
        <v>13845</v>
      </c>
      <c r="D34" s="932">
        <f>'Pque N Mundo I'!D36</f>
        <v>14627</v>
      </c>
      <c r="E34" s="949">
        <f>'Pque N Mundo I'!E36</f>
        <v>12667</v>
      </c>
      <c r="F34" s="932">
        <f>'Pque N Mundo I'!F36</f>
        <v>14627</v>
      </c>
      <c r="G34" s="949">
        <f>'Pque N Mundo I'!G36</f>
        <v>15001</v>
      </c>
      <c r="H34" s="932">
        <f>'Pque N Mundo I'!H36</f>
        <v>14627</v>
      </c>
      <c r="I34" s="949">
        <f>'Pque N Mundo I'!I36</f>
        <v>13772</v>
      </c>
      <c r="J34" s="932">
        <f>'Pque N Mundo I'!J36</f>
        <v>14627</v>
      </c>
      <c r="K34" s="949">
        <f>'Pque N Mundo I'!K36</f>
        <v>14096</v>
      </c>
      <c r="L34" s="932">
        <f>'Pque N Mundo I'!L36</f>
        <v>14627</v>
      </c>
      <c r="M34" s="949">
        <f>'Pque N Mundo I'!M36</f>
        <v>13990</v>
      </c>
      <c r="N34" s="949">
        <f>'Pque N Mundo I'!N36</f>
        <v>87762</v>
      </c>
      <c r="O34" s="949">
        <f>'Pque N Mundo I'!O36</f>
        <v>83371</v>
      </c>
      <c r="P34" s="950">
        <f>'Pque N Mundo I'!P36</f>
        <v>0.94996695608577741</v>
      </c>
    </row>
    <row r="36" spans="1:16" ht="15.75" x14ac:dyDescent="0.25">
      <c r="A36" s="918" t="s">
        <v>660</v>
      </c>
      <c r="B36" s="926"/>
      <c r="C36" s="919"/>
      <c r="D36" s="926"/>
      <c r="E36" s="919"/>
      <c r="F36" s="926"/>
      <c r="G36" s="919"/>
      <c r="H36" s="926"/>
      <c r="I36" s="919"/>
      <c r="J36" s="926"/>
      <c r="K36" s="919"/>
      <c r="L36" s="926"/>
      <c r="M36" s="919"/>
      <c r="N36" s="919"/>
      <c r="O36" s="919"/>
      <c r="P36" s="919"/>
    </row>
    <row r="37" spans="1:16" x14ac:dyDescent="0.25">
      <c r="A37" s="909"/>
      <c r="B37" s="971" t="s">
        <v>485</v>
      </c>
      <c r="C37" s="971"/>
      <c r="D37" s="971" t="s">
        <v>686</v>
      </c>
      <c r="E37" s="971"/>
      <c r="F37" s="971" t="s">
        <v>687</v>
      </c>
      <c r="G37" s="971"/>
      <c r="H37" s="971" t="s">
        <v>688</v>
      </c>
      <c r="I37" s="971"/>
      <c r="J37" s="971" t="s">
        <v>690</v>
      </c>
      <c r="K37" s="971"/>
      <c r="L37" s="971" t="s">
        <v>691</v>
      </c>
      <c r="M37" s="971"/>
      <c r="N37" s="986" t="s">
        <v>486</v>
      </c>
      <c r="O37" s="986"/>
      <c r="P37" s="986"/>
    </row>
    <row r="38" spans="1:16" ht="15.75" thickBot="1" x14ac:dyDescent="0.3">
      <c r="A38" s="842" t="s">
        <v>14</v>
      </c>
      <c r="B38" s="920" t="s">
        <v>488</v>
      </c>
      <c r="C38" s="847" t="s">
        <v>487</v>
      </c>
      <c r="D38" s="920" t="s">
        <v>488</v>
      </c>
      <c r="E38" s="847" t="s">
        <v>487</v>
      </c>
      <c r="F38" s="920" t="s">
        <v>488</v>
      </c>
      <c r="G38" s="847" t="s">
        <v>487</v>
      </c>
      <c r="H38" s="920" t="s">
        <v>488</v>
      </c>
      <c r="I38" s="847" t="s">
        <v>487</v>
      </c>
      <c r="J38" s="920" t="s">
        <v>488</v>
      </c>
      <c r="K38" s="847" t="s">
        <v>487</v>
      </c>
      <c r="L38" s="920" t="s">
        <v>488</v>
      </c>
      <c r="M38" s="847" t="s">
        <v>487</v>
      </c>
      <c r="N38" s="847" t="s">
        <v>630</v>
      </c>
      <c r="O38" s="847" t="s">
        <v>631</v>
      </c>
      <c r="P38" s="910" t="s">
        <v>1</v>
      </c>
    </row>
    <row r="39" spans="1:16" ht="15.75" thickTop="1" x14ac:dyDescent="0.25">
      <c r="A39" s="214" t="str">
        <f>'Pque N Mundo II'!A9</f>
        <v>ACS (Visita Domiciliar) - ESF - 40hrs</v>
      </c>
      <c r="B39" s="917">
        <f>'Pque N Mundo II'!B9</f>
        <v>6000</v>
      </c>
      <c r="C39" s="92">
        <f>'Pque N Mundo II'!C9</f>
        <v>4340</v>
      </c>
      <c r="D39" s="917">
        <f>'Pque N Mundo II'!D9</f>
        <v>6000</v>
      </c>
      <c r="E39" s="92">
        <f>'Pque N Mundo II'!E9</f>
        <v>4389</v>
      </c>
      <c r="F39" s="917">
        <f>'Pque N Mundo II'!F9</f>
        <v>6000</v>
      </c>
      <c r="G39" s="92">
        <f>'Pque N Mundo II'!G9</f>
        <v>5006</v>
      </c>
      <c r="H39" s="917">
        <f>'Pque N Mundo II'!H9</f>
        <v>6000</v>
      </c>
      <c r="I39" s="92">
        <f>'Pque N Mundo II'!I9</f>
        <v>4536</v>
      </c>
      <c r="J39" s="917">
        <f>'Pque N Mundo II'!J9</f>
        <v>6000</v>
      </c>
      <c r="K39" s="92">
        <f>'Pque N Mundo II'!K9</f>
        <v>4966</v>
      </c>
      <c r="L39" s="917">
        <f>'Pque N Mundo II'!L9</f>
        <v>6000</v>
      </c>
      <c r="M39" s="92">
        <f>'Pque N Mundo II'!M9</f>
        <v>5230</v>
      </c>
      <c r="N39" s="92">
        <f>'Pque N Mundo II'!N9</f>
        <v>36000</v>
      </c>
      <c r="O39" s="92">
        <f>'Pque N Mundo II'!O9</f>
        <v>28467</v>
      </c>
      <c r="P39" s="915">
        <f>'Pque N Mundo II'!P9</f>
        <v>0.79074999999999995</v>
      </c>
    </row>
    <row r="40" spans="1:16" x14ac:dyDescent="0.25">
      <c r="A40" s="214" t="str">
        <f>'Pque N Mundo II'!A10</f>
        <v>Médico Generelista (consulta) - ESF - 40hrs</v>
      </c>
      <c r="B40" s="917">
        <f>'Pque N Mundo II'!B10</f>
        <v>2080</v>
      </c>
      <c r="C40" s="92">
        <f>'Pque N Mundo II'!C10</f>
        <v>1555</v>
      </c>
      <c r="D40" s="917">
        <f>'Pque N Mundo II'!D10</f>
        <v>2080</v>
      </c>
      <c r="E40" s="92">
        <f>'Pque N Mundo II'!E10</f>
        <v>1584</v>
      </c>
      <c r="F40" s="917">
        <f>'Pque N Mundo II'!F10</f>
        <v>2080</v>
      </c>
      <c r="G40" s="92">
        <f>'Pque N Mundo II'!G10</f>
        <v>2054</v>
      </c>
      <c r="H40" s="917">
        <f>'Pque N Mundo II'!H10</f>
        <v>2080</v>
      </c>
      <c r="I40" s="92">
        <f>'Pque N Mundo II'!I10</f>
        <v>1779</v>
      </c>
      <c r="J40" s="917">
        <f>'Pque N Mundo II'!J10</f>
        <v>2080</v>
      </c>
      <c r="K40" s="92">
        <f>'Pque N Mundo II'!K10</f>
        <v>1900</v>
      </c>
      <c r="L40" s="917">
        <f>'Pque N Mundo II'!L10</f>
        <v>2080</v>
      </c>
      <c r="M40" s="92">
        <f>'Pque N Mundo II'!M10</f>
        <v>1278</v>
      </c>
      <c r="N40" s="92">
        <f>'Pque N Mundo II'!N10</f>
        <v>12480</v>
      </c>
      <c r="O40" s="92">
        <f>'Pque N Mundo II'!O10</f>
        <v>10150</v>
      </c>
      <c r="P40" s="915">
        <f>'Pque N Mundo II'!P10</f>
        <v>0.81330128205128205</v>
      </c>
    </row>
    <row r="41" spans="1:16" x14ac:dyDescent="0.25">
      <c r="A41" s="214" t="str">
        <f>'Pque N Mundo II'!A11</f>
        <v>Médico Generelista (VD) - ESF</v>
      </c>
      <c r="B41" s="917">
        <f>'Pque N Mundo II'!B11</f>
        <v>80</v>
      </c>
      <c r="C41" s="92">
        <f>'Pque N Mundo II'!C11</f>
        <v>40</v>
      </c>
      <c r="D41" s="917">
        <f>'Pque N Mundo II'!D11</f>
        <v>80</v>
      </c>
      <c r="E41" s="92">
        <f>'Pque N Mundo II'!E11</f>
        <v>63</v>
      </c>
      <c r="F41" s="917">
        <f>'Pque N Mundo II'!F11</f>
        <v>80</v>
      </c>
      <c r="G41" s="92">
        <f>'Pque N Mundo II'!G11</f>
        <v>80</v>
      </c>
      <c r="H41" s="917">
        <f>'Pque N Mundo II'!H11</f>
        <v>80</v>
      </c>
      <c r="I41" s="92">
        <f>'Pque N Mundo II'!I11</f>
        <v>68</v>
      </c>
      <c r="J41" s="917">
        <f>'Pque N Mundo II'!J11</f>
        <v>80</v>
      </c>
      <c r="K41" s="92">
        <f>'Pque N Mundo II'!K11</f>
        <v>68</v>
      </c>
      <c r="L41" s="917">
        <f>'Pque N Mundo II'!L11</f>
        <v>80</v>
      </c>
      <c r="M41" s="92">
        <f>'Pque N Mundo II'!M11</f>
        <v>48</v>
      </c>
      <c r="N41" s="92">
        <f>'Pque N Mundo II'!N11</f>
        <v>480</v>
      </c>
      <c r="O41" s="92">
        <f>'Pque N Mundo II'!O11</f>
        <v>367</v>
      </c>
      <c r="P41" s="915">
        <f>'Pque N Mundo II'!P11</f>
        <v>0.76458333333333328</v>
      </c>
    </row>
    <row r="42" spans="1:16" x14ac:dyDescent="0.25">
      <c r="A42" s="214" t="str">
        <f>'Pque N Mundo II'!A12</f>
        <v>Enfermeiro (consulta) - ESF - 40hrs</v>
      </c>
      <c r="B42" s="917">
        <f>'Pque N Mundo II'!B12</f>
        <v>900</v>
      </c>
      <c r="C42" s="92">
        <f>'Pque N Mundo II'!C12</f>
        <v>795</v>
      </c>
      <c r="D42" s="917">
        <f>'Pque N Mundo II'!D12</f>
        <v>900</v>
      </c>
      <c r="E42" s="92">
        <f>'Pque N Mundo II'!E12</f>
        <v>907</v>
      </c>
      <c r="F42" s="917">
        <f>'Pque N Mundo II'!F12</f>
        <v>900</v>
      </c>
      <c r="G42" s="92">
        <f>'Pque N Mundo II'!G12</f>
        <v>966</v>
      </c>
      <c r="H42" s="917">
        <f>'Pque N Mundo II'!H12</f>
        <v>900</v>
      </c>
      <c r="I42" s="92">
        <f>'Pque N Mundo II'!I12</f>
        <v>842</v>
      </c>
      <c r="J42" s="917">
        <f>'Pque N Mundo II'!J12</f>
        <v>900</v>
      </c>
      <c r="K42" s="92">
        <f>'Pque N Mundo II'!K12</f>
        <v>644</v>
      </c>
      <c r="L42" s="917">
        <f>'Pque N Mundo II'!L12</f>
        <v>900</v>
      </c>
      <c r="M42" s="92">
        <f>'Pque N Mundo II'!M12</f>
        <v>883</v>
      </c>
      <c r="N42" s="92">
        <f>'Pque N Mundo II'!N12</f>
        <v>5400</v>
      </c>
      <c r="O42" s="92">
        <f>'Pque N Mundo II'!O12</f>
        <v>5037</v>
      </c>
      <c r="P42" s="915">
        <f>'Pque N Mundo II'!P12</f>
        <v>0.93277777777777782</v>
      </c>
    </row>
    <row r="43" spans="1:16" x14ac:dyDescent="0.25">
      <c r="A43" s="214" t="str">
        <f>'Pque N Mundo II'!A13</f>
        <v>Enfermeiro (VD) - ESF</v>
      </c>
      <c r="B43" s="917">
        <f>'Pque N Mundo II'!B13</f>
        <v>80</v>
      </c>
      <c r="C43" s="92">
        <f>'Pque N Mundo II'!C13</f>
        <v>45</v>
      </c>
      <c r="D43" s="917">
        <f>'Pque N Mundo II'!D13</f>
        <v>80</v>
      </c>
      <c r="E43" s="92">
        <f>'Pque N Mundo II'!E13</f>
        <v>79</v>
      </c>
      <c r="F43" s="917">
        <f>'Pque N Mundo II'!F13</f>
        <v>80</v>
      </c>
      <c r="G43" s="92">
        <f>'Pque N Mundo II'!G13</f>
        <v>73</v>
      </c>
      <c r="H43" s="917">
        <f>'Pque N Mundo II'!H13</f>
        <v>80</v>
      </c>
      <c r="I43" s="92">
        <f>'Pque N Mundo II'!I13</f>
        <v>86</v>
      </c>
      <c r="J43" s="917">
        <f>'Pque N Mundo II'!J13</f>
        <v>80</v>
      </c>
      <c r="K43" s="92">
        <f>'Pque N Mundo II'!K13</f>
        <v>64</v>
      </c>
      <c r="L43" s="917">
        <f>'Pque N Mundo II'!L13</f>
        <v>80</v>
      </c>
      <c r="M43" s="92">
        <f>'Pque N Mundo II'!M13</f>
        <v>86</v>
      </c>
      <c r="N43" s="92">
        <f>'Pque N Mundo II'!N13</f>
        <v>480</v>
      </c>
      <c r="O43" s="92">
        <f>'Pque N Mundo II'!O13</f>
        <v>433</v>
      </c>
      <c r="P43" s="915">
        <f>'Pque N Mundo II'!P13</f>
        <v>0.90208333333333335</v>
      </c>
    </row>
    <row r="44" spans="1:16" x14ac:dyDescent="0.25">
      <c r="A44" s="214" t="str">
        <f>'Pque N Mundo II'!A14</f>
        <v>Cirurgião Dentista (consulta/ atendimento) - ESF - 40hrs</v>
      </c>
      <c r="B44" s="917">
        <f>'Pque N Mundo II'!B14</f>
        <v>218</v>
      </c>
      <c r="C44" s="92">
        <f>'Pque N Mundo II'!C14</f>
        <v>339</v>
      </c>
      <c r="D44" s="917">
        <f>'Pque N Mundo II'!D14</f>
        <v>218</v>
      </c>
      <c r="E44" s="92">
        <f>'Pque N Mundo II'!E14</f>
        <v>205</v>
      </c>
      <c r="F44" s="917">
        <f>'Pque N Mundo II'!F14</f>
        <v>218</v>
      </c>
      <c r="G44" s="92">
        <f>'Pque N Mundo II'!G14</f>
        <v>245</v>
      </c>
      <c r="H44" s="917">
        <f>'Pque N Mundo II'!H14</f>
        <v>218</v>
      </c>
      <c r="I44" s="92">
        <f>'Pque N Mundo II'!I14</f>
        <v>202</v>
      </c>
      <c r="J44" s="917">
        <f>'Pque N Mundo II'!J14</f>
        <v>218</v>
      </c>
      <c r="K44" s="92">
        <f>'Pque N Mundo II'!K14</f>
        <v>253</v>
      </c>
      <c r="L44" s="917">
        <f>'Pque N Mundo II'!L14</f>
        <v>218</v>
      </c>
      <c r="M44" s="92">
        <f>'Pque N Mundo II'!M14</f>
        <v>287</v>
      </c>
      <c r="N44" s="92">
        <f>'Pque N Mundo II'!N14</f>
        <v>1308</v>
      </c>
      <c r="O44" s="92">
        <f>'Pque N Mundo II'!O14</f>
        <v>1531</v>
      </c>
      <c r="P44" s="915">
        <f>'Pque N Mundo II'!P14</f>
        <v>1.1704892966360856</v>
      </c>
    </row>
    <row r="45" spans="1:16" x14ac:dyDescent="0.25">
      <c r="A45" s="214" t="str">
        <f>'Pque N Mundo II'!A15</f>
        <v>Cirurgião Dentista (TI clínico restaurador) - ESF - 40hrs</v>
      </c>
      <c r="B45" s="917">
        <f>'Pque N Mundo II'!B15</f>
        <v>50</v>
      </c>
      <c r="C45" s="92">
        <f>'Pque N Mundo II'!C15</f>
        <v>130</v>
      </c>
      <c r="D45" s="917">
        <f>'Pque N Mundo II'!D15</f>
        <v>50</v>
      </c>
      <c r="E45" s="92">
        <f>'Pque N Mundo II'!E15</f>
        <v>62</v>
      </c>
      <c r="F45" s="917">
        <f>'Pque N Mundo II'!F15</f>
        <v>50</v>
      </c>
      <c r="G45" s="92">
        <f>'Pque N Mundo II'!G15</f>
        <v>114</v>
      </c>
      <c r="H45" s="917">
        <f>'Pque N Mundo II'!H15</f>
        <v>50</v>
      </c>
      <c r="I45" s="92">
        <f>'Pque N Mundo II'!I15</f>
        <v>78</v>
      </c>
      <c r="J45" s="917">
        <f>'Pque N Mundo II'!J15</f>
        <v>50</v>
      </c>
      <c r="K45" s="92">
        <f>'Pque N Mundo II'!K15</f>
        <v>97</v>
      </c>
      <c r="L45" s="917">
        <f>'Pque N Mundo II'!L15</f>
        <v>50</v>
      </c>
      <c r="M45" s="92">
        <f>'Pque N Mundo II'!M15</f>
        <v>107</v>
      </c>
      <c r="N45" s="92">
        <f>'Pque N Mundo II'!N15</f>
        <v>300</v>
      </c>
      <c r="O45" s="92">
        <f>'Pque N Mundo II'!O15</f>
        <v>588</v>
      </c>
      <c r="P45" s="915">
        <f>'Pque N Mundo II'!P15</f>
        <v>1.96</v>
      </c>
    </row>
    <row r="46" spans="1:16" x14ac:dyDescent="0.25">
      <c r="A46" s="214" t="str">
        <f>'Pque N Mundo II'!A16</f>
        <v>Cirurgião Dentista (TI prótese) ESF - 40hrs</v>
      </c>
      <c r="B46" s="917">
        <f>'Pque N Mundo II'!B16</f>
        <v>4</v>
      </c>
      <c r="C46" s="92">
        <f>'Pque N Mundo II'!C16</f>
        <v>4</v>
      </c>
      <c r="D46" s="917">
        <f>'Pque N Mundo II'!D16</f>
        <v>4</v>
      </c>
      <c r="E46" s="92">
        <f>'Pque N Mundo II'!E16</f>
        <v>3</v>
      </c>
      <c r="F46" s="917">
        <f>'Pque N Mundo II'!F16</f>
        <v>4</v>
      </c>
      <c r="G46" s="92">
        <f>'Pque N Mundo II'!G16</f>
        <v>2</v>
      </c>
      <c r="H46" s="917">
        <f>'Pque N Mundo II'!H16</f>
        <v>4</v>
      </c>
      <c r="I46" s="92">
        <f>'Pque N Mundo II'!I16</f>
        <v>1</v>
      </c>
      <c r="J46" s="917">
        <f>'Pque N Mundo II'!J16</f>
        <v>4</v>
      </c>
      <c r="K46" s="92">
        <f>'Pque N Mundo II'!K16</f>
        <v>0</v>
      </c>
      <c r="L46" s="917">
        <f>'Pque N Mundo II'!L16</f>
        <v>4</v>
      </c>
      <c r="M46" s="92">
        <f>'Pque N Mundo II'!M16</f>
        <v>0</v>
      </c>
      <c r="N46" s="92">
        <f>'Pque N Mundo II'!N16</f>
        <v>24</v>
      </c>
      <c r="O46" s="92">
        <f>'Pque N Mundo II'!O16</f>
        <v>10</v>
      </c>
      <c r="P46" s="915">
        <f>'Pque N Mundo II'!P16</f>
        <v>0.41666666666666669</v>
      </c>
    </row>
    <row r="47" spans="1:16" x14ac:dyDescent="0.25">
      <c r="A47" s="214" t="str">
        <f>'Pque N Mundo II'!A17</f>
        <v>Cirurgião Dentista (consulta/ atendimento) - 20hrs</v>
      </c>
      <c r="B47" s="917">
        <f>'Pque N Mundo II'!B17</f>
        <v>108</v>
      </c>
      <c r="C47" s="92">
        <f>'Pque N Mundo II'!C17</f>
        <v>112</v>
      </c>
      <c r="D47" s="917">
        <f>'Pque N Mundo II'!D17</f>
        <v>108</v>
      </c>
      <c r="E47" s="92">
        <f>'Pque N Mundo II'!E17</f>
        <v>90</v>
      </c>
      <c r="F47" s="917">
        <f>'Pque N Mundo II'!F17</f>
        <v>108</v>
      </c>
      <c r="G47" s="92">
        <f>'Pque N Mundo II'!G17</f>
        <v>143</v>
      </c>
      <c r="H47" s="917">
        <f>'Pque N Mundo II'!H17</f>
        <v>108</v>
      </c>
      <c r="I47" s="92">
        <f>'Pque N Mundo II'!I17</f>
        <v>134</v>
      </c>
      <c r="J47" s="917">
        <f>'Pque N Mundo II'!J17</f>
        <v>108</v>
      </c>
      <c r="K47" s="92">
        <f>'Pque N Mundo II'!K17</f>
        <v>143</v>
      </c>
      <c r="L47" s="917">
        <f>'Pque N Mundo II'!L17</f>
        <v>108</v>
      </c>
      <c r="M47" s="92">
        <f>'Pque N Mundo II'!M17</f>
        <v>134</v>
      </c>
      <c r="N47" s="92">
        <f>'Pque N Mundo II'!N17</f>
        <v>648</v>
      </c>
      <c r="O47" s="92">
        <f>'Pque N Mundo II'!O17</f>
        <v>756</v>
      </c>
      <c r="P47" s="915">
        <f>'Pque N Mundo II'!P17</f>
        <v>1.1666666666666667</v>
      </c>
    </row>
    <row r="48" spans="1:16" x14ac:dyDescent="0.25">
      <c r="A48" s="214" t="str">
        <f>'Pque N Mundo II'!A18</f>
        <v>Cirurgião Dentista (TI clínico restaurador) - 20hrs</v>
      </c>
      <c r="B48" s="917">
        <f>'Pque N Mundo II'!B18</f>
        <v>24</v>
      </c>
      <c r="C48" s="92">
        <f>'Pque N Mundo II'!C18</f>
        <v>31</v>
      </c>
      <c r="D48" s="917">
        <f>'Pque N Mundo II'!D18</f>
        <v>24</v>
      </c>
      <c r="E48" s="92">
        <f>'Pque N Mundo II'!E18</f>
        <v>25</v>
      </c>
      <c r="F48" s="917">
        <f>'Pque N Mundo II'!F18</f>
        <v>24</v>
      </c>
      <c r="G48" s="92">
        <f>'Pque N Mundo II'!G18</f>
        <v>44</v>
      </c>
      <c r="H48" s="917">
        <f>'Pque N Mundo II'!H18</f>
        <v>24</v>
      </c>
      <c r="I48" s="92">
        <f>'Pque N Mundo II'!I18</f>
        <v>29</v>
      </c>
      <c r="J48" s="917">
        <f>'Pque N Mundo II'!J18</f>
        <v>24</v>
      </c>
      <c r="K48" s="92">
        <f>'Pque N Mundo II'!K18</f>
        <v>42</v>
      </c>
      <c r="L48" s="917">
        <f>'Pque N Mundo II'!L18</f>
        <v>24</v>
      </c>
      <c r="M48" s="92">
        <f>'Pque N Mundo II'!M18</f>
        <v>42</v>
      </c>
      <c r="N48" s="92">
        <f>'Pque N Mundo II'!N18</f>
        <v>144</v>
      </c>
      <c r="O48" s="92">
        <f>'Pque N Mundo II'!O18</f>
        <v>213</v>
      </c>
      <c r="P48" s="915">
        <f>'Pque N Mundo II'!P18</f>
        <v>1.4791666666666667</v>
      </c>
    </row>
    <row r="49" spans="1:16" x14ac:dyDescent="0.25">
      <c r="A49" s="214" t="str">
        <f>'Pque N Mundo II'!A19</f>
        <v>Cirurgião Dentista (TI prótese) - 20hrs</v>
      </c>
      <c r="B49" s="917">
        <f>'Pque N Mundo II'!B19</f>
        <v>2</v>
      </c>
      <c r="C49" s="92">
        <f>'Pque N Mundo II'!C19</f>
        <v>1</v>
      </c>
      <c r="D49" s="917">
        <f>'Pque N Mundo II'!D19</f>
        <v>2</v>
      </c>
      <c r="E49" s="92">
        <f>'Pque N Mundo II'!E19</f>
        <v>0</v>
      </c>
      <c r="F49" s="917">
        <f>'Pque N Mundo II'!F19</f>
        <v>2</v>
      </c>
      <c r="G49" s="92">
        <f>'Pque N Mundo II'!G19</f>
        <v>0</v>
      </c>
      <c r="H49" s="917">
        <f>'Pque N Mundo II'!H19</f>
        <v>2</v>
      </c>
      <c r="I49" s="92">
        <f>'Pque N Mundo II'!I19</f>
        <v>0</v>
      </c>
      <c r="J49" s="917">
        <f>'Pque N Mundo II'!J19</f>
        <v>2</v>
      </c>
      <c r="K49" s="92">
        <f>'Pque N Mundo II'!K19</f>
        <v>0</v>
      </c>
      <c r="L49" s="917">
        <f>'Pque N Mundo II'!L19</f>
        <v>2</v>
      </c>
      <c r="M49" s="92">
        <f>'Pque N Mundo II'!M19</f>
        <v>0</v>
      </c>
      <c r="N49" s="92">
        <f>'Pque N Mundo II'!N19</f>
        <v>12</v>
      </c>
      <c r="O49" s="92">
        <f>'Pque N Mundo II'!O19</f>
        <v>1</v>
      </c>
      <c r="P49" s="915">
        <f>'Pque N Mundo II'!P19</f>
        <v>8.3333333333333329E-2</v>
      </c>
    </row>
    <row r="50" spans="1:16" x14ac:dyDescent="0.25">
      <c r="A50" s="214" t="str">
        <f>'Pque N Mundo II'!A20</f>
        <v>Médico Clínico (consulta) - 20hrs</v>
      </c>
      <c r="B50" s="917">
        <f>'Pque N Mundo II'!B20</f>
        <v>528</v>
      </c>
      <c r="C50" s="92">
        <f>'Pque N Mundo II'!C20</f>
        <v>411</v>
      </c>
      <c r="D50" s="917">
        <f>'Pque N Mundo II'!D20</f>
        <v>528</v>
      </c>
      <c r="E50" s="92">
        <f>'Pque N Mundo II'!E20</f>
        <v>367</v>
      </c>
      <c r="F50" s="917">
        <f>'Pque N Mundo II'!F20</f>
        <v>528</v>
      </c>
      <c r="G50" s="92">
        <f>'Pque N Mundo II'!G20</f>
        <v>257</v>
      </c>
      <c r="H50" s="917">
        <f>'Pque N Mundo II'!H20</f>
        <v>528</v>
      </c>
      <c r="I50" s="92">
        <f>'Pque N Mundo II'!I20</f>
        <v>355</v>
      </c>
      <c r="J50" s="917">
        <f>'Pque N Mundo II'!J20</f>
        <v>528</v>
      </c>
      <c r="K50" s="92">
        <f>'Pque N Mundo II'!K20</f>
        <v>281</v>
      </c>
      <c r="L50" s="917">
        <f>'Pque N Mundo II'!L20</f>
        <v>528</v>
      </c>
      <c r="M50" s="92">
        <f>'Pque N Mundo II'!M20</f>
        <v>304</v>
      </c>
      <c r="N50" s="92">
        <f>'Pque N Mundo II'!N20</f>
        <v>3168</v>
      </c>
      <c r="O50" s="92">
        <f>'Pque N Mundo II'!O20</f>
        <v>1975</v>
      </c>
      <c r="P50" s="915">
        <f>'Pque N Mundo II'!P20</f>
        <v>0.62342171717171713</v>
      </c>
    </row>
    <row r="51" spans="1:16" x14ac:dyDescent="0.25">
      <c r="A51" s="214" t="str">
        <f>'Pque N Mundo II'!A21</f>
        <v>Médico Pediatra (consulta) - 20hrs</v>
      </c>
      <c r="B51" s="917">
        <f>'Pque N Mundo II'!B21</f>
        <v>264</v>
      </c>
      <c r="C51" s="92">
        <f>'Pque N Mundo II'!C21</f>
        <v>199</v>
      </c>
      <c r="D51" s="917">
        <f>'Pque N Mundo II'!D21</f>
        <v>264</v>
      </c>
      <c r="E51" s="92">
        <f>'Pque N Mundo II'!E21</f>
        <v>126</v>
      </c>
      <c r="F51" s="917">
        <f>'Pque N Mundo II'!F21</f>
        <v>264</v>
      </c>
      <c r="G51" s="92">
        <f>'Pque N Mundo II'!G21</f>
        <v>219</v>
      </c>
      <c r="H51" s="917">
        <f>'Pque N Mundo II'!H21</f>
        <v>264</v>
      </c>
      <c r="I51" s="92">
        <f>'Pque N Mundo II'!I21</f>
        <v>49</v>
      </c>
      <c r="J51" s="917">
        <f>'Pque N Mundo II'!J21</f>
        <v>264</v>
      </c>
      <c r="K51" s="92">
        <f>'Pque N Mundo II'!K21</f>
        <v>229</v>
      </c>
      <c r="L51" s="917">
        <f>'Pque N Mundo II'!L21</f>
        <v>264</v>
      </c>
      <c r="M51" s="92">
        <f>'Pque N Mundo II'!M21</f>
        <v>234</v>
      </c>
      <c r="N51" s="92">
        <f>'Pque N Mundo II'!N21</f>
        <v>1584</v>
      </c>
      <c r="O51" s="92">
        <f>'Pque N Mundo II'!O21</f>
        <v>1056</v>
      </c>
      <c r="P51" s="915">
        <f>'Pque N Mundo II'!P21</f>
        <v>0.66666666666666663</v>
      </c>
    </row>
    <row r="52" spans="1:16" x14ac:dyDescent="0.25">
      <c r="A52" s="214" t="str">
        <f>'Pque N Mundo II'!A22</f>
        <v>Médico Psiquiatria (consulta) - 20hrs</v>
      </c>
      <c r="B52" s="917">
        <f>'Pque N Mundo II'!B22</f>
        <v>160</v>
      </c>
      <c r="C52" s="92">
        <f>'Pque N Mundo II'!C22</f>
        <v>0</v>
      </c>
      <c r="D52" s="917">
        <f>'Pque N Mundo II'!D22</f>
        <v>160</v>
      </c>
      <c r="E52" s="92">
        <f>'Pque N Mundo II'!E22</f>
        <v>0</v>
      </c>
      <c r="F52" s="917">
        <f>'Pque N Mundo II'!F22</f>
        <v>160</v>
      </c>
      <c r="G52" s="92">
        <f>'Pque N Mundo II'!G22</f>
        <v>0</v>
      </c>
      <c r="H52" s="917">
        <f>'Pque N Mundo II'!H22</f>
        <v>160</v>
      </c>
      <c r="I52" s="92">
        <f>'Pque N Mundo II'!I22</f>
        <v>0</v>
      </c>
      <c r="J52" s="917">
        <f>'Pque N Mundo II'!J22</f>
        <v>160</v>
      </c>
      <c r="K52" s="92">
        <f>'Pque N Mundo II'!K22</f>
        <v>0</v>
      </c>
      <c r="L52" s="917">
        <f>'Pque N Mundo II'!L22</f>
        <v>160</v>
      </c>
      <c r="M52" s="92">
        <f>'Pque N Mundo II'!M22</f>
        <v>0</v>
      </c>
      <c r="N52" s="92">
        <f>'Pque N Mundo II'!N22</f>
        <v>960</v>
      </c>
      <c r="O52" s="92">
        <f>'Pque N Mundo II'!O22</f>
        <v>0</v>
      </c>
      <c r="P52" s="915">
        <f>'Pque N Mundo II'!P22</f>
        <v>0</v>
      </c>
    </row>
    <row r="53" spans="1:16" x14ac:dyDescent="0.25">
      <c r="A53" s="214" t="str">
        <f>'Pque N Mundo II'!A23</f>
        <v>Médico Psiquiatria EMULTI (consulta) - 20hrs</v>
      </c>
      <c r="B53" s="917">
        <f>'Pque N Mundo II'!B23</f>
        <v>110</v>
      </c>
      <c r="C53" s="92">
        <f>'Pque N Mundo II'!C23</f>
        <v>0</v>
      </c>
      <c r="D53" s="917">
        <f>'Pque N Mundo II'!D23</f>
        <v>110</v>
      </c>
      <c r="E53" s="92">
        <f>'Pque N Mundo II'!E23</f>
        <v>0</v>
      </c>
      <c r="F53" s="917">
        <f>'Pque N Mundo II'!F23</f>
        <v>110</v>
      </c>
      <c r="G53" s="92">
        <f>'Pque N Mundo II'!G23</f>
        <v>0</v>
      </c>
      <c r="H53" s="917">
        <f>'Pque N Mundo II'!H23</f>
        <v>110</v>
      </c>
      <c r="I53" s="92">
        <f>'Pque N Mundo II'!I23</f>
        <v>0</v>
      </c>
      <c r="J53" s="917">
        <f>'Pque N Mundo II'!J23</f>
        <v>110</v>
      </c>
      <c r="K53" s="92">
        <f>'Pque N Mundo II'!K23</f>
        <v>0</v>
      </c>
      <c r="L53" s="917">
        <f>'Pque N Mundo II'!L23</f>
        <v>110</v>
      </c>
      <c r="M53" s="92">
        <f>'Pque N Mundo II'!M23</f>
        <v>0</v>
      </c>
      <c r="N53" s="92">
        <f>'Pque N Mundo II'!N23</f>
        <v>660</v>
      </c>
      <c r="O53" s="92">
        <f>'Pque N Mundo II'!O23</f>
        <v>0</v>
      </c>
      <c r="P53" s="915">
        <f>'Pque N Mundo II'!P23</f>
        <v>0</v>
      </c>
    </row>
    <row r="54" spans="1:16" x14ac:dyDescent="0.25">
      <c r="A54" s="214" t="str">
        <f>'Pque N Mundo II'!A24</f>
        <v>Médico Psiquiatria EMULTI (nº grupos)</v>
      </c>
      <c r="B54" s="917">
        <f>'Pque N Mundo II'!B24</f>
        <v>4</v>
      </c>
      <c r="C54" s="92">
        <f>'Pque N Mundo II'!C24</f>
        <v>0</v>
      </c>
      <c r="D54" s="917">
        <f>'Pque N Mundo II'!D24</f>
        <v>4</v>
      </c>
      <c r="E54" s="92">
        <f>'Pque N Mundo II'!E24</f>
        <v>0</v>
      </c>
      <c r="F54" s="917">
        <f>'Pque N Mundo II'!F24</f>
        <v>4</v>
      </c>
      <c r="G54" s="92">
        <f>'Pque N Mundo II'!G24</f>
        <v>0</v>
      </c>
      <c r="H54" s="917">
        <f>'Pque N Mundo II'!H24</f>
        <v>4</v>
      </c>
      <c r="I54" s="92">
        <f>'Pque N Mundo II'!I24</f>
        <v>0</v>
      </c>
      <c r="J54" s="917">
        <f>'Pque N Mundo II'!J24</f>
        <v>4</v>
      </c>
      <c r="K54" s="92">
        <f>'Pque N Mundo II'!K24</f>
        <v>0</v>
      </c>
      <c r="L54" s="917">
        <f>'Pque N Mundo II'!L24</f>
        <v>4</v>
      </c>
      <c r="M54" s="92">
        <f>'Pque N Mundo II'!M24</f>
        <v>0</v>
      </c>
      <c r="N54" s="92">
        <f>'Pque N Mundo II'!N24</f>
        <v>24</v>
      </c>
      <c r="O54" s="92">
        <f>'Pque N Mundo II'!O24</f>
        <v>0</v>
      </c>
      <c r="P54" s="915">
        <f>'Pque N Mundo II'!P24</f>
        <v>0</v>
      </c>
    </row>
    <row r="55" spans="1:16" x14ac:dyDescent="0.25">
      <c r="A55" s="214" t="str">
        <f>'Pque N Mundo II'!A25</f>
        <v>Médico Ginecologista (consulta) - 20hrs</v>
      </c>
      <c r="B55" s="917">
        <f>'Pque N Mundo II'!B25</f>
        <v>528</v>
      </c>
      <c r="C55" s="92">
        <f>'Pque N Mundo II'!C25</f>
        <v>232</v>
      </c>
      <c r="D55" s="917">
        <f>'Pque N Mundo II'!D25</f>
        <v>528</v>
      </c>
      <c r="E55" s="92">
        <f>'Pque N Mundo II'!E25</f>
        <v>107</v>
      </c>
      <c r="F55" s="917">
        <f>'Pque N Mundo II'!F25</f>
        <v>528</v>
      </c>
      <c r="G55" s="92">
        <f>'Pque N Mundo II'!G25</f>
        <v>94</v>
      </c>
      <c r="H55" s="917">
        <f>'Pque N Mundo II'!H25</f>
        <v>528</v>
      </c>
      <c r="I55" s="92">
        <f>'Pque N Mundo II'!I25</f>
        <v>178</v>
      </c>
      <c r="J55" s="917">
        <f>'Pque N Mundo II'!J25</f>
        <v>528</v>
      </c>
      <c r="K55" s="92">
        <f>'Pque N Mundo II'!K25</f>
        <v>217</v>
      </c>
      <c r="L55" s="917">
        <f>'Pque N Mundo II'!L25</f>
        <v>528</v>
      </c>
      <c r="M55" s="92">
        <f>'Pque N Mundo II'!M25</f>
        <v>180</v>
      </c>
      <c r="N55" s="92">
        <f>'Pque N Mundo II'!N25</f>
        <v>3168</v>
      </c>
      <c r="O55" s="92">
        <f>'Pque N Mundo II'!O25</f>
        <v>1008</v>
      </c>
      <c r="P55" s="915">
        <f>'Pque N Mundo II'!P25</f>
        <v>0.31818181818181818</v>
      </c>
    </row>
    <row r="56" spans="1:16" x14ac:dyDescent="0.25">
      <c r="A56" s="214" t="str">
        <f>'Pque N Mundo II'!A26</f>
        <v>Médico Ginecologia EMULTI (consulta) - 20hrs</v>
      </c>
      <c r="B56" s="917">
        <f>'Pque N Mundo II'!B26</f>
        <v>120</v>
      </c>
      <c r="C56" s="92">
        <f>'Pque N Mundo II'!C26</f>
        <v>151</v>
      </c>
      <c r="D56" s="917">
        <f>'Pque N Mundo II'!D26</f>
        <v>120</v>
      </c>
      <c r="E56" s="92">
        <f>'Pque N Mundo II'!E26</f>
        <v>107</v>
      </c>
      <c r="F56" s="917">
        <f>'Pque N Mundo II'!F26</f>
        <v>120</v>
      </c>
      <c r="G56" s="92">
        <f>'Pque N Mundo II'!G26</f>
        <v>177</v>
      </c>
      <c r="H56" s="917">
        <f>'Pque N Mundo II'!H26</f>
        <v>120</v>
      </c>
      <c r="I56" s="92">
        <f>'Pque N Mundo II'!I26</f>
        <v>125</v>
      </c>
      <c r="J56" s="917">
        <f>'Pque N Mundo II'!J26</f>
        <v>120</v>
      </c>
      <c r="K56" s="92">
        <f>'Pque N Mundo II'!K26</f>
        <v>137</v>
      </c>
      <c r="L56" s="917">
        <f>'Pque N Mundo II'!L26</f>
        <v>120</v>
      </c>
      <c r="M56" s="92">
        <f>'Pque N Mundo II'!M26</f>
        <v>171</v>
      </c>
      <c r="N56" s="92">
        <f>'Pque N Mundo II'!N26</f>
        <v>720</v>
      </c>
      <c r="O56" s="92">
        <f>'Pque N Mundo II'!O26</f>
        <v>868</v>
      </c>
      <c r="P56" s="915">
        <f>'Pque N Mundo II'!P26</f>
        <v>1.2055555555555555</v>
      </c>
    </row>
    <row r="57" spans="1:16" x14ac:dyDescent="0.25">
      <c r="A57" s="214" t="str">
        <f>'Pque N Mundo II'!A27</f>
        <v>Médico Ginecologia EMULTI (nº grupos)</v>
      </c>
      <c r="B57" s="917">
        <f>'Pque N Mundo II'!B27</f>
        <v>4</v>
      </c>
      <c r="C57" s="92">
        <f>'Pque N Mundo II'!C27</f>
        <v>2</v>
      </c>
      <c r="D57" s="917">
        <f>'Pque N Mundo II'!D27</f>
        <v>4</v>
      </c>
      <c r="E57" s="92">
        <f>'Pque N Mundo II'!E27</f>
        <v>4</v>
      </c>
      <c r="F57" s="917">
        <f>'Pque N Mundo II'!F27</f>
        <v>4</v>
      </c>
      <c r="G57" s="92">
        <f>'Pque N Mundo II'!G27</f>
        <v>9</v>
      </c>
      <c r="H57" s="917">
        <f>'Pque N Mundo II'!H27</f>
        <v>4</v>
      </c>
      <c r="I57" s="92">
        <f>'Pque N Mundo II'!I27</f>
        <v>5</v>
      </c>
      <c r="J57" s="917">
        <f>'Pque N Mundo II'!J27</f>
        <v>4</v>
      </c>
      <c r="K57" s="92">
        <f>'Pque N Mundo II'!K27</f>
        <v>6</v>
      </c>
      <c r="L57" s="917">
        <f>'Pque N Mundo II'!L27</f>
        <v>4</v>
      </c>
      <c r="M57" s="92">
        <f>'Pque N Mundo II'!M27</f>
        <v>7</v>
      </c>
      <c r="N57" s="92">
        <f>'Pque N Mundo II'!N27</f>
        <v>24</v>
      </c>
      <c r="O57" s="92">
        <f>'Pque N Mundo II'!O27</f>
        <v>33</v>
      </c>
      <c r="P57" s="915">
        <f>'Pque N Mundo II'!P27</f>
        <v>1.375</v>
      </c>
    </row>
    <row r="58" spans="1:16" x14ac:dyDescent="0.25">
      <c r="A58" s="214" t="str">
        <f>'Pque N Mundo II'!A28</f>
        <v>Enfermeiro (consulta) - 30hrs</v>
      </c>
      <c r="B58" s="917">
        <f>'Pque N Mundo II'!B28</f>
        <v>540</v>
      </c>
      <c r="C58" s="92">
        <f>'Pque N Mundo II'!C28</f>
        <v>798</v>
      </c>
      <c r="D58" s="917">
        <f>'Pque N Mundo II'!D28</f>
        <v>540</v>
      </c>
      <c r="E58" s="92">
        <f>'Pque N Mundo II'!E28</f>
        <v>532</v>
      </c>
      <c r="F58" s="917">
        <f>'Pque N Mundo II'!F28</f>
        <v>540</v>
      </c>
      <c r="G58" s="92">
        <f>'Pque N Mundo II'!G28</f>
        <v>1007</v>
      </c>
      <c r="H58" s="917">
        <f>'Pque N Mundo II'!H28</f>
        <v>540</v>
      </c>
      <c r="I58" s="92">
        <f>'Pque N Mundo II'!I28</f>
        <v>716</v>
      </c>
      <c r="J58" s="917">
        <f>'Pque N Mundo II'!J28</f>
        <v>540</v>
      </c>
      <c r="K58" s="92">
        <f>'Pque N Mundo II'!K28</f>
        <v>845</v>
      </c>
      <c r="L58" s="917">
        <f>'Pque N Mundo II'!L28</f>
        <v>540</v>
      </c>
      <c r="M58" s="92">
        <f>'Pque N Mundo II'!M28</f>
        <v>694</v>
      </c>
      <c r="N58" s="92">
        <f>'Pque N Mundo II'!N28</f>
        <v>3240</v>
      </c>
      <c r="O58" s="92">
        <f>'Pque N Mundo II'!O28</f>
        <v>4592</v>
      </c>
      <c r="P58" s="915">
        <f>'Pque N Mundo II'!P28</f>
        <v>1.4172839506172838</v>
      </c>
    </row>
    <row r="59" spans="1:16" x14ac:dyDescent="0.25">
      <c r="A59" s="214" t="str">
        <f>'Pque N Mundo II'!A29</f>
        <v>Enfermeiro (visita) - 30hrs</v>
      </c>
      <c r="B59" s="917">
        <f>'Pque N Mundo II'!B29</f>
        <v>30</v>
      </c>
      <c r="C59" s="92">
        <f>'Pque N Mundo II'!C29</f>
        <v>29</v>
      </c>
      <c r="D59" s="917">
        <f>'Pque N Mundo II'!D29</f>
        <v>30</v>
      </c>
      <c r="E59" s="92">
        <f>'Pque N Mundo II'!E29</f>
        <v>27</v>
      </c>
      <c r="F59" s="917">
        <f>'Pque N Mundo II'!F29</f>
        <v>30</v>
      </c>
      <c r="G59" s="92">
        <f>'Pque N Mundo II'!G29</f>
        <v>36</v>
      </c>
      <c r="H59" s="917">
        <f>'Pque N Mundo II'!H29</f>
        <v>30</v>
      </c>
      <c r="I59" s="92">
        <f>'Pque N Mundo II'!I29</f>
        <v>24</v>
      </c>
      <c r="J59" s="917">
        <f>'Pque N Mundo II'!J29</f>
        <v>30</v>
      </c>
      <c r="K59" s="92">
        <f>'Pque N Mundo II'!K29</f>
        <v>41</v>
      </c>
      <c r="L59" s="917">
        <f>'Pque N Mundo II'!L29</f>
        <v>30</v>
      </c>
      <c r="M59" s="92">
        <f>'Pque N Mundo II'!M29</f>
        <v>30</v>
      </c>
      <c r="N59" s="92">
        <f>'Pque N Mundo II'!N29</f>
        <v>180</v>
      </c>
      <c r="O59" s="92">
        <f>'Pque N Mundo II'!O29</f>
        <v>187</v>
      </c>
      <c r="P59" s="915">
        <f>'Pque N Mundo II'!P29</f>
        <v>1.038888888888889</v>
      </c>
    </row>
    <row r="60" spans="1:16" x14ac:dyDescent="0.25">
      <c r="A60" s="214" t="str">
        <f>'Pque N Mundo II'!A30</f>
        <v>Assistente Social (consulta/ VD) - 30hrs</v>
      </c>
      <c r="B60" s="917">
        <f>'Pque N Mundo II'!B30</f>
        <v>122</v>
      </c>
      <c r="C60" s="92">
        <f>'Pque N Mundo II'!C30</f>
        <v>95</v>
      </c>
      <c r="D60" s="917">
        <f>'Pque N Mundo II'!D30</f>
        <v>122</v>
      </c>
      <c r="E60" s="92">
        <f>'Pque N Mundo II'!E30</f>
        <v>155</v>
      </c>
      <c r="F60" s="917">
        <f>'Pque N Mundo II'!F30</f>
        <v>122</v>
      </c>
      <c r="G60" s="92">
        <f>'Pque N Mundo II'!G30</f>
        <v>115</v>
      </c>
      <c r="H60" s="917">
        <f>'Pque N Mundo II'!H30</f>
        <v>122</v>
      </c>
      <c r="I60" s="92">
        <f>'Pque N Mundo II'!I30</f>
        <v>83</v>
      </c>
      <c r="J60" s="917">
        <f>'Pque N Mundo II'!J30</f>
        <v>122</v>
      </c>
      <c r="K60" s="92">
        <f>'Pque N Mundo II'!K30</f>
        <v>111</v>
      </c>
      <c r="L60" s="917">
        <f>'Pque N Mundo II'!L30</f>
        <v>122</v>
      </c>
      <c r="M60" s="92">
        <f>'Pque N Mundo II'!M30</f>
        <v>283</v>
      </c>
      <c r="N60" s="92">
        <f>'Pque N Mundo II'!N30</f>
        <v>732</v>
      </c>
      <c r="O60" s="92">
        <f>'Pque N Mundo II'!O30</f>
        <v>842</v>
      </c>
      <c r="P60" s="915">
        <f>'Pque N Mundo II'!P30</f>
        <v>1.1502732240437159</v>
      </c>
    </row>
    <row r="61" spans="1:16" x14ac:dyDescent="0.25">
      <c r="A61" s="214" t="str">
        <f>'Pque N Mundo II'!A31</f>
        <v>Assistente Social (nº grupos)</v>
      </c>
      <c r="B61" s="917">
        <f>'Pque N Mundo II'!B31</f>
        <v>30</v>
      </c>
      <c r="C61" s="92">
        <f>'Pque N Mundo II'!C31</f>
        <v>8</v>
      </c>
      <c r="D61" s="917">
        <f>'Pque N Mundo II'!D31</f>
        <v>30</v>
      </c>
      <c r="E61" s="92">
        <f>'Pque N Mundo II'!E31</f>
        <v>15</v>
      </c>
      <c r="F61" s="917">
        <f>'Pque N Mundo II'!F31</f>
        <v>30</v>
      </c>
      <c r="G61" s="92">
        <f>'Pque N Mundo II'!G31</f>
        <v>14</v>
      </c>
      <c r="H61" s="917">
        <f>'Pque N Mundo II'!H31</f>
        <v>30</v>
      </c>
      <c r="I61" s="92">
        <f>'Pque N Mundo II'!I31</f>
        <v>12</v>
      </c>
      <c r="J61" s="917">
        <f>'Pque N Mundo II'!J31</f>
        <v>30</v>
      </c>
      <c r="K61" s="92">
        <f>'Pque N Mundo II'!K31</f>
        <v>16</v>
      </c>
      <c r="L61" s="917">
        <f>'Pque N Mundo II'!L31</f>
        <v>30</v>
      </c>
      <c r="M61" s="92">
        <f>'Pque N Mundo II'!M31</f>
        <v>23</v>
      </c>
      <c r="N61" s="92">
        <f>'Pque N Mundo II'!N31</f>
        <v>180</v>
      </c>
      <c r="O61" s="92">
        <f>'Pque N Mundo II'!O31</f>
        <v>88</v>
      </c>
      <c r="P61" s="915">
        <f>'Pque N Mundo II'!P31</f>
        <v>0.48888888888888887</v>
      </c>
    </row>
    <row r="62" spans="1:16" x14ac:dyDescent="0.25">
      <c r="A62" s="214" t="str">
        <f>'Pque N Mundo II'!A32</f>
        <v>Fonoaudiólogo (consulta/ VD) - 40hrs</v>
      </c>
      <c r="B62" s="917">
        <f>'Pque N Mundo II'!B32</f>
        <v>60</v>
      </c>
      <c r="C62" s="92">
        <f>'Pque N Mundo II'!C32</f>
        <v>32</v>
      </c>
      <c r="D62" s="917">
        <f>'Pque N Mundo II'!D32</f>
        <v>60</v>
      </c>
      <c r="E62" s="92">
        <f>'Pque N Mundo II'!E32</f>
        <v>0</v>
      </c>
      <c r="F62" s="917">
        <f>'Pque N Mundo II'!F32</f>
        <v>60</v>
      </c>
      <c r="G62" s="92">
        <f>'Pque N Mundo II'!G32</f>
        <v>32</v>
      </c>
      <c r="H62" s="917">
        <f>'Pque N Mundo II'!H32</f>
        <v>60</v>
      </c>
      <c r="I62" s="92">
        <f>'Pque N Mundo II'!I32</f>
        <v>68</v>
      </c>
      <c r="J62" s="917">
        <f>'Pque N Mundo II'!J32</f>
        <v>60</v>
      </c>
      <c r="K62" s="92">
        <f>'Pque N Mundo II'!K32</f>
        <v>80</v>
      </c>
      <c r="L62" s="917">
        <f>'Pque N Mundo II'!L32</f>
        <v>60</v>
      </c>
      <c r="M62" s="92">
        <f>'Pque N Mundo II'!M32</f>
        <v>74</v>
      </c>
      <c r="N62" s="92">
        <f>'Pque N Mundo II'!N32</f>
        <v>360</v>
      </c>
      <c r="O62" s="92">
        <f>'Pque N Mundo II'!O32</f>
        <v>286</v>
      </c>
      <c r="P62" s="915">
        <f>'Pque N Mundo II'!P32</f>
        <v>0.7944444444444444</v>
      </c>
    </row>
    <row r="63" spans="1:16" x14ac:dyDescent="0.25">
      <c r="A63" s="214" t="str">
        <f>'Pque N Mundo II'!A33</f>
        <v>Fonoaudiólogo (nº grupos)</v>
      </c>
      <c r="B63" s="917">
        <f>'Pque N Mundo II'!B33</f>
        <v>40</v>
      </c>
      <c r="C63" s="92">
        <f>'Pque N Mundo II'!C33</f>
        <v>1</v>
      </c>
      <c r="D63" s="917">
        <f>'Pque N Mundo II'!D33</f>
        <v>40</v>
      </c>
      <c r="E63" s="92">
        <f>'Pque N Mundo II'!E33</f>
        <v>0</v>
      </c>
      <c r="F63" s="917">
        <f>'Pque N Mundo II'!F33</f>
        <v>40</v>
      </c>
      <c r="G63" s="92">
        <f>'Pque N Mundo II'!G33</f>
        <v>1</v>
      </c>
      <c r="H63" s="917">
        <f>'Pque N Mundo II'!H33</f>
        <v>40</v>
      </c>
      <c r="I63" s="92">
        <f>'Pque N Mundo II'!I33</f>
        <v>1</v>
      </c>
      <c r="J63" s="917">
        <f>'Pque N Mundo II'!J33</f>
        <v>40</v>
      </c>
      <c r="K63" s="92">
        <f>'Pque N Mundo II'!K33</f>
        <v>45</v>
      </c>
      <c r="L63" s="917">
        <f>'Pque N Mundo II'!L33</f>
        <v>40</v>
      </c>
      <c r="M63" s="92">
        <f>'Pque N Mundo II'!M33</f>
        <v>46</v>
      </c>
      <c r="N63" s="92">
        <f>'Pque N Mundo II'!N33</f>
        <v>240</v>
      </c>
      <c r="O63" s="92">
        <f>'Pque N Mundo II'!O33</f>
        <v>94</v>
      </c>
      <c r="P63" s="915">
        <f>'Pque N Mundo II'!P33</f>
        <v>0.39166666666666666</v>
      </c>
    </row>
    <row r="64" spans="1:16" x14ac:dyDescent="0.25">
      <c r="A64" s="214" t="str">
        <f>'Pque N Mundo II'!A34</f>
        <v>Fisioterapeuta (consulta/ VD) - 30hrs</v>
      </c>
      <c r="B64" s="917">
        <f>'Pque N Mundo II'!B34</f>
        <v>46</v>
      </c>
      <c r="C64" s="92">
        <f>'Pque N Mundo II'!C34</f>
        <v>45</v>
      </c>
      <c r="D64" s="917">
        <f>'Pque N Mundo II'!D34</f>
        <v>46</v>
      </c>
      <c r="E64" s="92">
        <f>'Pque N Mundo II'!E34</f>
        <v>50</v>
      </c>
      <c r="F64" s="917">
        <f>'Pque N Mundo II'!F34</f>
        <v>46</v>
      </c>
      <c r="G64" s="92">
        <f>'Pque N Mundo II'!G34</f>
        <v>63</v>
      </c>
      <c r="H64" s="917">
        <f>'Pque N Mundo II'!H34</f>
        <v>46</v>
      </c>
      <c r="I64" s="92">
        <f>'Pque N Mundo II'!I34</f>
        <v>45</v>
      </c>
      <c r="J64" s="917">
        <f>'Pque N Mundo II'!J34</f>
        <v>46</v>
      </c>
      <c r="K64" s="92">
        <f>'Pque N Mundo II'!K34</f>
        <v>47</v>
      </c>
      <c r="L64" s="917">
        <f>'Pque N Mundo II'!L34</f>
        <v>46</v>
      </c>
      <c r="M64" s="92">
        <f>'Pque N Mundo II'!M34</f>
        <v>45</v>
      </c>
      <c r="N64" s="92">
        <f>'Pque N Mundo II'!N34</f>
        <v>276</v>
      </c>
      <c r="O64" s="92">
        <f>'Pque N Mundo II'!O34</f>
        <v>295</v>
      </c>
      <c r="P64" s="915">
        <f>'Pque N Mundo II'!P34</f>
        <v>1.068840579710145</v>
      </c>
    </row>
    <row r="65" spans="1:16" x14ac:dyDescent="0.25">
      <c r="A65" s="214" t="str">
        <f>'Pque N Mundo II'!A35</f>
        <v>Fisioterapeuta (nº grupos)</v>
      </c>
      <c r="B65" s="917">
        <f>'Pque N Mundo II'!B35</f>
        <v>30</v>
      </c>
      <c r="C65" s="92">
        <f>'Pque N Mundo II'!C35</f>
        <v>46</v>
      </c>
      <c r="D65" s="917">
        <f>'Pque N Mundo II'!D35</f>
        <v>30</v>
      </c>
      <c r="E65" s="92">
        <f>'Pque N Mundo II'!E35</f>
        <v>41</v>
      </c>
      <c r="F65" s="917">
        <f>'Pque N Mundo II'!F35</f>
        <v>30</v>
      </c>
      <c r="G65" s="92">
        <f>'Pque N Mundo II'!G35</f>
        <v>52</v>
      </c>
      <c r="H65" s="917">
        <f>'Pque N Mundo II'!H35</f>
        <v>30</v>
      </c>
      <c r="I65" s="92">
        <f>'Pque N Mundo II'!I35</f>
        <v>39</v>
      </c>
      <c r="J65" s="917">
        <f>'Pque N Mundo II'!J35</f>
        <v>30</v>
      </c>
      <c r="K65" s="92">
        <f>'Pque N Mundo II'!K35</f>
        <v>30</v>
      </c>
      <c r="L65" s="917">
        <f>'Pque N Mundo II'!L35</f>
        <v>30</v>
      </c>
      <c r="M65" s="92">
        <f>'Pque N Mundo II'!M35</f>
        <v>30</v>
      </c>
      <c r="N65" s="92">
        <f>'Pque N Mundo II'!N35</f>
        <v>180</v>
      </c>
      <c r="O65" s="92">
        <f>'Pque N Mundo II'!O35</f>
        <v>238</v>
      </c>
      <c r="P65" s="915">
        <f>'Pque N Mundo II'!P35</f>
        <v>1.3222222222222222</v>
      </c>
    </row>
    <row r="66" spans="1:16" x14ac:dyDescent="0.25">
      <c r="A66" s="214" t="str">
        <f>'Pque N Mundo II'!A36</f>
        <v>Nutricionista (consulta) - 40hrs</v>
      </c>
      <c r="B66" s="917">
        <f>'Pque N Mundo II'!B36</f>
        <v>60</v>
      </c>
      <c r="C66" s="92">
        <f>'Pque N Mundo II'!C36</f>
        <v>41</v>
      </c>
      <c r="D66" s="917">
        <f>'Pque N Mundo II'!D36</f>
        <v>60</v>
      </c>
      <c r="E66" s="92">
        <f>'Pque N Mundo II'!E36</f>
        <v>58</v>
      </c>
      <c r="F66" s="917">
        <f>'Pque N Mundo II'!F36</f>
        <v>60</v>
      </c>
      <c r="G66" s="92">
        <f>'Pque N Mundo II'!G36</f>
        <v>80</v>
      </c>
      <c r="H66" s="917">
        <f>'Pque N Mundo II'!H36</f>
        <v>60</v>
      </c>
      <c r="I66" s="92">
        <f>'Pque N Mundo II'!I36</f>
        <v>59</v>
      </c>
      <c r="J66" s="917">
        <f>'Pque N Mundo II'!J36</f>
        <v>60</v>
      </c>
      <c r="K66" s="92">
        <f>'Pque N Mundo II'!K36</f>
        <v>66</v>
      </c>
      <c r="L66" s="917">
        <f>'Pque N Mundo II'!L36</f>
        <v>60</v>
      </c>
      <c r="M66" s="92">
        <f>'Pque N Mundo II'!M36</f>
        <v>71</v>
      </c>
      <c r="N66" s="92">
        <f>'Pque N Mundo II'!N36</f>
        <v>360</v>
      </c>
      <c r="O66" s="92">
        <f>'Pque N Mundo II'!O36</f>
        <v>375</v>
      </c>
      <c r="P66" s="915">
        <f>'Pque N Mundo II'!P36</f>
        <v>1.0416666666666667</v>
      </c>
    </row>
    <row r="67" spans="1:16" x14ac:dyDescent="0.25">
      <c r="A67" s="214" t="str">
        <f>'Pque N Mundo II'!A37</f>
        <v xml:space="preserve">Nutricionista (nº grupos) </v>
      </c>
      <c r="B67" s="917">
        <f>'Pque N Mundo II'!B37</f>
        <v>40</v>
      </c>
      <c r="C67" s="92">
        <f>'Pque N Mundo II'!C37</f>
        <v>0</v>
      </c>
      <c r="D67" s="917">
        <f>'Pque N Mundo II'!D37</f>
        <v>40</v>
      </c>
      <c r="E67" s="92">
        <f>'Pque N Mundo II'!E37</f>
        <v>1</v>
      </c>
      <c r="F67" s="917">
        <f>'Pque N Mundo II'!F37</f>
        <v>40</v>
      </c>
      <c r="G67" s="92">
        <f>'Pque N Mundo II'!G37</f>
        <v>0</v>
      </c>
      <c r="H67" s="917">
        <f>'Pque N Mundo II'!H37</f>
        <v>40</v>
      </c>
      <c r="I67" s="92">
        <f>'Pque N Mundo II'!I37</f>
        <v>0</v>
      </c>
      <c r="J67" s="917">
        <f>'Pque N Mundo II'!J37</f>
        <v>40</v>
      </c>
      <c r="K67" s="92">
        <f>'Pque N Mundo II'!K37</f>
        <v>37</v>
      </c>
      <c r="L67" s="917">
        <f>'Pque N Mundo II'!L37</f>
        <v>40</v>
      </c>
      <c r="M67" s="92">
        <f>'Pque N Mundo II'!M37</f>
        <v>40</v>
      </c>
      <c r="N67" s="92">
        <f>'Pque N Mundo II'!N37</f>
        <v>240</v>
      </c>
      <c r="O67" s="92">
        <f>'Pque N Mundo II'!O37</f>
        <v>78</v>
      </c>
      <c r="P67" s="915">
        <f>'Pque N Mundo II'!P37</f>
        <v>0.32500000000000001</v>
      </c>
    </row>
    <row r="68" spans="1:16" x14ac:dyDescent="0.25">
      <c r="A68" s="214" t="str">
        <f>'Pque N Mundo II'!A38</f>
        <v>Psicólogo (consulta/ VD) - 30/40hrs</v>
      </c>
      <c r="B68" s="917">
        <f>'Pque N Mundo II'!B38</f>
        <v>152</v>
      </c>
      <c r="C68" s="92">
        <f>'Pque N Mundo II'!C38</f>
        <v>81</v>
      </c>
      <c r="D68" s="917">
        <f>'Pque N Mundo II'!D38</f>
        <v>152</v>
      </c>
      <c r="E68" s="92">
        <f>'Pque N Mundo II'!E38</f>
        <v>169</v>
      </c>
      <c r="F68" s="917">
        <f>'Pque N Mundo II'!F38</f>
        <v>152</v>
      </c>
      <c r="G68" s="92">
        <f>'Pque N Mundo II'!G38</f>
        <v>234</v>
      </c>
      <c r="H68" s="917">
        <f>'Pque N Mundo II'!H38</f>
        <v>152</v>
      </c>
      <c r="I68" s="92">
        <f>'Pque N Mundo II'!I38</f>
        <v>171</v>
      </c>
      <c r="J68" s="917">
        <f>'Pque N Mundo II'!J38</f>
        <v>152</v>
      </c>
      <c r="K68" s="92">
        <f>'Pque N Mundo II'!K38</f>
        <v>186</v>
      </c>
      <c r="L68" s="917">
        <f>'Pque N Mundo II'!L38</f>
        <v>152</v>
      </c>
      <c r="M68" s="92">
        <f>'Pque N Mundo II'!M38</f>
        <v>158</v>
      </c>
      <c r="N68" s="92">
        <f>'Pque N Mundo II'!N38</f>
        <v>912</v>
      </c>
      <c r="O68" s="92">
        <f>'Pque N Mundo II'!O38</f>
        <v>999</v>
      </c>
      <c r="P68" s="915">
        <f>'Pque N Mundo II'!P38</f>
        <v>1.0953947368421053</v>
      </c>
    </row>
    <row r="69" spans="1:16" x14ac:dyDescent="0.25">
      <c r="A69" s="214" t="str">
        <f>'Pque N Mundo II'!A39</f>
        <v>Psicólogo (nº grupos)</v>
      </c>
      <c r="B69" s="917">
        <f>'Pque N Mundo II'!B39</f>
        <v>100</v>
      </c>
      <c r="C69" s="92">
        <f>'Pque N Mundo II'!C39</f>
        <v>0</v>
      </c>
      <c r="D69" s="917">
        <f>'Pque N Mundo II'!D39</f>
        <v>100</v>
      </c>
      <c r="E69" s="92">
        <f>'Pque N Mundo II'!E39</f>
        <v>5</v>
      </c>
      <c r="F69" s="917">
        <f>'Pque N Mundo II'!F39</f>
        <v>100</v>
      </c>
      <c r="G69" s="92">
        <f>'Pque N Mundo II'!G39</f>
        <v>11</v>
      </c>
      <c r="H69" s="917">
        <f>'Pque N Mundo II'!H39</f>
        <v>100</v>
      </c>
      <c r="I69" s="92">
        <f>'Pque N Mundo II'!I39</f>
        <v>5</v>
      </c>
      <c r="J69" s="917">
        <f>'Pque N Mundo II'!J39</f>
        <v>100</v>
      </c>
      <c r="K69" s="92">
        <f>'Pque N Mundo II'!K39</f>
        <v>106</v>
      </c>
      <c r="L69" s="917">
        <f>'Pque N Mundo II'!L39</f>
        <v>100</v>
      </c>
      <c r="M69" s="92">
        <f>'Pque N Mundo II'!M39</f>
        <v>71</v>
      </c>
      <c r="N69" s="92">
        <f>'Pque N Mundo II'!N39</f>
        <v>600</v>
      </c>
      <c r="O69" s="92">
        <f>'Pque N Mundo II'!O39</f>
        <v>198</v>
      </c>
      <c r="P69" s="915">
        <f>'Pque N Mundo II'!P39</f>
        <v>0.33</v>
      </c>
    </row>
    <row r="70" spans="1:16" x14ac:dyDescent="0.25">
      <c r="A70" s="214" t="str">
        <f>'Pque N Mundo II'!A40</f>
        <v>Farmacêutico (consulta/ VD) - 40hrs</v>
      </c>
      <c r="B70" s="917">
        <f>'Pque N Mundo II'!B40</f>
        <v>96</v>
      </c>
      <c r="C70" s="92">
        <f>'Pque N Mundo II'!C40</f>
        <v>89</v>
      </c>
      <c r="D70" s="917">
        <f>'Pque N Mundo II'!D40</f>
        <v>96</v>
      </c>
      <c r="E70" s="92">
        <f>'Pque N Mundo II'!E40</f>
        <v>82</v>
      </c>
      <c r="F70" s="917">
        <f>'Pque N Mundo II'!F40</f>
        <v>96</v>
      </c>
      <c r="G70" s="92">
        <f>'Pque N Mundo II'!G40</f>
        <v>97</v>
      </c>
      <c r="H70" s="917">
        <f>'Pque N Mundo II'!H40</f>
        <v>96</v>
      </c>
      <c r="I70" s="92">
        <f>'Pque N Mundo II'!I40</f>
        <v>57</v>
      </c>
      <c r="J70" s="917">
        <f>'Pque N Mundo II'!J40</f>
        <v>96</v>
      </c>
      <c r="K70" s="92">
        <f>'Pque N Mundo II'!K40</f>
        <v>58</v>
      </c>
      <c r="L70" s="917">
        <f>'Pque N Mundo II'!L40</f>
        <v>96</v>
      </c>
      <c r="M70" s="92">
        <f>'Pque N Mundo II'!M40</f>
        <v>49</v>
      </c>
      <c r="N70" s="92">
        <f>'Pque N Mundo II'!N40</f>
        <v>576</v>
      </c>
      <c r="O70" s="92">
        <f>'Pque N Mundo II'!O40</f>
        <v>432</v>
      </c>
      <c r="P70" s="915">
        <f>'Pque N Mundo II'!P40</f>
        <v>0.75</v>
      </c>
    </row>
    <row r="71" spans="1:16" x14ac:dyDescent="0.25">
      <c r="A71" s="214" t="str">
        <f>'Pque N Mundo II'!A41</f>
        <v>Farmacêutico (nº grupos)</v>
      </c>
      <c r="B71" s="917">
        <f>'Pque N Mundo II'!B41</f>
        <v>16</v>
      </c>
      <c r="C71" s="92">
        <f>'Pque N Mundo II'!C41</f>
        <v>26</v>
      </c>
      <c r="D71" s="917">
        <f>'Pque N Mundo II'!D41</f>
        <v>16</v>
      </c>
      <c r="E71" s="92">
        <f>'Pque N Mundo II'!E41</f>
        <v>18</v>
      </c>
      <c r="F71" s="917">
        <f>'Pque N Mundo II'!F41</f>
        <v>16</v>
      </c>
      <c r="G71" s="92">
        <f>'Pque N Mundo II'!G41</f>
        <v>24</v>
      </c>
      <c r="H71" s="917">
        <f>'Pque N Mundo II'!H41</f>
        <v>16</v>
      </c>
      <c r="I71" s="92">
        <f>'Pque N Mundo II'!I41</f>
        <v>15</v>
      </c>
      <c r="J71" s="917">
        <f>'Pque N Mundo II'!J41</f>
        <v>16</v>
      </c>
      <c r="K71" s="92">
        <f>'Pque N Mundo II'!K41</f>
        <v>10</v>
      </c>
      <c r="L71" s="917">
        <f>'Pque N Mundo II'!L41</f>
        <v>16</v>
      </c>
      <c r="M71" s="92">
        <f>'Pque N Mundo II'!M41</f>
        <v>14</v>
      </c>
      <c r="N71" s="92">
        <f>'Pque N Mundo II'!N41</f>
        <v>96</v>
      </c>
      <c r="O71" s="92">
        <f>'Pque N Mundo II'!O41</f>
        <v>107</v>
      </c>
      <c r="P71" s="915">
        <f>'Pque N Mundo II'!P41</f>
        <v>1.1145833333333333</v>
      </c>
    </row>
    <row r="72" spans="1:16" x14ac:dyDescent="0.25">
      <c r="A72" s="214" t="str">
        <f>'Pque N Mundo II'!A42</f>
        <v>Aux/Técnico de Enfermagem (Visitas) - 30hrs</v>
      </c>
      <c r="B72" s="917">
        <f>'Pque N Mundo II'!B42</f>
        <v>120</v>
      </c>
      <c r="C72" s="92">
        <f>'Pque N Mundo II'!C42</f>
        <v>129</v>
      </c>
      <c r="D72" s="917">
        <f>'Pque N Mundo II'!D42</f>
        <v>120</v>
      </c>
      <c r="E72" s="92">
        <f>'Pque N Mundo II'!E42</f>
        <v>88</v>
      </c>
      <c r="F72" s="917">
        <f>'Pque N Mundo II'!F42</f>
        <v>120</v>
      </c>
      <c r="G72" s="92">
        <f>'Pque N Mundo II'!G42</f>
        <v>84</v>
      </c>
      <c r="H72" s="917">
        <f>'Pque N Mundo II'!H42</f>
        <v>120</v>
      </c>
      <c r="I72" s="92">
        <f>'Pque N Mundo II'!I42</f>
        <v>99</v>
      </c>
      <c r="J72" s="917">
        <f>'Pque N Mundo II'!J42</f>
        <v>120</v>
      </c>
      <c r="K72" s="92">
        <f>'Pque N Mundo II'!K42</f>
        <v>106</v>
      </c>
      <c r="L72" s="917">
        <f>'Pque N Mundo II'!L42</f>
        <v>120</v>
      </c>
      <c r="M72" s="92">
        <f>'Pque N Mundo II'!M42</f>
        <v>79</v>
      </c>
      <c r="N72" s="92">
        <f>'Pque N Mundo II'!N42</f>
        <v>720</v>
      </c>
      <c r="O72" s="92">
        <f>'Pque N Mundo II'!O42</f>
        <v>585</v>
      </c>
      <c r="P72" s="915">
        <f>'Pque N Mundo II'!P42</f>
        <v>0.8125</v>
      </c>
    </row>
    <row r="73" spans="1:16" x14ac:dyDescent="0.25">
      <c r="A73" s="214" t="str">
        <f>'Pque N Mundo II'!A43</f>
        <v>Técnico de Enfermagem (Visitas) - 40hrs</v>
      </c>
      <c r="B73" s="917">
        <f>'Pque N Mundo II'!B43</f>
        <v>320</v>
      </c>
      <c r="C73" s="92">
        <f>'Pque N Mundo II'!C43</f>
        <v>273</v>
      </c>
      <c r="D73" s="917">
        <f>'Pque N Mundo II'!D43</f>
        <v>320</v>
      </c>
      <c r="E73" s="92">
        <f>'Pque N Mundo II'!E43</f>
        <v>314</v>
      </c>
      <c r="F73" s="917">
        <f>'Pque N Mundo II'!F43</f>
        <v>320</v>
      </c>
      <c r="G73" s="92">
        <f>'Pque N Mundo II'!G43</f>
        <v>334</v>
      </c>
      <c r="H73" s="917">
        <f>'Pque N Mundo II'!H43</f>
        <v>320</v>
      </c>
      <c r="I73" s="92">
        <f>'Pque N Mundo II'!I43</f>
        <v>284</v>
      </c>
      <c r="J73" s="917">
        <f>'Pque N Mundo II'!J43</f>
        <v>320</v>
      </c>
      <c r="K73" s="92">
        <f>'Pque N Mundo II'!K43</f>
        <v>323</v>
      </c>
      <c r="L73" s="917">
        <f>'Pque N Mundo II'!L43</f>
        <v>320</v>
      </c>
      <c r="M73" s="92">
        <f>'Pque N Mundo II'!M43</f>
        <v>300</v>
      </c>
      <c r="N73" s="92">
        <f>'Pque N Mundo II'!N43</f>
        <v>1920</v>
      </c>
      <c r="O73" s="92">
        <f>'Pque N Mundo II'!O43</f>
        <v>1828</v>
      </c>
      <c r="P73" s="915">
        <f>'Pque N Mundo II'!P43</f>
        <v>0.95208333333333328</v>
      </c>
    </row>
    <row r="74" spans="1:16" x14ac:dyDescent="0.25">
      <c r="A74" s="877" t="str">
        <f>'Pque N Mundo II'!A44</f>
        <v>PICS - Atividades Coletivas</v>
      </c>
      <c r="B74" s="922">
        <f>'Pque N Mundo II'!B44</f>
        <v>35</v>
      </c>
      <c r="C74" s="908">
        <f>'Pque N Mundo II'!C44</f>
        <v>0</v>
      </c>
      <c r="D74" s="922">
        <f>'Pque N Mundo II'!D44</f>
        <v>35</v>
      </c>
      <c r="E74" s="908">
        <f>'Pque N Mundo II'!E44</f>
        <v>0</v>
      </c>
      <c r="F74" s="922">
        <f>'Pque N Mundo II'!F44</f>
        <v>35</v>
      </c>
      <c r="G74" s="908">
        <f>'Pque N Mundo II'!G44</f>
        <v>0</v>
      </c>
      <c r="H74" s="922">
        <f>'Pque N Mundo II'!H44</f>
        <v>35</v>
      </c>
      <c r="I74" s="908">
        <f>'Pque N Mundo II'!I44</f>
        <v>0</v>
      </c>
      <c r="J74" s="922">
        <f>'Pque N Mundo II'!J44</f>
        <v>35</v>
      </c>
      <c r="K74" s="908">
        <f>'Pque N Mundo II'!K44</f>
        <v>0</v>
      </c>
      <c r="L74" s="922">
        <f>'Pque N Mundo II'!L44</f>
        <v>35</v>
      </c>
      <c r="M74" s="908">
        <f>'Pque N Mundo II'!M44</f>
        <v>6</v>
      </c>
      <c r="N74" s="908">
        <f>'Pque N Mundo II'!N44</f>
        <v>210</v>
      </c>
      <c r="O74" s="908">
        <f>'Pque N Mundo II'!O44</f>
        <v>6</v>
      </c>
      <c r="P74" s="912">
        <f>'Pque N Mundo II'!P44</f>
        <v>2.8571428571428571E-2</v>
      </c>
    </row>
    <row r="75" spans="1:16" ht="15.75" thickBot="1" x14ac:dyDescent="0.3">
      <c r="A75" s="877" t="str">
        <f>'Pque N Mundo II'!A45</f>
        <v>PICS - Atividades Individuais</v>
      </c>
      <c r="B75" s="922">
        <f>'Pque N Mundo II'!B45</f>
        <v>50</v>
      </c>
      <c r="C75" s="908">
        <f>'Pque N Mundo II'!C45</f>
        <v>44</v>
      </c>
      <c r="D75" s="922">
        <f>'Pque N Mundo II'!D45</f>
        <v>50</v>
      </c>
      <c r="E75" s="908">
        <f>'Pque N Mundo II'!E45</f>
        <v>60</v>
      </c>
      <c r="F75" s="922">
        <f>'Pque N Mundo II'!F45</f>
        <v>50</v>
      </c>
      <c r="G75" s="908">
        <f>'Pque N Mundo II'!G45</f>
        <v>123</v>
      </c>
      <c r="H75" s="922">
        <f>'Pque N Mundo II'!H45</f>
        <v>50</v>
      </c>
      <c r="I75" s="908">
        <f>'Pque N Mundo II'!I45</f>
        <v>80</v>
      </c>
      <c r="J75" s="922">
        <f>'Pque N Mundo II'!J45</f>
        <v>50</v>
      </c>
      <c r="K75" s="908">
        <f>'Pque N Mundo II'!K45</f>
        <v>117</v>
      </c>
      <c r="L75" s="922">
        <f>'Pque N Mundo II'!L45</f>
        <v>50</v>
      </c>
      <c r="M75" s="908">
        <f>'Pque N Mundo II'!M45</f>
        <v>119</v>
      </c>
      <c r="N75" s="908">
        <f>'Pque N Mundo II'!N45</f>
        <v>300</v>
      </c>
      <c r="O75" s="908">
        <f>'Pque N Mundo II'!O45</f>
        <v>543</v>
      </c>
      <c r="P75" s="912">
        <f>'Pque N Mundo II'!P45</f>
        <v>1.81</v>
      </c>
    </row>
    <row r="76" spans="1:16" ht="15.75" thickBot="1" x14ac:dyDescent="0.3">
      <c r="A76" s="844" t="str">
        <f>'Pque N Mundo II'!A46</f>
        <v>TOTAL</v>
      </c>
      <c r="B76" s="932">
        <f>'Pque N Mundo II'!B46</f>
        <v>13151</v>
      </c>
      <c r="C76" s="949">
        <f>'Pque N Mundo II'!C46</f>
        <v>10124</v>
      </c>
      <c r="D76" s="932">
        <f>'Pque N Mundo II'!D46</f>
        <v>13151</v>
      </c>
      <c r="E76" s="949">
        <f>'Pque N Mundo II'!E46</f>
        <v>9733</v>
      </c>
      <c r="F76" s="932">
        <f>'Pque N Mundo II'!F46</f>
        <v>13151</v>
      </c>
      <c r="G76" s="949">
        <f>'Pque N Mundo II'!G46</f>
        <v>11790</v>
      </c>
      <c r="H76" s="932">
        <f>'Pque N Mundo II'!H46</f>
        <v>13151</v>
      </c>
      <c r="I76" s="949">
        <f>'Pque N Mundo II'!I46</f>
        <v>10225</v>
      </c>
      <c r="J76" s="932">
        <f>'Pque N Mundo II'!J46</f>
        <v>13151</v>
      </c>
      <c r="K76" s="949">
        <f>'Pque N Mundo II'!K46</f>
        <v>11271</v>
      </c>
      <c r="L76" s="932">
        <f>'Pque N Mundo II'!L46</f>
        <v>13151</v>
      </c>
      <c r="M76" s="949">
        <f>'Pque N Mundo II'!M46</f>
        <v>11123</v>
      </c>
      <c r="N76" s="949">
        <f>'Pque N Mundo II'!N46</f>
        <v>78906</v>
      </c>
      <c r="O76" s="949">
        <f>'Pque N Mundo II'!O46</f>
        <v>64266</v>
      </c>
      <c r="P76" s="950">
        <f>'Pque N Mundo II'!P46</f>
        <v>0.81446277849593185</v>
      </c>
    </row>
    <row r="78" spans="1:16" ht="15.75" x14ac:dyDescent="0.25">
      <c r="A78" s="918" t="s">
        <v>661</v>
      </c>
      <c r="B78" s="926"/>
      <c r="C78" s="919"/>
      <c r="D78" s="926"/>
      <c r="E78" s="919"/>
      <c r="F78" s="926"/>
      <c r="G78" s="919"/>
      <c r="H78" s="926"/>
      <c r="I78" s="919"/>
      <c r="J78" s="926"/>
      <c r="K78" s="919"/>
      <c r="L78" s="926"/>
      <c r="M78" s="919"/>
      <c r="N78" s="919"/>
      <c r="O78" s="919"/>
      <c r="P78" s="919"/>
    </row>
    <row r="79" spans="1:16" x14ac:dyDescent="0.25">
      <c r="A79" s="909"/>
      <c r="B79" s="971" t="s">
        <v>485</v>
      </c>
      <c r="C79" s="971"/>
      <c r="D79" s="971" t="s">
        <v>686</v>
      </c>
      <c r="E79" s="971"/>
      <c r="F79" s="971" t="s">
        <v>687</v>
      </c>
      <c r="G79" s="971"/>
      <c r="H79" s="971" t="s">
        <v>688</v>
      </c>
      <c r="I79" s="971"/>
      <c r="J79" s="971" t="s">
        <v>690</v>
      </c>
      <c r="K79" s="971"/>
      <c r="L79" s="971" t="s">
        <v>691</v>
      </c>
      <c r="M79" s="971"/>
      <c r="N79" s="986" t="s">
        <v>486</v>
      </c>
      <c r="O79" s="986"/>
      <c r="P79" s="986"/>
    </row>
    <row r="80" spans="1:16" ht="15.75" thickBot="1" x14ac:dyDescent="0.3">
      <c r="A80" s="842" t="s">
        <v>14</v>
      </c>
      <c r="B80" s="920" t="s">
        <v>488</v>
      </c>
      <c r="C80" s="847" t="s">
        <v>487</v>
      </c>
      <c r="D80" s="920" t="s">
        <v>488</v>
      </c>
      <c r="E80" s="847" t="s">
        <v>487</v>
      </c>
      <c r="F80" s="920" t="s">
        <v>488</v>
      </c>
      <c r="G80" s="847" t="s">
        <v>487</v>
      </c>
      <c r="H80" s="920" t="s">
        <v>488</v>
      </c>
      <c r="I80" s="847" t="s">
        <v>487</v>
      </c>
      <c r="J80" s="920" t="s">
        <v>488</v>
      </c>
      <c r="K80" s="847" t="s">
        <v>487</v>
      </c>
      <c r="L80" s="920" t="s">
        <v>488</v>
      </c>
      <c r="M80" s="847" t="s">
        <v>487</v>
      </c>
      <c r="N80" s="847" t="s">
        <v>630</v>
      </c>
      <c r="O80" s="847" t="s">
        <v>631</v>
      </c>
      <c r="P80" s="910" t="s">
        <v>1</v>
      </c>
    </row>
    <row r="81" spans="1:16" ht="15.75" thickTop="1" x14ac:dyDescent="0.25">
      <c r="A81" s="214" t="str">
        <f>'AMA_UBS J Brasil'!A9</f>
        <v>ACS (Visita Domiciliar) - ESF - 40hrs</v>
      </c>
      <c r="B81" s="917">
        <f>'AMA_UBS J Brasil'!B9</f>
        <v>7200</v>
      </c>
      <c r="C81" s="92">
        <f>'AMA_UBS J Brasil'!C9</f>
        <v>6584</v>
      </c>
      <c r="D81" s="917">
        <f>'AMA_UBS J Brasil'!D9</f>
        <v>7200</v>
      </c>
      <c r="E81" s="92">
        <f>'AMA_UBS J Brasil'!E9</f>
        <v>7070</v>
      </c>
      <c r="F81" s="917">
        <f>'AMA_UBS J Brasil'!F9</f>
        <v>7200</v>
      </c>
      <c r="G81" s="92">
        <f>'AMA_UBS J Brasil'!G9</f>
        <v>7598</v>
      </c>
      <c r="H81" s="917">
        <f>'AMA_UBS J Brasil'!H9</f>
        <v>7200</v>
      </c>
      <c r="I81" s="92">
        <f>'AMA_UBS J Brasil'!I9</f>
        <v>6994</v>
      </c>
      <c r="J81" s="917">
        <f>'AMA_UBS J Brasil'!J9</f>
        <v>7200</v>
      </c>
      <c r="K81" s="92">
        <f>'AMA_UBS J Brasil'!K9</f>
        <v>7142</v>
      </c>
      <c r="L81" s="917">
        <f>'AMA_UBS J Brasil'!L9</f>
        <v>7200</v>
      </c>
      <c r="M81" s="92">
        <f>'AMA_UBS J Brasil'!M9</f>
        <v>6317</v>
      </c>
      <c r="N81" s="92">
        <f>'AMA_UBS J Brasil'!N9</f>
        <v>43200</v>
      </c>
      <c r="O81" s="92">
        <f>'AMA_UBS J Brasil'!O9</f>
        <v>41705</v>
      </c>
      <c r="P81" s="915">
        <f>'AMA_UBS J Brasil'!P9</f>
        <v>0.96539351851851851</v>
      </c>
    </row>
    <row r="82" spans="1:16" x14ac:dyDescent="0.25">
      <c r="A82" s="214" t="str">
        <f>'AMA_UBS J Brasil'!A10</f>
        <v>Médico Generelista (consulta) - ESF - 40hrs</v>
      </c>
      <c r="B82" s="917">
        <f>'AMA_UBS J Brasil'!B10</f>
        <v>2496</v>
      </c>
      <c r="C82" s="92">
        <f>'AMA_UBS J Brasil'!C10</f>
        <v>1838</v>
      </c>
      <c r="D82" s="917">
        <f>'AMA_UBS J Brasil'!D10</f>
        <v>2496</v>
      </c>
      <c r="E82" s="92">
        <f>'AMA_UBS J Brasil'!E10</f>
        <v>1328</v>
      </c>
      <c r="F82" s="917">
        <f>'AMA_UBS J Brasil'!F10</f>
        <v>2496</v>
      </c>
      <c r="G82" s="92">
        <f>'AMA_UBS J Brasil'!G10</f>
        <v>2316</v>
      </c>
      <c r="H82" s="917">
        <f>'AMA_UBS J Brasil'!H10</f>
        <v>2496</v>
      </c>
      <c r="I82" s="92">
        <f>'AMA_UBS J Brasil'!I10</f>
        <v>2012</v>
      </c>
      <c r="J82" s="917">
        <f>'AMA_UBS J Brasil'!J10</f>
        <v>2496</v>
      </c>
      <c r="K82" s="92">
        <f>'AMA_UBS J Brasil'!K10</f>
        <v>2490</v>
      </c>
      <c r="L82" s="917">
        <f>'AMA_UBS J Brasil'!L10</f>
        <v>2496</v>
      </c>
      <c r="M82" s="92">
        <f>'AMA_UBS J Brasil'!M10</f>
        <v>2339</v>
      </c>
      <c r="N82" s="92">
        <f>'AMA_UBS J Brasil'!N10</f>
        <v>14976</v>
      </c>
      <c r="O82" s="92">
        <f>'AMA_UBS J Brasil'!O10</f>
        <v>12323</v>
      </c>
      <c r="P82" s="915">
        <f>'AMA_UBS J Brasil'!P10</f>
        <v>0.82284989316239321</v>
      </c>
    </row>
    <row r="83" spans="1:16" x14ac:dyDescent="0.25">
      <c r="A83" s="214" t="str">
        <f>'AMA_UBS J Brasil'!A11</f>
        <v>Médico Generelista (VD) - ESF</v>
      </c>
      <c r="B83" s="917">
        <f>'AMA_UBS J Brasil'!B11</f>
        <v>96</v>
      </c>
      <c r="C83" s="92">
        <f>'AMA_UBS J Brasil'!C11</f>
        <v>65</v>
      </c>
      <c r="D83" s="917">
        <f>'AMA_UBS J Brasil'!D11</f>
        <v>96</v>
      </c>
      <c r="E83" s="92">
        <f>'AMA_UBS J Brasil'!E11</f>
        <v>85</v>
      </c>
      <c r="F83" s="917">
        <f>'AMA_UBS J Brasil'!F11</f>
        <v>96</v>
      </c>
      <c r="G83" s="92">
        <f>'AMA_UBS J Brasil'!G11</f>
        <v>72</v>
      </c>
      <c r="H83" s="917">
        <f>'AMA_UBS J Brasil'!H11</f>
        <v>96</v>
      </c>
      <c r="I83" s="92">
        <f>'AMA_UBS J Brasil'!I11</f>
        <v>89</v>
      </c>
      <c r="J83" s="917">
        <f>'AMA_UBS J Brasil'!J11</f>
        <v>96</v>
      </c>
      <c r="K83" s="92">
        <f>'AMA_UBS J Brasil'!K11</f>
        <v>109</v>
      </c>
      <c r="L83" s="917">
        <f>'AMA_UBS J Brasil'!L11</f>
        <v>96</v>
      </c>
      <c r="M83" s="92">
        <f>'AMA_UBS J Brasil'!M11</f>
        <v>81</v>
      </c>
      <c r="N83" s="92">
        <f>'AMA_UBS J Brasil'!N11</f>
        <v>576</v>
      </c>
      <c r="O83" s="92">
        <f>'AMA_UBS J Brasil'!O11</f>
        <v>501</v>
      </c>
      <c r="P83" s="915">
        <f>'AMA_UBS J Brasil'!P11</f>
        <v>0.86979166666666663</v>
      </c>
    </row>
    <row r="84" spans="1:16" x14ac:dyDescent="0.25">
      <c r="A84" s="214" t="str">
        <f>'AMA_UBS J Brasil'!A12</f>
        <v>Enfermeiro (consulta) - ESF - 40hrs</v>
      </c>
      <c r="B84" s="917">
        <f>'AMA_UBS J Brasil'!B12</f>
        <v>1080</v>
      </c>
      <c r="C84" s="92">
        <f>'AMA_UBS J Brasil'!C12</f>
        <v>892</v>
      </c>
      <c r="D84" s="917">
        <f>'AMA_UBS J Brasil'!D12</f>
        <v>1080</v>
      </c>
      <c r="E84" s="92">
        <f>'AMA_UBS J Brasil'!E12</f>
        <v>643</v>
      </c>
      <c r="F84" s="917">
        <f>'AMA_UBS J Brasil'!F12</f>
        <v>1080</v>
      </c>
      <c r="G84" s="92">
        <f>'AMA_UBS J Brasil'!G12</f>
        <v>1186</v>
      </c>
      <c r="H84" s="917">
        <f>'AMA_UBS J Brasil'!H12</f>
        <v>1080</v>
      </c>
      <c r="I84" s="92">
        <f>'AMA_UBS J Brasil'!I12</f>
        <v>972</v>
      </c>
      <c r="J84" s="917">
        <f>'AMA_UBS J Brasil'!J12</f>
        <v>1080</v>
      </c>
      <c r="K84" s="92">
        <f>'AMA_UBS J Brasil'!K12</f>
        <v>1017</v>
      </c>
      <c r="L84" s="917">
        <f>'AMA_UBS J Brasil'!L12</f>
        <v>1080</v>
      </c>
      <c r="M84" s="92">
        <f>'AMA_UBS J Brasil'!M12</f>
        <v>457</v>
      </c>
      <c r="N84" s="92">
        <f>'AMA_UBS J Brasil'!N12</f>
        <v>6480</v>
      </c>
      <c r="O84" s="92">
        <f>'AMA_UBS J Brasil'!O12</f>
        <v>5167</v>
      </c>
      <c r="P84" s="915">
        <f>'AMA_UBS J Brasil'!P12</f>
        <v>0.7973765432098765</v>
      </c>
    </row>
    <row r="85" spans="1:16" x14ac:dyDescent="0.25">
      <c r="A85" s="214" t="str">
        <f>'AMA_UBS J Brasil'!A13</f>
        <v>Enfermeiro (VD) - ESF</v>
      </c>
      <c r="B85" s="917">
        <f>'AMA_UBS J Brasil'!B13</f>
        <v>96</v>
      </c>
      <c r="C85" s="92">
        <f>'AMA_UBS J Brasil'!C13</f>
        <v>85</v>
      </c>
      <c r="D85" s="917">
        <f>'AMA_UBS J Brasil'!D13</f>
        <v>96</v>
      </c>
      <c r="E85" s="92">
        <f>'AMA_UBS J Brasil'!E13</f>
        <v>47</v>
      </c>
      <c r="F85" s="917">
        <f>'AMA_UBS J Brasil'!F13</f>
        <v>96</v>
      </c>
      <c r="G85" s="92">
        <f>'AMA_UBS J Brasil'!G13</f>
        <v>91</v>
      </c>
      <c r="H85" s="917">
        <f>'AMA_UBS J Brasil'!H13</f>
        <v>96</v>
      </c>
      <c r="I85" s="92">
        <f>'AMA_UBS J Brasil'!I13</f>
        <v>146</v>
      </c>
      <c r="J85" s="917">
        <f>'AMA_UBS J Brasil'!J13</f>
        <v>96</v>
      </c>
      <c r="K85" s="92">
        <f>'AMA_UBS J Brasil'!K13</f>
        <v>105</v>
      </c>
      <c r="L85" s="917">
        <f>'AMA_UBS J Brasil'!L13</f>
        <v>96</v>
      </c>
      <c r="M85" s="92">
        <f>'AMA_UBS J Brasil'!M13</f>
        <v>59</v>
      </c>
      <c r="N85" s="92">
        <f>'AMA_UBS J Brasil'!N13</f>
        <v>576</v>
      </c>
      <c r="O85" s="92">
        <f>'AMA_UBS J Brasil'!O13</f>
        <v>533</v>
      </c>
      <c r="P85" s="915">
        <f>'AMA_UBS J Brasil'!P13</f>
        <v>0.92534722222222221</v>
      </c>
    </row>
    <row r="86" spans="1:16" x14ac:dyDescent="0.25">
      <c r="A86" s="214" t="str">
        <f>'AMA_UBS J Brasil'!A14</f>
        <v>Cirurgião Dentista (consulta/ atendimento) - ESF - 40hrs</v>
      </c>
      <c r="B86" s="917">
        <f>'AMA_UBS J Brasil'!B14</f>
        <v>218</v>
      </c>
      <c r="C86" s="92">
        <f>'AMA_UBS J Brasil'!C14</f>
        <v>321</v>
      </c>
      <c r="D86" s="917">
        <f>'AMA_UBS J Brasil'!D14</f>
        <v>218</v>
      </c>
      <c r="E86" s="92">
        <f>'AMA_UBS J Brasil'!E14</f>
        <v>382</v>
      </c>
      <c r="F86" s="917">
        <f>'AMA_UBS J Brasil'!F14</f>
        <v>218</v>
      </c>
      <c r="G86" s="92">
        <f>'AMA_UBS J Brasil'!G14</f>
        <v>422</v>
      </c>
      <c r="H86" s="917">
        <f>'AMA_UBS J Brasil'!H14</f>
        <v>218</v>
      </c>
      <c r="I86" s="92">
        <f>'AMA_UBS J Brasil'!I14</f>
        <v>385</v>
      </c>
      <c r="J86" s="917">
        <f>'AMA_UBS J Brasil'!J14</f>
        <v>218</v>
      </c>
      <c r="K86" s="92">
        <f>'AMA_UBS J Brasil'!K14</f>
        <v>143</v>
      </c>
      <c r="L86" s="917">
        <f>'AMA_UBS J Brasil'!L14</f>
        <v>218</v>
      </c>
      <c r="M86" s="92">
        <f>'AMA_UBS J Brasil'!M14</f>
        <v>366</v>
      </c>
      <c r="N86" s="92">
        <f>'AMA_UBS J Brasil'!N14</f>
        <v>1308</v>
      </c>
      <c r="O86" s="92">
        <f>'AMA_UBS J Brasil'!O14</f>
        <v>2019</v>
      </c>
      <c r="P86" s="915">
        <f>'AMA_UBS J Brasil'!P14</f>
        <v>1.5435779816513762</v>
      </c>
    </row>
    <row r="87" spans="1:16" x14ac:dyDescent="0.25">
      <c r="A87" s="214" t="str">
        <f>'AMA_UBS J Brasil'!A15</f>
        <v>Cirurgião Dentista (TI clínico restaurador) - ESF - 40hrs</v>
      </c>
      <c r="B87" s="917">
        <f>'AMA_UBS J Brasil'!B15</f>
        <v>50</v>
      </c>
      <c r="C87" s="92">
        <f>'AMA_UBS J Brasil'!C15</f>
        <v>41</v>
      </c>
      <c r="D87" s="917">
        <f>'AMA_UBS J Brasil'!D15</f>
        <v>50</v>
      </c>
      <c r="E87" s="92">
        <f>'AMA_UBS J Brasil'!E15</f>
        <v>60</v>
      </c>
      <c r="F87" s="917">
        <f>'AMA_UBS J Brasil'!F15</f>
        <v>50</v>
      </c>
      <c r="G87" s="92">
        <f>'AMA_UBS J Brasil'!G15</f>
        <v>54</v>
      </c>
      <c r="H87" s="917">
        <f>'AMA_UBS J Brasil'!H15</f>
        <v>50</v>
      </c>
      <c r="I87" s="92">
        <f>'AMA_UBS J Brasil'!I15</f>
        <v>52</v>
      </c>
      <c r="J87" s="917">
        <f>'AMA_UBS J Brasil'!J15</f>
        <v>50</v>
      </c>
      <c r="K87" s="92">
        <f>'AMA_UBS J Brasil'!K15</f>
        <v>20</v>
      </c>
      <c r="L87" s="917">
        <f>'AMA_UBS J Brasil'!L15</f>
        <v>50</v>
      </c>
      <c r="M87" s="92">
        <f>'AMA_UBS J Brasil'!M15</f>
        <v>57</v>
      </c>
      <c r="N87" s="92">
        <f>'AMA_UBS J Brasil'!N15</f>
        <v>300</v>
      </c>
      <c r="O87" s="92">
        <f>'AMA_UBS J Brasil'!O15</f>
        <v>284</v>
      </c>
      <c r="P87" s="915">
        <f>'AMA_UBS J Brasil'!P15</f>
        <v>0.94666666666666666</v>
      </c>
    </row>
    <row r="88" spans="1:16" x14ac:dyDescent="0.25">
      <c r="A88" s="214" t="str">
        <f>'AMA_UBS J Brasil'!A16</f>
        <v>Cirurgião Dentista (TI prótese) ESF - 40hrs</v>
      </c>
      <c r="B88" s="917">
        <f>'AMA_UBS J Brasil'!B16</f>
        <v>4</v>
      </c>
      <c r="C88" s="92">
        <f>'AMA_UBS J Brasil'!C16</f>
        <v>3</v>
      </c>
      <c r="D88" s="917">
        <f>'AMA_UBS J Brasil'!D16</f>
        <v>4</v>
      </c>
      <c r="E88" s="92">
        <f>'AMA_UBS J Brasil'!E16</f>
        <v>4</v>
      </c>
      <c r="F88" s="917">
        <f>'AMA_UBS J Brasil'!F16</f>
        <v>4</v>
      </c>
      <c r="G88" s="92">
        <f>'AMA_UBS J Brasil'!G16</f>
        <v>4</v>
      </c>
      <c r="H88" s="917">
        <f>'AMA_UBS J Brasil'!H16</f>
        <v>4</v>
      </c>
      <c r="I88" s="92">
        <f>'AMA_UBS J Brasil'!I16</f>
        <v>1</v>
      </c>
      <c r="J88" s="917">
        <f>'AMA_UBS J Brasil'!J16</f>
        <v>4</v>
      </c>
      <c r="K88" s="92">
        <f>'AMA_UBS J Brasil'!K16</f>
        <v>0</v>
      </c>
      <c r="L88" s="917">
        <f>'AMA_UBS J Brasil'!L16</f>
        <v>4</v>
      </c>
      <c r="M88" s="92">
        <f>'AMA_UBS J Brasil'!M16</f>
        <v>0</v>
      </c>
      <c r="N88" s="92">
        <f>'AMA_UBS J Brasil'!N16</f>
        <v>24</v>
      </c>
      <c r="O88" s="92">
        <f>'AMA_UBS J Brasil'!O16</f>
        <v>12</v>
      </c>
      <c r="P88" s="915">
        <f>'AMA_UBS J Brasil'!P16</f>
        <v>0.5</v>
      </c>
    </row>
    <row r="89" spans="1:16" x14ac:dyDescent="0.25">
      <c r="A89" s="214" t="str">
        <f>'AMA_UBS J Brasil'!A17</f>
        <v>Cirurgião Dentista (consulta/ atendimento) - 20hrs</v>
      </c>
      <c r="B89" s="917">
        <f>'AMA_UBS J Brasil'!B17</f>
        <v>270</v>
      </c>
      <c r="C89" s="92">
        <f>'AMA_UBS J Brasil'!C17</f>
        <v>546</v>
      </c>
      <c r="D89" s="917">
        <f>'AMA_UBS J Brasil'!D17</f>
        <v>270</v>
      </c>
      <c r="E89" s="92">
        <f>'AMA_UBS J Brasil'!E17</f>
        <v>392</v>
      </c>
      <c r="F89" s="917">
        <f>'AMA_UBS J Brasil'!F17</f>
        <v>270</v>
      </c>
      <c r="G89" s="92">
        <f>'AMA_UBS J Brasil'!G17</f>
        <v>479</v>
      </c>
      <c r="H89" s="917">
        <f>'AMA_UBS J Brasil'!H17</f>
        <v>270</v>
      </c>
      <c r="I89" s="92">
        <f>'AMA_UBS J Brasil'!I17</f>
        <v>291</v>
      </c>
      <c r="J89" s="917">
        <f>'AMA_UBS J Brasil'!J17</f>
        <v>270</v>
      </c>
      <c r="K89" s="92">
        <f>'AMA_UBS J Brasil'!K17</f>
        <v>570</v>
      </c>
      <c r="L89" s="917">
        <f>'AMA_UBS J Brasil'!L17</f>
        <v>270</v>
      </c>
      <c r="M89" s="92">
        <f>'AMA_UBS J Brasil'!M17</f>
        <v>435</v>
      </c>
      <c r="N89" s="92">
        <f>'AMA_UBS J Brasil'!N17</f>
        <v>1620</v>
      </c>
      <c r="O89" s="92">
        <f>'AMA_UBS J Brasil'!O17</f>
        <v>2713</v>
      </c>
      <c r="P89" s="915">
        <f>'AMA_UBS J Brasil'!P17</f>
        <v>1.6746913580246914</v>
      </c>
    </row>
    <row r="90" spans="1:16" x14ac:dyDescent="0.25">
      <c r="A90" s="214" t="str">
        <f>'AMA_UBS J Brasil'!A18</f>
        <v>Cirurgião Dentista (TI clínico restaurador) - 20hrs</v>
      </c>
      <c r="B90" s="917">
        <f>'AMA_UBS J Brasil'!B18</f>
        <v>60</v>
      </c>
      <c r="C90" s="92">
        <f>'AMA_UBS J Brasil'!C18</f>
        <v>68</v>
      </c>
      <c r="D90" s="917">
        <f>'AMA_UBS J Brasil'!D18</f>
        <v>60</v>
      </c>
      <c r="E90" s="92">
        <f>'AMA_UBS J Brasil'!E18</f>
        <v>63</v>
      </c>
      <c r="F90" s="917">
        <f>'AMA_UBS J Brasil'!F18</f>
        <v>60</v>
      </c>
      <c r="G90" s="92">
        <f>'AMA_UBS J Brasil'!G18</f>
        <v>70</v>
      </c>
      <c r="H90" s="917">
        <f>'AMA_UBS J Brasil'!H18</f>
        <v>60</v>
      </c>
      <c r="I90" s="92">
        <f>'AMA_UBS J Brasil'!I18</f>
        <v>63</v>
      </c>
      <c r="J90" s="917">
        <f>'AMA_UBS J Brasil'!J18</f>
        <v>60</v>
      </c>
      <c r="K90" s="92">
        <f>'AMA_UBS J Brasil'!K18</f>
        <v>82</v>
      </c>
      <c r="L90" s="917">
        <f>'AMA_UBS J Brasil'!L18</f>
        <v>60</v>
      </c>
      <c r="M90" s="92">
        <f>'AMA_UBS J Brasil'!M18</f>
        <v>71</v>
      </c>
      <c r="N90" s="92">
        <f>'AMA_UBS J Brasil'!N18</f>
        <v>360</v>
      </c>
      <c r="O90" s="92">
        <f>'AMA_UBS J Brasil'!O18</f>
        <v>417</v>
      </c>
      <c r="P90" s="915">
        <f>'AMA_UBS J Brasil'!P18</f>
        <v>1.1583333333333334</v>
      </c>
    </row>
    <row r="91" spans="1:16" x14ac:dyDescent="0.25">
      <c r="A91" s="214" t="str">
        <f>'AMA_UBS J Brasil'!A19</f>
        <v>Cirurgião Dentista (TI prótese) - 20hrs</v>
      </c>
      <c r="B91" s="917">
        <f>'AMA_UBS J Brasil'!B19</f>
        <v>5</v>
      </c>
      <c r="C91" s="92">
        <f>'AMA_UBS J Brasil'!C19</f>
        <v>5</v>
      </c>
      <c r="D91" s="917">
        <f>'AMA_UBS J Brasil'!D19</f>
        <v>5</v>
      </c>
      <c r="E91" s="92">
        <f>'AMA_UBS J Brasil'!E19</f>
        <v>5</v>
      </c>
      <c r="F91" s="917">
        <f>'AMA_UBS J Brasil'!F19</f>
        <v>5</v>
      </c>
      <c r="G91" s="92">
        <f>'AMA_UBS J Brasil'!G19</f>
        <v>5</v>
      </c>
      <c r="H91" s="917">
        <f>'AMA_UBS J Brasil'!H19</f>
        <v>5</v>
      </c>
      <c r="I91" s="92">
        <f>'AMA_UBS J Brasil'!I19</f>
        <v>1</v>
      </c>
      <c r="J91" s="917">
        <f>'AMA_UBS J Brasil'!J19</f>
        <v>5</v>
      </c>
      <c r="K91" s="92">
        <f>'AMA_UBS J Brasil'!K19</f>
        <v>0</v>
      </c>
      <c r="L91" s="917">
        <f>'AMA_UBS J Brasil'!L19</f>
        <v>5</v>
      </c>
      <c r="M91" s="92">
        <f>'AMA_UBS J Brasil'!M19</f>
        <v>0</v>
      </c>
      <c r="N91" s="92">
        <f>'AMA_UBS J Brasil'!N19</f>
        <v>30</v>
      </c>
      <c r="O91" s="92">
        <f>'AMA_UBS J Brasil'!O19</f>
        <v>16</v>
      </c>
      <c r="P91" s="915">
        <f>'AMA_UBS J Brasil'!P19</f>
        <v>0.53333333333333333</v>
      </c>
    </row>
    <row r="92" spans="1:16" x14ac:dyDescent="0.25">
      <c r="A92" s="214" t="str">
        <f>'AMA_UBS J Brasil'!A20</f>
        <v>Médico Clínico (consulta) - 20hrs</v>
      </c>
      <c r="B92" s="917">
        <f>'AMA_UBS J Brasil'!B20</f>
        <v>792</v>
      </c>
      <c r="C92" s="92">
        <f>'AMA_UBS J Brasil'!C20</f>
        <v>839</v>
      </c>
      <c r="D92" s="917">
        <f>'AMA_UBS J Brasil'!D20</f>
        <v>792</v>
      </c>
      <c r="E92" s="92">
        <f>'AMA_UBS J Brasil'!E20</f>
        <v>604</v>
      </c>
      <c r="F92" s="917">
        <f>'AMA_UBS J Brasil'!F20</f>
        <v>792</v>
      </c>
      <c r="G92" s="92">
        <f>'AMA_UBS J Brasil'!G20</f>
        <v>832</v>
      </c>
      <c r="H92" s="917">
        <f>'AMA_UBS J Brasil'!H20</f>
        <v>792</v>
      </c>
      <c r="I92" s="92">
        <f>'AMA_UBS J Brasil'!I20</f>
        <v>749</v>
      </c>
      <c r="J92" s="917">
        <f>'AMA_UBS J Brasil'!J20</f>
        <v>792</v>
      </c>
      <c r="K92" s="92">
        <f>'AMA_UBS J Brasil'!K20</f>
        <v>704</v>
      </c>
      <c r="L92" s="917">
        <f>'AMA_UBS J Brasil'!L20</f>
        <v>792</v>
      </c>
      <c r="M92" s="92">
        <f>'AMA_UBS J Brasil'!M20</f>
        <v>583</v>
      </c>
      <c r="N92" s="92">
        <f>'AMA_UBS J Brasil'!N20</f>
        <v>4752</v>
      </c>
      <c r="O92" s="92">
        <f>'AMA_UBS J Brasil'!O20</f>
        <v>4311</v>
      </c>
      <c r="P92" s="915">
        <f>'AMA_UBS J Brasil'!P20</f>
        <v>0.90719696969696972</v>
      </c>
    </row>
    <row r="93" spans="1:16" x14ac:dyDescent="0.25">
      <c r="A93" s="214" t="str">
        <f>'AMA_UBS J Brasil'!A21</f>
        <v>Médico Pediatra (consulta) - 20hrs</v>
      </c>
      <c r="B93" s="917">
        <f>'AMA_UBS J Brasil'!B21</f>
        <v>528</v>
      </c>
      <c r="C93" s="92">
        <f>'AMA_UBS J Brasil'!C21</f>
        <v>185</v>
      </c>
      <c r="D93" s="917">
        <f>'AMA_UBS J Brasil'!D21</f>
        <v>528</v>
      </c>
      <c r="E93" s="92">
        <f>'AMA_UBS J Brasil'!E21</f>
        <v>244</v>
      </c>
      <c r="F93" s="917">
        <f>'AMA_UBS J Brasil'!F21</f>
        <v>528</v>
      </c>
      <c r="G93" s="92">
        <f>'AMA_UBS J Brasil'!G21</f>
        <v>350</v>
      </c>
      <c r="H93" s="917">
        <f>'AMA_UBS J Brasil'!H21</f>
        <v>528</v>
      </c>
      <c r="I93" s="92">
        <f>'AMA_UBS J Brasil'!I21</f>
        <v>408</v>
      </c>
      <c r="J93" s="917">
        <f>'AMA_UBS J Brasil'!J21</f>
        <v>528</v>
      </c>
      <c r="K93" s="92">
        <f>'AMA_UBS J Brasil'!K21</f>
        <v>398</v>
      </c>
      <c r="L93" s="917">
        <f>'AMA_UBS J Brasil'!L21</f>
        <v>528</v>
      </c>
      <c r="M93" s="92">
        <f>'AMA_UBS J Brasil'!M21</f>
        <v>335</v>
      </c>
      <c r="N93" s="92">
        <f>'AMA_UBS J Brasil'!N21</f>
        <v>3168</v>
      </c>
      <c r="O93" s="92">
        <f>'AMA_UBS J Brasil'!O21</f>
        <v>1920</v>
      </c>
      <c r="P93" s="915">
        <f>'AMA_UBS J Brasil'!P21</f>
        <v>0.60606060606060608</v>
      </c>
    </row>
    <row r="94" spans="1:16" x14ac:dyDescent="0.25">
      <c r="A94" s="214" t="str">
        <f>'AMA_UBS J Brasil'!A22</f>
        <v>Médico Psiquiatra (consulta) - 20hrs</v>
      </c>
      <c r="B94" s="917">
        <f>'AMA_UBS J Brasil'!B22</f>
        <v>160</v>
      </c>
      <c r="C94" s="92">
        <f>'AMA_UBS J Brasil'!C22</f>
        <v>0</v>
      </c>
      <c r="D94" s="917">
        <f>'AMA_UBS J Brasil'!D22</f>
        <v>160</v>
      </c>
      <c r="E94" s="92">
        <f>'AMA_UBS J Brasil'!E22</f>
        <v>0</v>
      </c>
      <c r="F94" s="917">
        <f>'AMA_UBS J Brasil'!F22</f>
        <v>160</v>
      </c>
      <c r="G94" s="92">
        <f>'AMA_UBS J Brasil'!G22</f>
        <v>0</v>
      </c>
      <c r="H94" s="917">
        <f>'AMA_UBS J Brasil'!H22</f>
        <v>160</v>
      </c>
      <c r="I94" s="92">
        <f>'AMA_UBS J Brasil'!I22</f>
        <v>0</v>
      </c>
      <c r="J94" s="917">
        <f>'AMA_UBS J Brasil'!J22</f>
        <v>160</v>
      </c>
      <c r="K94" s="92">
        <f>'AMA_UBS J Brasil'!K22</f>
        <v>0</v>
      </c>
      <c r="L94" s="917">
        <f>'AMA_UBS J Brasil'!L22</f>
        <v>160</v>
      </c>
      <c r="M94" s="92">
        <f>'AMA_UBS J Brasil'!M22</f>
        <v>0</v>
      </c>
      <c r="N94" s="92">
        <f>'AMA_UBS J Brasil'!N22</f>
        <v>960</v>
      </c>
      <c r="O94" s="92">
        <f>'AMA_UBS J Brasil'!O22</f>
        <v>0</v>
      </c>
      <c r="P94" s="915">
        <f>'AMA_UBS J Brasil'!P22</f>
        <v>0</v>
      </c>
    </row>
    <row r="95" spans="1:16" x14ac:dyDescent="0.25">
      <c r="A95" s="214" t="str">
        <f>'AMA_UBS J Brasil'!A23</f>
        <v>Médico Psiquiatria EMULTI (consulta) - 20hrs</v>
      </c>
      <c r="B95" s="917">
        <f>'AMA_UBS J Brasil'!B23</f>
        <v>110</v>
      </c>
      <c r="C95" s="92">
        <f>'AMA_UBS J Brasil'!C23</f>
        <v>0</v>
      </c>
      <c r="D95" s="917">
        <f>'AMA_UBS J Brasil'!D23</f>
        <v>110</v>
      </c>
      <c r="E95" s="92">
        <f>'AMA_UBS J Brasil'!E23</f>
        <v>0</v>
      </c>
      <c r="F95" s="917">
        <f>'AMA_UBS J Brasil'!F23</f>
        <v>110</v>
      </c>
      <c r="G95" s="92">
        <f>'AMA_UBS J Brasil'!G23</f>
        <v>0</v>
      </c>
      <c r="H95" s="917">
        <f>'AMA_UBS J Brasil'!H23</f>
        <v>110</v>
      </c>
      <c r="I95" s="92">
        <f>'AMA_UBS J Brasil'!I23</f>
        <v>0</v>
      </c>
      <c r="J95" s="917">
        <f>'AMA_UBS J Brasil'!J23</f>
        <v>110</v>
      </c>
      <c r="K95" s="92">
        <f>'AMA_UBS J Brasil'!K23</f>
        <v>0</v>
      </c>
      <c r="L95" s="917">
        <f>'AMA_UBS J Brasil'!L23</f>
        <v>110</v>
      </c>
      <c r="M95" s="92">
        <f>'AMA_UBS J Brasil'!M23</f>
        <v>0</v>
      </c>
      <c r="N95" s="92">
        <f>'AMA_UBS J Brasil'!N23</f>
        <v>660</v>
      </c>
      <c r="O95" s="92">
        <f>'AMA_UBS J Brasil'!O23</f>
        <v>0</v>
      </c>
      <c r="P95" s="915">
        <f>'AMA_UBS J Brasil'!P23</f>
        <v>0</v>
      </c>
    </row>
    <row r="96" spans="1:16" x14ac:dyDescent="0.25">
      <c r="A96" s="214" t="str">
        <f>'AMA_UBS J Brasil'!A24</f>
        <v>Médico Psiquiatria EMULTI (nº grupos) - 20hrs</v>
      </c>
      <c r="B96" s="917">
        <f>'AMA_UBS J Brasil'!B24</f>
        <v>4</v>
      </c>
      <c r="C96" s="92">
        <f>'AMA_UBS J Brasil'!C24</f>
        <v>0</v>
      </c>
      <c r="D96" s="917">
        <f>'AMA_UBS J Brasil'!D24</f>
        <v>4</v>
      </c>
      <c r="E96" s="92">
        <f>'AMA_UBS J Brasil'!E24</f>
        <v>0</v>
      </c>
      <c r="F96" s="917">
        <f>'AMA_UBS J Brasil'!F24</f>
        <v>4</v>
      </c>
      <c r="G96" s="92">
        <f>'AMA_UBS J Brasil'!G24</f>
        <v>0</v>
      </c>
      <c r="H96" s="917">
        <f>'AMA_UBS J Brasil'!H24</f>
        <v>4</v>
      </c>
      <c r="I96" s="92">
        <f>'AMA_UBS J Brasil'!I24</f>
        <v>0</v>
      </c>
      <c r="J96" s="917">
        <f>'AMA_UBS J Brasil'!J24</f>
        <v>4</v>
      </c>
      <c r="K96" s="92">
        <f>'AMA_UBS J Brasil'!K24</f>
        <v>0</v>
      </c>
      <c r="L96" s="917">
        <f>'AMA_UBS J Brasil'!L24</f>
        <v>4</v>
      </c>
      <c r="M96" s="92">
        <f>'AMA_UBS J Brasil'!M24</f>
        <v>0</v>
      </c>
      <c r="N96" s="92">
        <f>'AMA_UBS J Brasil'!N24</f>
        <v>24</v>
      </c>
      <c r="O96" s="92">
        <f>'AMA_UBS J Brasil'!O24</f>
        <v>0</v>
      </c>
      <c r="P96" s="915">
        <f>'AMA_UBS J Brasil'!P24</f>
        <v>0</v>
      </c>
    </row>
    <row r="97" spans="1:16" x14ac:dyDescent="0.25">
      <c r="A97" s="214" t="str">
        <f>'AMA_UBS J Brasil'!A25</f>
        <v>Médico Ginecologista (consulta) - 20hrs</v>
      </c>
      <c r="B97" s="917">
        <f>'AMA_UBS J Brasil'!B25</f>
        <v>792</v>
      </c>
      <c r="C97" s="92">
        <f>'AMA_UBS J Brasil'!C25</f>
        <v>284</v>
      </c>
      <c r="D97" s="917">
        <f>'AMA_UBS J Brasil'!D25</f>
        <v>792</v>
      </c>
      <c r="E97" s="92">
        <f>'AMA_UBS J Brasil'!E25</f>
        <v>195</v>
      </c>
      <c r="F97" s="917">
        <f>'AMA_UBS J Brasil'!F25</f>
        <v>792</v>
      </c>
      <c r="G97" s="92">
        <f>'AMA_UBS J Brasil'!G25</f>
        <v>255</v>
      </c>
      <c r="H97" s="917">
        <f>'AMA_UBS J Brasil'!H25</f>
        <v>792</v>
      </c>
      <c r="I97" s="92">
        <f>'AMA_UBS J Brasil'!I25</f>
        <v>225</v>
      </c>
      <c r="J97" s="917">
        <f>'AMA_UBS J Brasil'!J25</f>
        <v>792</v>
      </c>
      <c r="K97" s="92">
        <f>'AMA_UBS J Brasil'!K25</f>
        <v>144</v>
      </c>
      <c r="L97" s="917">
        <f>'AMA_UBS J Brasil'!L25</f>
        <v>792</v>
      </c>
      <c r="M97" s="92">
        <f>'AMA_UBS J Brasil'!M25</f>
        <v>218</v>
      </c>
      <c r="N97" s="92">
        <f>'AMA_UBS J Brasil'!N25</f>
        <v>4752</v>
      </c>
      <c r="O97" s="92">
        <f>'AMA_UBS J Brasil'!O25</f>
        <v>1321</v>
      </c>
      <c r="P97" s="915">
        <f>'AMA_UBS J Brasil'!P25</f>
        <v>0.27798821548821551</v>
      </c>
    </row>
    <row r="98" spans="1:16" x14ac:dyDescent="0.25">
      <c r="A98" s="214" t="str">
        <f>'AMA_UBS J Brasil'!A26</f>
        <v>Enfermeiro (consulta) - 30hrs</v>
      </c>
      <c r="B98" s="917">
        <f>'AMA_UBS J Brasil'!B26</f>
        <v>432</v>
      </c>
      <c r="C98" s="92">
        <f>'AMA_UBS J Brasil'!C26</f>
        <v>443</v>
      </c>
      <c r="D98" s="917">
        <f>'AMA_UBS J Brasil'!D26</f>
        <v>432</v>
      </c>
      <c r="E98" s="92">
        <f>'AMA_UBS J Brasil'!E26</f>
        <v>738</v>
      </c>
      <c r="F98" s="917">
        <f>'AMA_UBS J Brasil'!F26</f>
        <v>432</v>
      </c>
      <c r="G98" s="92">
        <f>'AMA_UBS J Brasil'!G26</f>
        <v>729</v>
      </c>
      <c r="H98" s="917">
        <f>'AMA_UBS J Brasil'!H26</f>
        <v>432</v>
      </c>
      <c r="I98" s="92">
        <f>'AMA_UBS J Brasil'!I26</f>
        <v>724</v>
      </c>
      <c r="J98" s="917">
        <f>'AMA_UBS J Brasil'!J26</f>
        <v>432</v>
      </c>
      <c r="K98" s="92">
        <f>'AMA_UBS J Brasil'!K26</f>
        <v>575</v>
      </c>
      <c r="L98" s="917">
        <f>'AMA_UBS J Brasil'!L26</f>
        <v>432</v>
      </c>
      <c r="M98" s="92">
        <f>'AMA_UBS J Brasil'!M26</f>
        <v>568</v>
      </c>
      <c r="N98" s="92">
        <f>'AMA_UBS J Brasil'!N26</f>
        <v>2592</v>
      </c>
      <c r="O98" s="92">
        <f>'AMA_UBS J Brasil'!O26</f>
        <v>3777</v>
      </c>
      <c r="P98" s="915">
        <f>'AMA_UBS J Brasil'!P26</f>
        <v>1.4571759259259258</v>
      </c>
    </row>
    <row r="99" spans="1:16" x14ac:dyDescent="0.25">
      <c r="A99" s="214" t="str">
        <f>'AMA_UBS J Brasil'!A27</f>
        <v>Enfermeiro (visita) - 30hrs</v>
      </c>
      <c r="B99" s="917">
        <f>'AMA_UBS J Brasil'!B27</f>
        <v>24</v>
      </c>
      <c r="C99" s="92">
        <f>'AMA_UBS J Brasil'!C27</f>
        <v>40</v>
      </c>
      <c r="D99" s="917">
        <f>'AMA_UBS J Brasil'!D27</f>
        <v>24</v>
      </c>
      <c r="E99" s="92">
        <f>'AMA_UBS J Brasil'!E27</f>
        <v>42</v>
      </c>
      <c r="F99" s="917">
        <f>'AMA_UBS J Brasil'!F27</f>
        <v>24</v>
      </c>
      <c r="G99" s="92">
        <f>'AMA_UBS J Brasil'!G27</f>
        <v>34</v>
      </c>
      <c r="H99" s="917">
        <f>'AMA_UBS J Brasil'!H27</f>
        <v>24</v>
      </c>
      <c r="I99" s="92">
        <f>'AMA_UBS J Brasil'!I27</f>
        <v>62</v>
      </c>
      <c r="J99" s="917">
        <f>'AMA_UBS J Brasil'!J27</f>
        <v>24</v>
      </c>
      <c r="K99" s="92">
        <f>'AMA_UBS J Brasil'!K27</f>
        <v>74</v>
      </c>
      <c r="L99" s="917">
        <f>'AMA_UBS J Brasil'!L27</f>
        <v>24</v>
      </c>
      <c r="M99" s="92">
        <f>'AMA_UBS J Brasil'!M27</f>
        <v>78</v>
      </c>
      <c r="N99" s="92">
        <f>'AMA_UBS J Brasil'!N27</f>
        <v>144</v>
      </c>
      <c r="O99" s="92">
        <f>'AMA_UBS J Brasil'!O27</f>
        <v>330</v>
      </c>
      <c r="P99" s="915">
        <f>'AMA_UBS J Brasil'!P27</f>
        <v>2.2916666666666665</v>
      </c>
    </row>
    <row r="100" spans="1:16" x14ac:dyDescent="0.25">
      <c r="A100" s="214" t="str">
        <f>'AMA_UBS J Brasil'!A28</f>
        <v>Assistente Social (consulta/ VD) - 30hrs</v>
      </c>
      <c r="B100" s="917">
        <f>'AMA_UBS J Brasil'!B28</f>
        <v>183</v>
      </c>
      <c r="C100" s="92">
        <f>'AMA_UBS J Brasil'!C28</f>
        <v>87</v>
      </c>
      <c r="D100" s="917">
        <f>'AMA_UBS J Brasil'!D28</f>
        <v>183</v>
      </c>
      <c r="E100" s="92">
        <f>'AMA_UBS J Brasil'!E28</f>
        <v>152</v>
      </c>
      <c r="F100" s="917">
        <f>'AMA_UBS J Brasil'!F28</f>
        <v>183</v>
      </c>
      <c r="G100" s="92">
        <f>'AMA_UBS J Brasil'!G28</f>
        <v>187</v>
      </c>
      <c r="H100" s="917">
        <f>'AMA_UBS J Brasil'!H28</f>
        <v>183</v>
      </c>
      <c r="I100" s="92">
        <f>'AMA_UBS J Brasil'!I28</f>
        <v>192</v>
      </c>
      <c r="J100" s="917">
        <f>'AMA_UBS J Brasil'!J28</f>
        <v>183</v>
      </c>
      <c r="K100" s="92">
        <f>'AMA_UBS J Brasil'!K28</f>
        <v>202</v>
      </c>
      <c r="L100" s="917">
        <f>'AMA_UBS J Brasil'!L28</f>
        <v>183</v>
      </c>
      <c r="M100" s="92">
        <f>'AMA_UBS J Brasil'!M28</f>
        <v>352</v>
      </c>
      <c r="N100" s="92">
        <f>'AMA_UBS J Brasil'!N28</f>
        <v>1098</v>
      </c>
      <c r="O100" s="92">
        <f>'AMA_UBS J Brasil'!O28</f>
        <v>1172</v>
      </c>
      <c r="P100" s="915">
        <f>'AMA_UBS J Brasil'!P28</f>
        <v>1.0673952641165756</v>
      </c>
    </row>
    <row r="101" spans="1:16" x14ac:dyDescent="0.25">
      <c r="A101" s="214" t="str">
        <f>'AMA_UBS J Brasil'!A29</f>
        <v>Assistente Social (nº grupos)</v>
      </c>
      <c r="B101" s="917">
        <f>'AMA_UBS J Brasil'!B29</f>
        <v>45</v>
      </c>
      <c r="C101" s="92">
        <f>'AMA_UBS J Brasil'!C29</f>
        <v>5</v>
      </c>
      <c r="D101" s="917">
        <f>'AMA_UBS J Brasil'!D29</f>
        <v>45</v>
      </c>
      <c r="E101" s="92">
        <f>'AMA_UBS J Brasil'!E29</f>
        <v>4</v>
      </c>
      <c r="F101" s="917">
        <f>'AMA_UBS J Brasil'!F29</f>
        <v>45</v>
      </c>
      <c r="G101" s="92">
        <f>'AMA_UBS J Brasil'!G29</f>
        <v>7</v>
      </c>
      <c r="H101" s="917">
        <f>'AMA_UBS J Brasil'!H29</f>
        <v>45</v>
      </c>
      <c r="I101" s="92">
        <f>'AMA_UBS J Brasil'!I29</f>
        <v>6</v>
      </c>
      <c r="J101" s="917">
        <f>'AMA_UBS J Brasil'!J29</f>
        <v>45</v>
      </c>
      <c r="K101" s="92">
        <f>'AMA_UBS J Brasil'!K29</f>
        <v>88</v>
      </c>
      <c r="L101" s="917">
        <f>'AMA_UBS J Brasil'!L29</f>
        <v>45</v>
      </c>
      <c r="M101" s="92">
        <f>'AMA_UBS J Brasil'!M29</f>
        <v>75</v>
      </c>
      <c r="N101" s="92">
        <f>'AMA_UBS J Brasil'!N29</f>
        <v>270</v>
      </c>
      <c r="O101" s="92">
        <f>'AMA_UBS J Brasil'!O29</f>
        <v>185</v>
      </c>
      <c r="P101" s="915">
        <f>'AMA_UBS J Brasil'!P29</f>
        <v>0.68518518518518523</v>
      </c>
    </row>
    <row r="102" spans="1:16" x14ac:dyDescent="0.25">
      <c r="A102" s="214" t="str">
        <f>'AMA_UBS J Brasil'!A30</f>
        <v>Educador Fisico (consulta/ VD) - 30hrs</v>
      </c>
      <c r="B102" s="917">
        <f>'AMA_UBS J Brasil'!B30</f>
        <v>15</v>
      </c>
      <c r="C102" s="92">
        <f>'AMA_UBS J Brasil'!C30</f>
        <v>22</v>
      </c>
      <c r="D102" s="917">
        <f>'AMA_UBS J Brasil'!D30</f>
        <v>15</v>
      </c>
      <c r="E102" s="92">
        <f>'AMA_UBS J Brasil'!E30</f>
        <v>14</v>
      </c>
      <c r="F102" s="917">
        <f>'AMA_UBS J Brasil'!F30</f>
        <v>15</v>
      </c>
      <c r="G102" s="92">
        <f>'AMA_UBS J Brasil'!G30</f>
        <v>11</v>
      </c>
      <c r="H102" s="917">
        <f>'AMA_UBS J Brasil'!H30</f>
        <v>15</v>
      </c>
      <c r="I102" s="92">
        <f>'AMA_UBS J Brasil'!I30</f>
        <v>18</v>
      </c>
      <c r="J102" s="917">
        <f>'AMA_UBS J Brasil'!J30</f>
        <v>15</v>
      </c>
      <c r="K102" s="92">
        <f>'AMA_UBS J Brasil'!K30</f>
        <v>17</v>
      </c>
      <c r="L102" s="917">
        <f>'AMA_UBS J Brasil'!L30</f>
        <v>15</v>
      </c>
      <c r="M102" s="92">
        <f>'AMA_UBS J Brasil'!M30</f>
        <v>39</v>
      </c>
      <c r="N102" s="92">
        <f>'AMA_UBS J Brasil'!N30</f>
        <v>90</v>
      </c>
      <c r="O102" s="92">
        <f>'AMA_UBS J Brasil'!O30</f>
        <v>121</v>
      </c>
      <c r="P102" s="915">
        <f>'AMA_UBS J Brasil'!P30</f>
        <v>1.3444444444444446</v>
      </c>
    </row>
    <row r="103" spans="1:16" x14ac:dyDescent="0.25">
      <c r="A103" s="214" t="str">
        <f>'AMA_UBS J Brasil'!A31</f>
        <v>Educador Físico (nº grupos)</v>
      </c>
      <c r="B103" s="917">
        <f>'AMA_UBS J Brasil'!B31</f>
        <v>61</v>
      </c>
      <c r="C103" s="92">
        <f>'AMA_UBS J Brasil'!C31</f>
        <v>60</v>
      </c>
      <c r="D103" s="917">
        <f>'AMA_UBS J Brasil'!D31</f>
        <v>61</v>
      </c>
      <c r="E103" s="92">
        <f>'AMA_UBS J Brasil'!E31</f>
        <v>31</v>
      </c>
      <c r="F103" s="917">
        <f>'AMA_UBS J Brasil'!F31</f>
        <v>61</v>
      </c>
      <c r="G103" s="92">
        <f>'AMA_UBS J Brasil'!G31</f>
        <v>43</v>
      </c>
      <c r="H103" s="917">
        <f>'AMA_UBS J Brasil'!H31</f>
        <v>61</v>
      </c>
      <c r="I103" s="92">
        <f>'AMA_UBS J Brasil'!I31</f>
        <v>68</v>
      </c>
      <c r="J103" s="917">
        <f>'AMA_UBS J Brasil'!J31</f>
        <v>61</v>
      </c>
      <c r="K103" s="92">
        <f>'AMA_UBS J Brasil'!K31</f>
        <v>88</v>
      </c>
      <c r="L103" s="917">
        <f>'AMA_UBS J Brasil'!L31</f>
        <v>61</v>
      </c>
      <c r="M103" s="92">
        <f>'AMA_UBS J Brasil'!M31</f>
        <v>98</v>
      </c>
      <c r="N103" s="92">
        <f>'AMA_UBS J Brasil'!N31</f>
        <v>366</v>
      </c>
      <c r="O103" s="92">
        <f>'AMA_UBS J Brasil'!O31</f>
        <v>388</v>
      </c>
      <c r="P103" s="915">
        <f>'AMA_UBS J Brasil'!P31</f>
        <v>1.0601092896174864</v>
      </c>
    </row>
    <row r="104" spans="1:16" x14ac:dyDescent="0.25">
      <c r="A104" s="214" t="str">
        <f>'AMA_UBS J Brasil'!A32</f>
        <v>Psicólogo (consulta/ VD) - 30hrs</v>
      </c>
      <c r="B104" s="917">
        <f>'AMA_UBS J Brasil'!B32</f>
        <v>184</v>
      </c>
      <c r="C104" s="92">
        <f>'AMA_UBS J Brasil'!C32</f>
        <v>231</v>
      </c>
      <c r="D104" s="917">
        <f>'AMA_UBS J Brasil'!D32</f>
        <v>184</v>
      </c>
      <c r="E104" s="92">
        <f>'AMA_UBS J Brasil'!E32</f>
        <v>151</v>
      </c>
      <c r="F104" s="917">
        <f>'AMA_UBS J Brasil'!F32</f>
        <v>184</v>
      </c>
      <c r="G104" s="92">
        <f>'AMA_UBS J Brasil'!G32</f>
        <v>243</v>
      </c>
      <c r="H104" s="917">
        <f>'AMA_UBS J Brasil'!H32</f>
        <v>184</v>
      </c>
      <c r="I104" s="92">
        <f>'AMA_UBS J Brasil'!I32</f>
        <v>188</v>
      </c>
      <c r="J104" s="917">
        <f>'AMA_UBS J Brasil'!J32</f>
        <v>184</v>
      </c>
      <c r="K104" s="92">
        <f>'AMA_UBS J Brasil'!K32</f>
        <v>216</v>
      </c>
      <c r="L104" s="917">
        <f>'AMA_UBS J Brasil'!L32</f>
        <v>184</v>
      </c>
      <c r="M104" s="92">
        <f>'AMA_UBS J Brasil'!M32</f>
        <v>195</v>
      </c>
      <c r="N104" s="92">
        <f>'AMA_UBS J Brasil'!N32</f>
        <v>1104</v>
      </c>
      <c r="O104" s="92">
        <f>'AMA_UBS J Brasil'!O32</f>
        <v>1224</v>
      </c>
      <c r="P104" s="915">
        <f>'AMA_UBS J Brasil'!P32</f>
        <v>1.1086956521739131</v>
      </c>
    </row>
    <row r="105" spans="1:16" x14ac:dyDescent="0.25">
      <c r="A105" s="214" t="str">
        <f>'AMA_UBS J Brasil'!A33</f>
        <v>Psicólogo (nº grupos)</v>
      </c>
      <c r="B105" s="917">
        <f>'AMA_UBS J Brasil'!B33</f>
        <v>120</v>
      </c>
      <c r="C105" s="92">
        <f>'AMA_UBS J Brasil'!C33</f>
        <v>20</v>
      </c>
      <c r="D105" s="917">
        <f>'AMA_UBS J Brasil'!D33</f>
        <v>120</v>
      </c>
      <c r="E105" s="92">
        <f>'AMA_UBS J Brasil'!E33</f>
        <v>17</v>
      </c>
      <c r="F105" s="917">
        <f>'AMA_UBS J Brasil'!F33</f>
        <v>120</v>
      </c>
      <c r="G105" s="92">
        <f>'AMA_UBS J Brasil'!G33</f>
        <v>34</v>
      </c>
      <c r="H105" s="917">
        <f>'AMA_UBS J Brasil'!H33</f>
        <v>120</v>
      </c>
      <c r="I105" s="92">
        <f>'AMA_UBS J Brasil'!I33</f>
        <v>27</v>
      </c>
      <c r="J105" s="917">
        <f>'AMA_UBS J Brasil'!J33</f>
        <v>120</v>
      </c>
      <c r="K105" s="92">
        <f>'AMA_UBS J Brasil'!K33</f>
        <v>226</v>
      </c>
      <c r="L105" s="917">
        <f>'AMA_UBS J Brasil'!L33</f>
        <v>120</v>
      </c>
      <c r="M105" s="92">
        <f>'AMA_UBS J Brasil'!M33</f>
        <v>191</v>
      </c>
      <c r="N105" s="92">
        <f>'AMA_UBS J Brasil'!N33</f>
        <v>720</v>
      </c>
      <c r="O105" s="92">
        <f>'AMA_UBS J Brasil'!O33</f>
        <v>515</v>
      </c>
      <c r="P105" s="915">
        <f>'AMA_UBS J Brasil'!P33</f>
        <v>0.71527777777777779</v>
      </c>
    </row>
    <row r="106" spans="1:16" x14ac:dyDescent="0.25">
      <c r="A106" s="214" t="str">
        <f>'AMA_UBS J Brasil'!A34</f>
        <v>Farmacêutico (consulta/ VD) - 44hrs</v>
      </c>
      <c r="B106" s="917">
        <f>'AMA_UBS J Brasil'!B34</f>
        <v>106</v>
      </c>
      <c r="C106" s="92">
        <f>'AMA_UBS J Brasil'!C34</f>
        <v>9</v>
      </c>
      <c r="D106" s="917">
        <f>'AMA_UBS J Brasil'!D34</f>
        <v>106</v>
      </c>
      <c r="E106" s="92">
        <f>'AMA_UBS J Brasil'!E34</f>
        <v>4</v>
      </c>
      <c r="F106" s="917">
        <f>'AMA_UBS J Brasil'!F34</f>
        <v>106</v>
      </c>
      <c r="G106" s="92">
        <f>'AMA_UBS J Brasil'!G34</f>
        <v>0</v>
      </c>
      <c r="H106" s="917">
        <f>'AMA_UBS J Brasil'!H34</f>
        <v>106</v>
      </c>
      <c r="I106" s="92">
        <f>'AMA_UBS J Brasil'!I34</f>
        <v>57</v>
      </c>
      <c r="J106" s="917">
        <f>'AMA_UBS J Brasil'!J34</f>
        <v>106</v>
      </c>
      <c r="K106" s="92">
        <f>'AMA_UBS J Brasil'!K34</f>
        <v>65</v>
      </c>
      <c r="L106" s="917">
        <f>'AMA_UBS J Brasil'!L34</f>
        <v>106</v>
      </c>
      <c r="M106" s="92">
        <f>'AMA_UBS J Brasil'!M34</f>
        <v>77</v>
      </c>
      <c r="N106" s="92">
        <f>'AMA_UBS J Brasil'!N34</f>
        <v>636</v>
      </c>
      <c r="O106" s="92">
        <f>'AMA_UBS J Brasil'!O34</f>
        <v>212</v>
      </c>
      <c r="P106" s="915">
        <f>'AMA_UBS J Brasil'!P34</f>
        <v>0.33333333333333331</v>
      </c>
    </row>
    <row r="107" spans="1:16" x14ac:dyDescent="0.25">
      <c r="A107" s="214" t="str">
        <f>'AMA_UBS J Brasil'!A35</f>
        <v>Farmacêutico (nº grupos)</v>
      </c>
      <c r="B107" s="917">
        <f>'AMA_UBS J Brasil'!B35</f>
        <v>18</v>
      </c>
      <c r="C107" s="92">
        <f>'AMA_UBS J Brasil'!C35</f>
        <v>0</v>
      </c>
      <c r="D107" s="917">
        <f>'AMA_UBS J Brasil'!D35</f>
        <v>18</v>
      </c>
      <c r="E107" s="92">
        <f>'AMA_UBS J Brasil'!E35</f>
        <v>0</v>
      </c>
      <c r="F107" s="917">
        <f>'AMA_UBS J Brasil'!F35</f>
        <v>18</v>
      </c>
      <c r="G107" s="92">
        <f>'AMA_UBS J Brasil'!G35</f>
        <v>0</v>
      </c>
      <c r="H107" s="917">
        <f>'AMA_UBS J Brasil'!H35</f>
        <v>18</v>
      </c>
      <c r="I107" s="92">
        <f>'AMA_UBS J Brasil'!I35</f>
        <v>4</v>
      </c>
      <c r="J107" s="917">
        <f>'AMA_UBS J Brasil'!J35</f>
        <v>18</v>
      </c>
      <c r="K107" s="92">
        <f>'AMA_UBS J Brasil'!K35</f>
        <v>14</v>
      </c>
      <c r="L107" s="917">
        <f>'AMA_UBS J Brasil'!L35</f>
        <v>18</v>
      </c>
      <c r="M107" s="92">
        <f>'AMA_UBS J Brasil'!M35</f>
        <v>20</v>
      </c>
      <c r="N107" s="92">
        <f>'AMA_UBS J Brasil'!N35</f>
        <v>108</v>
      </c>
      <c r="O107" s="92">
        <f>'AMA_UBS J Brasil'!O35</f>
        <v>38</v>
      </c>
      <c r="P107" s="915">
        <f>'AMA_UBS J Brasil'!P35</f>
        <v>0.35185185185185186</v>
      </c>
    </row>
    <row r="108" spans="1:16" x14ac:dyDescent="0.25">
      <c r="A108" s="214" t="str">
        <f>'AMA_UBS J Brasil'!A36</f>
        <v>Fisioterapeuta (consulta/ VD) - 30hrs</v>
      </c>
      <c r="B108" s="917">
        <f>'AMA_UBS J Brasil'!B36</f>
        <v>46</v>
      </c>
      <c r="C108" s="92">
        <f>'AMA_UBS J Brasil'!C36</f>
        <v>81</v>
      </c>
      <c r="D108" s="917">
        <f>'AMA_UBS J Brasil'!D36</f>
        <v>46</v>
      </c>
      <c r="E108" s="92">
        <f>'AMA_UBS J Brasil'!E36</f>
        <v>52</v>
      </c>
      <c r="F108" s="917">
        <f>'AMA_UBS J Brasil'!F36</f>
        <v>46</v>
      </c>
      <c r="G108" s="92">
        <f>'AMA_UBS J Brasil'!G36</f>
        <v>77</v>
      </c>
      <c r="H108" s="917">
        <f>'AMA_UBS J Brasil'!H36</f>
        <v>46</v>
      </c>
      <c r="I108" s="92">
        <f>'AMA_UBS J Brasil'!I36</f>
        <v>56</v>
      </c>
      <c r="J108" s="917">
        <f>'AMA_UBS J Brasil'!J36</f>
        <v>46</v>
      </c>
      <c r="K108" s="92">
        <f>'AMA_UBS J Brasil'!K36</f>
        <v>63</v>
      </c>
      <c r="L108" s="917">
        <f>'AMA_UBS J Brasil'!L36</f>
        <v>46</v>
      </c>
      <c r="M108" s="92">
        <f>'AMA_UBS J Brasil'!M36</f>
        <v>56</v>
      </c>
      <c r="N108" s="92">
        <f>'AMA_UBS J Brasil'!N36</f>
        <v>276</v>
      </c>
      <c r="O108" s="92">
        <f>'AMA_UBS J Brasil'!O36</f>
        <v>385</v>
      </c>
      <c r="P108" s="915">
        <f>'AMA_UBS J Brasil'!P36</f>
        <v>1.394927536231884</v>
      </c>
    </row>
    <row r="109" spans="1:16" x14ac:dyDescent="0.25">
      <c r="A109" s="214" t="str">
        <f>'AMA_UBS J Brasil'!A37</f>
        <v>Fisioterapeuta (nº grupos)</v>
      </c>
      <c r="B109" s="917">
        <f>'AMA_UBS J Brasil'!B37</f>
        <v>30</v>
      </c>
      <c r="C109" s="92">
        <f>'AMA_UBS J Brasil'!C37</f>
        <v>37</v>
      </c>
      <c r="D109" s="917">
        <f>'AMA_UBS J Brasil'!D37</f>
        <v>30</v>
      </c>
      <c r="E109" s="92">
        <f>'AMA_UBS J Brasil'!E37</f>
        <v>37</v>
      </c>
      <c r="F109" s="917">
        <f>'AMA_UBS J Brasil'!F37</f>
        <v>30</v>
      </c>
      <c r="G109" s="92">
        <f>'AMA_UBS J Brasil'!G37</f>
        <v>32</v>
      </c>
      <c r="H109" s="917">
        <f>'AMA_UBS J Brasil'!H37</f>
        <v>30</v>
      </c>
      <c r="I109" s="92">
        <f>'AMA_UBS J Brasil'!I37</f>
        <v>13</v>
      </c>
      <c r="J109" s="917">
        <f>'AMA_UBS J Brasil'!J37</f>
        <v>30</v>
      </c>
      <c r="K109" s="92">
        <f>'AMA_UBS J Brasil'!K37</f>
        <v>65</v>
      </c>
      <c r="L109" s="917">
        <f>'AMA_UBS J Brasil'!L37</f>
        <v>30</v>
      </c>
      <c r="M109" s="92">
        <f>'AMA_UBS J Brasil'!M37</f>
        <v>54</v>
      </c>
      <c r="N109" s="92">
        <f>'AMA_UBS J Brasil'!N37</f>
        <v>180</v>
      </c>
      <c r="O109" s="92">
        <f>'AMA_UBS J Brasil'!O37</f>
        <v>238</v>
      </c>
      <c r="P109" s="915">
        <f>'AMA_UBS J Brasil'!P37</f>
        <v>1.3222222222222222</v>
      </c>
    </row>
    <row r="110" spans="1:16" x14ac:dyDescent="0.25">
      <c r="A110" s="214" t="str">
        <f>'AMA_UBS J Brasil'!A38</f>
        <v>Fonoaudiólogo (consulta/ VD) - 20hrs</v>
      </c>
      <c r="B110" s="917">
        <f>'AMA_UBS J Brasil'!B38</f>
        <v>32</v>
      </c>
      <c r="C110" s="92">
        <f>'AMA_UBS J Brasil'!C38</f>
        <v>58</v>
      </c>
      <c r="D110" s="917">
        <f>'AMA_UBS J Brasil'!D38</f>
        <v>32</v>
      </c>
      <c r="E110" s="92">
        <f>'AMA_UBS J Brasil'!E38</f>
        <v>50</v>
      </c>
      <c r="F110" s="917">
        <f>'AMA_UBS J Brasil'!F38</f>
        <v>32</v>
      </c>
      <c r="G110" s="92">
        <f>'AMA_UBS J Brasil'!G38</f>
        <v>64</v>
      </c>
      <c r="H110" s="917">
        <f>'AMA_UBS J Brasil'!H38</f>
        <v>32</v>
      </c>
      <c r="I110" s="92">
        <f>'AMA_UBS J Brasil'!I38</f>
        <v>44</v>
      </c>
      <c r="J110" s="917">
        <f>'AMA_UBS J Brasil'!J38</f>
        <v>32</v>
      </c>
      <c r="K110" s="92">
        <f>'AMA_UBS J Brasil'!K38</f>
        <v>46</v>
      </c>
      <c r="L110" s="917">
        <f>'AMA_UBS J Brasil'!L38</f>
        <v>32</v>
      </c>
      <c r="M110" s="92">
        <f>'AMA_UBS J Brasil'!M38</f>
        <v>40</v>
      </c>
      <c r="N110" s="92">
        <f>'AMA_UBS J Brasil'!N38</f>
        <v>192</v>
      </c>
      <c r="O110" s="92">
        <f>'AMA_UBS J Brasil'!O38</f>
        <v>302</v>
      </c>
      <c r="P110" s="915">
        <f>'AMA_UBS J Brasil'!P38</f>
        <v>1.5729166666666667</v>
      </c>
    </row>
    <row r="111" spans="1:16" x14ac:dyDescent="0.25">
      <c r="A111" s="214" t="str">
        <f>'AMA_UBS J Brasil'!A39</f>
        <v>Fonoaudiólogo (nº grupos)</v>
      </c>
      <c r="B111" s="917">
        <f>'AMA_UBS J Brasil'!B39</f>
        <v>20</v>
      </c>
      <c r="C111" s="92">
        <f>'AMA_UBS J Brasil'!C39</f>
        <v>37</v>
      </c>
      <c r="D111" s="917">
        <f>'AMA_UBS J Brasil'!D39</f>
        <v>20</v>
      </c>
      <c r="E111" s="92">
        <f>'AMA_UBS J Brasil'!E39</f>
        <v>0</v>
      </c>
      <c r="F111" s="917">
        <f>'AMA_UBS J Brasil'!F39</f>
        <v>20</v>
      </c>
      <c r="G111" s="92">
        <f>'AMA_UBS J Brasil'!G39</f>
        <v>1</v>
      </c>
      <c r="H111" s="917">
        <f>'AMA_UBS J Brasil'!H39</f>
        <v>20</v>
      </c>
      <c r="I111" s="92">
        <f>'AMA_UBS J Brasil'!I39</f>
        <v>0</v>
      </c>
      <c r="J111" s="917">
        <f>'AMA_UBS J Brasil'!J39</f>
        <v>20</v>
      </c>
      <c r="K111" s="92">
        <f>'AMA_UBS J Brasil'!K39</f>
        <v>49</v>
      </c>
      <c r="L111" s="917">
        <f>'AMA_UBS J Brasil'!L39</f>
        <v>20</v>
      </c>
      <c r="M111" s="92">
        <f>'AMA_UBS J Brasil'!M39</f>
        <v>54</v>
      </c>
      <c r="N111" s="92">
        <f>'AMA_UBS J Brasil'!N39</f>
        <v>120</v>
      </c>
      <c r="O111" s="92">
        <f>'AMA_UBS J Brasil'!O39</f>
        <v>141</v>
      </c>
      <c r="P111" s="915">
        <f>'AMA_UBS J Brasil'!P39</f>
        <v>1.175</v>
      </c>
    </row>
    <row r="112" spans="1:16" x14ac:dyDescent="0.25">
      <c r="A112" s="214" t="str">
        <f>'AMA_UBS J Brasil'!A40</f>
        <v>Nutricionista (consulta) - 40hrs</v>
      </c>
      <c r="B112" s="917">
        <f>'AMA_UBS J Brasil'!B40</f>
        <v>60</v>
      </c>
      <c r="C112" s="92">
        <f>'AMA_UBS J Brasil'!C40</f>
        <v>69</v>
      </c>
      <c r="D112" s="917">
        <f>'AMA_UBS J Brasil'!D40</f>
        <v>60</v>
      </c>
      <c r="E112" s="92">
        <f>'AMA_UBS J Brasil'!E40</f>
        <v>40</v>
      </c>
      <c r="F112" s="917">
        <f>'AMA_UBS J Brasil'!F40</f>
        <v>60</v>
      </c>
      <c r="G112" s="92">
        <f>'AMA_UBS J Brasil'!G40</f>
        <v>63</v>
      </c>
      <c r="H112" s="917">
        <f>'AMA_UBS J Brasil'!H40</f>
        <v>60</v>
      </c>
      <c r="I112" s="92">
        <f>'AMA_UBS J Brasil'!I40</f>
        <v>87</v>
      </c>
      <c r="J112" s="917">
        <f>'AMA_UBS J Brasil'!J40</f>
        <v>60</v>
      </c>
      <c r="K112" s="92">
        <f>'AMA_UBS J Brasil'!K40</f>
        <v>68</v>
      </c>
      <c r="L112" s="917">
        <f>'AMA_UBS J Brasil'!L40</f>
        <v>60</v>
      </c>
      <c r="M112" s="92">
        <f>'AMA_UBS J Brasil'!M40</f>
        <v>71</v>
      </c>
      <c r="N112" s="92">
        <f>'AMA_UBS J Brasil'!N40</f>
        <v>360</v>
      </c>
      <c r="O112" s="92">
        <f>'AMA_UBS J Brasil'!O40</f>
        <v>398</v>
      </c>
      <c r="P112" s="915">
        <f>'AMA_UBS J Brasil'!P40</f>
        <v>1.1055555555555556</v>
      </c>
    </row>
    <row r="113" spans="1:16" x14ac:dyDescent="0.25">
      <c r="A113" s="214" t="str">
        <f>'AMA_UBS J Brasil'!A41</f>
        <v>Nutricionista (nº grupos)</v>
      </c>
      <c r="B113" s="917">
        <f>'AMA_UBS J Brasil'!B41</f>
        <v>40</v>
      </c>
      <c r="C113" s="92">
        <f>'AMA_UBS J Brasil'!C41</f>
        <v>37</v>
      </c>
      <c r="D113" s="917">
        <f>'AMA_UBS J Brasil'!D41</f>
        <v>40</v>
      </c>
      <c r="E113" s="92">
        <f>'AMA_UBS J Brasil'!E41</f>
        <v>26</v>
      </c>
      <c r="F113" s="917">
        <f>'AMA_UBS J Brasil'!F41</f>
        <v>40</v>
      </c>
      <c r="G113" s="92">
        <f>'AMA_UBS J Brasil'!G41</f>
        <v>33</v>
      </c>
      <c r="H113" s="917">
        <f>'AMA_UBS J Brasil'!H41</f>
        <v>40</v>
      </c>
      <c r="I113" s="92">
        <f>'AMA_UBS J Brasil'!I41</f>
        <v>36</v>
      </c>
      <c r="J113" s="917">
        <f>'AMA_UBS J Brasil'!J41</f>
        <v>40</v>
      </c>
      <c r="K113" s="92">
        <f>'AMA_UBS J Brasil'!K41</f>
        <v>62</v>
      </c>
      <c r="L113" s="917">
        <f>'AMA_UBS J Brasil'!L41</f>
        <v>40</v>
      </c>
      <c r="M113" s="92">
        <f>'AMA_UBS J Brasil'!M41</f>
        <v>54</v>
      </c>
      <c r="N113" s="92">
        <f>'AMA_UBS J Brasil'!N41</f>
        <v>240</v>
      </c>
      <c r="O113" s="92">
        <f>'AMA_UBS J Brasil'!O41</f>
        <v>248</v>
      </c>
      <c r="P113" s="915">
        <f>'AMA_UBS J Brasil'!P41</f>
        <v>1.0333333333333334</v>
      </c>
    </row>
    <row r="114" spans="1:16" x14ac:dyDescent="0.25">
      <c r="A114" s="214" t="str">
        <f>'AMA_UBS J Brasil'!A42</f>
        <v>Aux/Técnico de Enfermagem (Visitas) - 30hrs</v>
      </c>
      <c r="B114" s="917">
        <f>'AMA_UBS J Brasil'!B42</f>
        <v>60</v>
      </c>
      <c r="C114" s="92">
        <f>'AMA_UBS J Brasil'!C42</f>
        <v>51</v>
      </c>
      <c r="D114" s="917">
        <f>'AMA_UBS J Brasil'!D42</f>
        <v>60</v>
      </c>
      <c r="E114" s="92">
        <f>'AMA_UBS J Brasil'!E42</f>
        <v>17</v>
      </c>
      <c r="F114" s="917">
        <f>'AMA_UBS J Brasil'!F42</f>
        <v>60</v>
      </c>
      <c r="G114" s="92">
        <f>'AMA_UBS J Brasil'!G42</f>
        <v>58</v>
      </c>
      <c r="H114" s="917">
        <f>'AMA_UBS J Brasil'!H42</f>
        <v>60</v>
      </c>
      <c r="I114" s="92">
        <f>'AMA_UBS J Brasil'!I42</f>
        <v>61</v>
      </c>
      <c r="J114" s="917">
        <f>'AMA_UBS J Brasil'!J42</f>
        <v>60</v>
      </c>
      <c r="K114" s="92">
        <f>'AMA_UBS J Brasil'!K42</f>
        <v>65</v>
      </c>
      <c r="L114" s="917">
        <f>'AMA_UBS J Brasil'!L42</f>
        <v>60</v>
      </c>
      <c r="M114" s="92">
        <f>'AMA_UBS J Brasil'!M42</f>
        <v>21</v>
      </c>
      <c r="N114" s="92">
        <f>'AMA_UBS J Brasil'!N42</f>
        <v>360</v>
      </c>
      <c r="O114" s="92">
        <f>'AMA_UBS J Brasil'!O42</f>
        <v>273</v>
      </c>
      <c r="P114" s="915">
        <f>'AMA_UBS J Brasil'!P42</f>
        <v>0.7583333333333333</v>
      </c>
    </row>
    <row r="115" spans="1:16" x14ac:dyDescent="0.25">
      <c r="A115" s="214" t="str">
        <f>'AMA_UBS J Brasil'!A43</f>
        <v>Técnico de Enfermagem (Visitas) - 40hrs</v>
      </c>
      <c r="B115" s="917">
        <f>'AMA_UBS J Brasil'!B43</f>
        <v>384</v>
      </c>
      <c r="C115" s="92">
        <f>'AMA_UBS J Brasil'!C43</f>
        <v>372</v>
      </c>
      <c r="D115" s="917">
        <f>'AMA_UBS J Brasil'!D43</f>
        <v>384</v>
      </c>
      <c r="E115" s="92">
        <f>'AMA_UBS J Brasil'!E43</f>
        <v>344</v>
      </c>
      <c r="F115" s="917">
        <f>'AMA_UBS J Brasil'!F43</f>
        <v>384</v>
      </c>
      <c r="G115" s="92">
        <f>'AMA_UBS J Brasil'!G43</f>
        <v>410</v>
      </c>
      <c r="H115" s="917">
        <f>'AMA_UBS J Brasil'!H43</f>
        <v>384</v>
      </c>
      <c r="I115" s="92">
        <f>'AMA_UBS J Brasil'!I43</f>
        <v>461</v>
      </c>
      <c r="J115" s="917">
        <f>'AMA_UBS J Brasil'!J43</f>
        <v>384</v>
      </c>
      <c r="K115" s="92">
        <f>'AMA_UBS J Brasil'!K43</f>
        <v>352</v>
      </c>
      <c r="L115" s="917">
        <f>'AMA_UBS J Brasil'!L43</f>
        <v>384</v>
      </c>
      <c r="M115" s="92">
        <f>'AMA_UBS J Brasil'!M43</f>
        <v>444</v>
      </c>
      <c r="N115" s="92">
        <f>'AMA_UBS J Brasil'!N43</f>
        <v>2304</v>
      </c>
      <c r="O115" s="92">
        <f>'AMA_UBS J Brasil'!O43</f>
        <v>2383</v>
      </c>
      <c r="P115" s="915">
        <f>'AMA_UBS J Brasil'!P43</f>
        <v>1.0342881944444444</v>
      </c>
    </row>
    <row r="116" spans="1:16" x14ac:dyDescent="0.25">
      <c r="A116" s="214" t="str">
        <f>'AMA_UBS J Brasil'!A44</f>
        <v>PICS - Atividades Coletivas</v>
      </c>
      <c r="B116" s="917">
        <f>'AMA_UBS J Brasil'!B44</f>
        <v>40</v>
      </c>
      <c r="C116" s="92">
        <f>'AMA_UBS J Brasil'!C44</f>
        <v>30</v>
      </c>
      <c r="D116" s="917">
        <f>'AMA_UBS J Brasil'!D44</f>
        <v>40</v>
      </c>
      <c r="E116" s="92">
        <f>'AMA_UBS J Brasil'!E44</f>
        <v>22</v>
      </c>
      <c r="F116" s="917">
        <f>'AMA_UBS J Brasil'!F44</f>
        <v>40</v>
      </c>
      <c r="G116" s="92">
        <f>'AMA_UBS J Brasil'!G44</f>
        <v>87</v>
      </c>
      <c r="H116" s="917">
        <f>'AMA_UBS J Brasil'!H44</f>
        <v>40</v>
      </c>
      <c r="I116" s="92">
        <f>'AMA_UBS J Brasil'!I44</f>
        <v>90</v>
      </c>
      <c r="J116" s="917">
        <f>'AMA_UBS J Brasil'!J44</f>
        <v>40</v>
      </c>
      <c r="K116" s="92">
        <f>'AMA_UBS J Brasil'!K44</f>
        <v>113</v>
      </c>
      <c r="L116" s="917">
        <f>'AMA_UBS J Brasil'!L44</f>
        <v>40</v>
      </c>
      <c r="M116" s="92">
        <f>'AMA_UBS J Brasil'!M44</f>
        <v>123</v>
      </c>
      <c r="N116" s="92">
        <f>'AMA_UBS J Brasil'!N44</f>
        <v>240</v>
      </c>
      <c r="O116" s="92">
        <f>'AMA_UBS J Brasil'!O44</f>
        <v>465</v>
      </c>
      <c r="P116" s="915">
        <f>'AMA_UBS J Brasil'!P44</f>
        <v>1.9375</v>
      </c>
    </row>
    <row r="117" spans="1:16" ht="15.75" thickBot="1" x14ac:dyDescent="0.3">
      <c r="A117" s="214" t="str">
        <f>'AMA_UBS J Brasil'!A45</f>
        <v>PICS - Atividades Individuais</v>
      </c>
      <c r="B117" s="917">
        <f>'AMA_UBS J Brasil'!B45</f>
        <v>60</v>
      </c>
      <c r="C117" s="92">
        <f>'AMA_UBS J Brasil'!C45</f>
        <v>97</v>
      </c>
      <c r="D117" s="917">
        <f>'AMA_UBS J Brasil'!D45</f>
        <v>60</v>
      </c>
      <c r="E117" s="92">
        <f>'AMA_UBS J Brasil'!E45</f>
        <v>52</v>
      </c>
      <c r="F117" s="917">
        <f>'AMA_UBS J Brasil'!F45</f>
        <v>60</v>
      </c>
      <c r="G117" s="92">
        <f>'AMA_UBS J Brasil'!G45</f>
        <v>68</v>
      </c>
      <c r="H117" s="917">
        <f>'AMA_UBS J Brasil'!H45</f>
        <v>60</v>
      </c>
      <c r="I117" s="92">
        <f>'AMA_UBS J Brasil'!I45</f>
        <v>79</v>
      </c>
      <c r="J117" s="917">
        <f>'AMA_UBS J Brasil'!J45</f>
        <v>60</v>
      </c>
      <c r="K117" s="92">
        <f>'AMA_UBS J Brasil'!K45</f>
        <v>78</v>
      </c>
      <c r="L117" s="917">
        <f>'AMA_UBS J Brasil'!L45</f>
        <v>60</v>
      </c>
      <c r="M117" s="92">
        <f>'AMA_UBS J Brasil'!M45</f>
        <v>114</v>
      </c>
      <c r="N117" s="92">
        <f>'AMA_UBS J Brasil'!N45</f>
        <v>360</v>
      </c>
      <c r="O117" s="92">
        <f>'AMA_UBS J Brasil'!O45</f>
        <v>488</v>
      </c>
      <c r="P117" s="915">
        <f>'AMA_UBS J Brasil'!P45</f>
        <v>1.3555555555555556</v>
      </c>
    </row>
    <row r="118" spans="1:16" ht="15.75" thickBot="1" x14ac:dyDescent="0.3">
      <c r="A118" s="844" t="str">
        <f>'AMA_UBS J Brasil'!A46</f>
        <v>TOTAL</v>
      </c>
      <c r="B118" s="932">
        <f>'AMA_UBS J Brasil'!B46</f>
        <v>15921</v>
      </c>
      <c r="C118" s="949">
        <f>'AMA_UBS J Brasil'!C46</f>
        <v>13542</v>
      </c>
      <c r="D118" s="932">
        <f>'AMA_UBS J Brasil'!D46</f>
        <v>15921</v>
      </c>
      <c r="E118" s="949">
        <f>'AMA_UBS J Brasil'!E46</f>
        <v>12915</v>
      </c>
      <c r="F118" s="932">
        <f>'AMA_UBS J Brasil'!F46</f>
        <v>15921</v>
      </c>
      <c r="G118" s="949">
        <f>'AMA_UBS J Brasil'!G46</f>
        <v>15915</v>
      </c>
      <c r="H118" s="932">
        <f>'AMA_UBS J Brasil'!H46</f>
        <v>15921</v>
      </c>
      <c r="I118" s="949">
        <f>'AMA_UBS J Brasil'!I46</f>
        <v>14661</v>
      </c>
      <c r="J118" s="932">
        <f>'AMA_UBS J Brasil'!J46</f>
        <v>15921</v>
      </c>
      <c r="K118" s="949">
        <f>'AMA_UBS J Brasil'!K46</f>
        <v>15450</v>
      </c>
      <c r="L118" s="932">
        <f>'AMA_UBS J Brasil'!L46</f>
        <v>15921</v>
      </c>
      <c r="M118" s="949">
        <f>'AMA_UBS J Brasil'!M46</f>
        <v>14042</v>
      </c>
      <c r="N118" s="949">
        <f>'AMA_UBS J Brasil'!N46</f>
        <v>95526</v>
      </c>
      <c r="O118" s="949">
        <f>'AMA_UBS J Brasil'!O46</f>
        <v>86525</v>
      </c>
      <c r="P118" s="950">
        <f>'AMA_UBS J Brasil'!P46</f>
        <v>0.90577434415761149</v>
      </c>
    </row>
    <row r="120" spans="1:16" ht="15.75" x14ac:dyDescent="0.25">
      <c r="A120" s="918" t="s">
        <v>662</v>
      </c>
      <c r="B120" s="926"/>
      <c r="C120" s="919"/>
      <c r="D120" s="926"/>
      <c r="E120" s="919"/>
      <c r="F120" s="926"/>
      <c r="G120" s="919"/>
      <c r="H120" s="926"/>
      <c r="I120" s="919"/>
      <c r="J120" s="926"/>
      <c r="K120" s="919"/>
      <c r="L120" s="926"/>
      <c r="M120" s="919"/>
      <c r="N120" s="919"/>
      <c r="O120" s="919"/>
      <c r="P120" s="919"/>
    </row>
    <row r="121" spans="1:16" x14ac:dyDescent="0.25">
      <c r="A121" s="909"/>
      <c r="B121" s="971" t="s">
        <v>485</v>
      </c>
      <c r="C121" s="971"/>
      <c r="D121" s="971" t="s">
        <v>686</v>
      </c>
      <c r="E121" s="971"/>
      <c r="F121" s="971" t="s">
        <v>687</v>
      </c>
      <c r="G121" s="971"/>
      <c r="H121" s="971" t="s">
        <v>688</v>
      </c>
      <c r="I121" s="971"/>
      <c r="J121" s="971" t="s">
        <v>690</v>
      </c>
      <c r="K121" s="971"/>
      <c r="L121" s="971" t="s">
        <v>691</v>
      </c>
      <c r="M121" s="971"/>
      <c r="N121" s="986" t="s">
        <v>486</v>
      </c>
      <c r="O121" s="986"/>
      <c r="P121" s="986"/>
    </row>
    <row r="122" spans="1:16" ht="15.75" thickBot="1" x14ac:dyDescent="0.3">
      <c r="A122" s="842" t="s">
        <v>14</v>
      </c>
      <c r="B122" s="920" t="s">
        <v>488</v>
      </c>
      <c r="C122" s="847" t="s">
        <v>487</v>
      </c>
      <c r="D122" s="920" t="s">
        <v>488</v>
      </c>
      <c r="E122" s="847" t="s">
        <v>487</v>
      </c>
      <c r="F122" s="920" t="s">
        <v>488</v>
      </c>
      <c r="G122" s="847" t="s">
        <v>487</v>
      </c>
      <c r="H122" s="920" t="s">
        <v>488</v>
      </c>
      <c r="I122" s="847" t="s">
        <v>487</v>
      </c>
      <c r="J122" s="920" t="s">
        <v>488</v>
      </c>
      <c r="K122" s="847" t="s">
        <v>487</v>
      </c>
      <c r="L122" s="920" t="s">
        <v>488</v>
      </c>
      <c r="M122" s="847" t="s">
        <v>487</v>
      </c>
      <c r="N122" s="847" t="s">
        <v>630</v>
      </c>
      <c r="O122" s="847" t="s">
        <v>631</v>
      </c>
      <c r="P122" s="910" t="s">
        <v>1</v>
      </c>
    </row>
    <row r="123" spans="1:16" ht="15.75" thickTop="1" x14ac:dyDescent="0.25">
      <c r="A123" s="951" t="s">
        <v>622</v>
      </c>
      <c r="B123" s="927">
        <f>'UBS V Guilherme'!B9</f>
        <v>302</v>
      </c>
      <c r="C123" s="927">
        <f>'UBS V Guilherme'!C9</f>
        <v>450</v>
      </c>
      <c r="D123" s="927">
        <f>'UBS V Guilherme'!D9</f>
        <v>302</v>
      </c>
      <c r="E123" s="927">
        <f>'UBS V Guilherme'!E9</f>
        <v>469</v>
      </c>
      <c r="F123" s="927">
        <f>'UBS V Guilherme'!F9</f>
        <v>302</v>
      </c>
      <c r="G123" s="927">
        <f>'UBS V Guilherme'!G9</f>
        <v>504</v>
      </c>
      <c r="H123" s="927">
        <f>'UBS V Guilherme'!H9</f>
        <v>302</v>
      </c>
      <c r="I123" s="927">
        <f>'UBS V Guilherme'!I9</f>
        <v>333</v>
      </c>
      <c r="J123" s="927">
        <f>'UBS V Guilherme'!J9</f>
        <v>302</v>
      </c>
      <c r="K123" s="927">
        <f>'UBS V Guilherme'!K9</f>
        <v>547</v>
      </c>
      <c r="L123" s="927">
        <f>'UBS V Guilherme'!L9</f>
        <v>302</v>
      </c>
      <c r="M123" s="927">
        <f>'UBS V Guilherme'!M9</f>
        <v>439</v>
      </c>
      <c r="N123" s="927">
        <f>'UBS V Guilherme'!N9</f>
        <v>1812</v>
      </c>
      <c r="O123" s="927">
        <f>'UBS V Guilherme'!O9</f>
        <v>2742</v>
      </c>
      <c r="P123" s="929">
        <f>'UBS V Guilherme'!P9</f>
        <v>1.5132450331125828</v>
      </c>
    </row>
    <row r="124" spans="1:16" x14ac:dyDescent="0.25">
      <c r="A124" s="951" t="s">
        <v>584</v>
      </c>
      <c r="B124" s="927">
        <f>'UBS V Guilherme'!B10</f>
        <v>68</v>
      </c>
      <c r="C124" s="927">
        <f>'UBS V Guilherme'!C10</f>
        <v>133</v>
      </c>
      <c r="D124" s="927">
        <f>'UBS V Guilherme'!D10</f>
        <v>68</v>
      </c>
      <c r="E124" s="927">
        <f>'UBS V Guilherme'!E10</f>
        <v>137</v>
      </c>
      <c r="F124" s="927">
        <f>'UBS V Guilherme'!F10</f>
        <v>68</v>
      </c>
      <c r="G124" s="927">
        <f>'UBS V Guilherme'!G10</f>
        <v>142</v>
      </c>
      <c r="H124" s="927">
        <f>'UBS V Guilherme'!H10</f>
        <v>68</v>
      </c>
      <c r="I124" s="927">
        <f>'UBS V Guilherme'!I10</f>
        <v>82</v>
      </c>
      <c r="J124" s="927">
        <f>'UBS V Guilherme'!J10</f>
        <v>68</v>
      </c>
      <c r="K124" s="927">
        <f>'UBS V Guilherme'!K10</f>
        <v>152</v>
      </c>
      <c r="L124" s="927">
        <f>'UBS V Guilherme'!L10</f>
        <v>68</v>
      </c>
      <c r="M124" s="927">
        <f>'UBS V Guilherme'!M10</f>
        <v>110</v>
      </c>
      <c r="N124" s="927">
        <f>'UBS V Guilherme'!N10</f>
        <v>408</v>
      </c>
      <c r="O124" s="927">
        <f>'UBS V Guilherme'!O10</f>
        <v>756</v>
      </c>
      <c r="P124" s="929">
        <f>'UBS V Guilherme'!P10</f>
        <v>1.8529411764705883</v>
      </c>
    </row>
    <row r="125" spans="1:16" x14ac:dyDescent="0.25">
      <c r="A125" s="951" t="s">
        <v>502</v>
      </c>
      <c r="B125" s="908">
        <f>'UBS V Guilherme'!B11</f>
        <v>6</v>
      </c>
      <c r="C125" s="908">
        <f>'UBS V Guilherme'!C11</f>
        <v>8</v>
      </c>
      <c r="D125" s="908">
        <f>'UBS V Guilherme'!D11</f>
        <v>6</v>
      </c>
      <c r="E125" s="908">
        <f>'UBS V Guilherme'!E11</f>
        <v>7</v>
      </c>
      <c r="F125" s="908">
        <f>'UBS V Guilherme'!F11</f>
        <v>6</v>
      </c>
      <c r="G125" s="908">
        <f>'UBS V Guilherme'!G11</f>
        <v>7</v>
      </c>
      <c r="H125" s="908">
        <f>'UBS V Guilherme'!H11</f>
        <v>6</v>
      </c>
      <c r="I125" s="908">
        <f>'UBS V Guilherme'!I11</f>
        <v>1</v>
      </c>
      <c r="J125" s="908">
        <f>'UBS V Guilherme'!J11</f>
        <v>6</v>
      </c>
      <c r="K125" s="908">
        <f>'UBS V Guilherme'!K11</f>
        <v>0</v>
      </c>
      <c r="L125" s="908">
        <f>'UBS V Guilherme'!L11</f>
        <v>6</v>
      </c>
      <c r="M125" s="908">
        <f>'UBS V Guilherme'!M11</f>
        <v>0</v>
      </c>
      <c r="N125" s="908">
        <f>'UBS V Guilherme'!N11</f>
        <v>36</v>
      </c>
      <c r="O125" s="908">
        <f>'UBS V Guilherme'!O11</f>
        <v>23</v>
      </c>
      <c r="P125" s="930">
        <f>'UBS V Guilherme'!P11</f>
        <v>0.63888888888888884</v>
      </c>
    </row>
    <row r="126" spans="1:16" x14ac:dyDescent="0.25">
      <c r="A126" s="214" t="str">
        <f>'UBS V Guilherme'!A12</f>
        <v>Médico Clínico (consulta) - 20hrs</v>
      </c>
      <c r="B126" s="917">
        <f>'UBS V Guilherme'!B12</f>
        <v>792</v>
      </c>
      <c r="C126" s="92">
        <f>'UBS V Guilherme'!C12</f>
        <v>544</v>
      </c>
      <c r="D126" s="917">
        <f>'UBS V Guilherme'!D12</f>
        <v>792</v>
      </c>
      <c r="E126" s="92">
        <f>'UBS V Guilherme'!E12</f>
        <v>572</v>
      </c>
      <c r="F126" s="917">
        <f>'UBS V Guilherme'!F12</f>
        <v>792</v>
      </c>
      <c r="G126" s="92">
        <f>'UBS V Guilherme'!G12</f>
        <v>762</v>
      </c>
      <c r="H126" s="917">
        <f>'UBS V Guilherme'!H12</f>
        <v>792</v>
      </c>
      <c r="I126" s="92">
        <f>'UBS V Guilherme'!I12</f>
        <v>675</v>
      </c>
      <c r="J126" s="917">
        <f>'UBS V Guilherme'!J12</f>
        <v>792</v>
      </c>
      <c r="K126" s="92">
        <f>'UBS V Guilherme'!K12</f>
        <v>792</v>
      </c>
      <c r="L126" s="917">
        <f>'UBS V Guilherme'!L12</f>
        <v>792</v>
      </c>
      <c r="M126" s="92">
        <f>'UBS V Guilherme'!M12</f>
        <v>430</v>
      </c>
      <c r="N126" s="92">
        <f>'UBS V Guilherme'!N12</f>
        <v>4752</v>
      </c>
      <c r="O126" s="92">
        <f>'UBS V Guilherme'!O12</f>
        <v>3775</v>
      </c>
      <c r="P126" s="915">
        <f>'UBS V Guilherme'!P12</f>
        <v>0.79440235690235694</v>
      </c>
    </row>
    <row r="127" spans="1:16" x14ac:dyDescent="0.25">
      <c r="A127" s="214" t="str">
        <f>'UBS V Guilherme'!A13</f>
        <v>Médico Pediatra (consulta) - 20hrs</v>
      </c>
      <c r="B127" s="917">
        <f>'UBS V Guilherme'!B13</f>
        <v>528</v>
      </c>
      <c r="C127" s="92">
        <f>'UBS V Guilherme'!C13</f>
        <v>482</v>
      </c>
      <c r="D127" s="917">
        <f>'UBS V Guilherme'!D13</f>
        <v>528</v>
      </c>
      <c r="E127" s="92">
        <f>'UBS V Guilherme'!E13</f>
        <v>461</v>
      </c>
      <c r="F127" s="917">
        <f>'UBS V Guilherme'!F13</f>
        <v>528</v>
      </c>
      <c r="G127" s="92">
        <f>'UBS V Guilherme'!G13</f>
        <v>0</v>
      </c>
      <c r="H127" s="917">
        <f>'UBS V Guilherme'!H13</f>
        <v>528</v>
      </c>
      <c r="I127" s="92">
        <f>'UBS V Guilherme'!I13</f>
        <v>501</v>
      </c>
      <c r="J127" s="917">
        <f>'UBS V Guilherme'!J13</f>
        <v>528</v>
      </c>
      <c r="K127" s="92">
        <f>'UBS V Guilherme'!K13</f>
        <v>531</v>
      </c>
      <c r="L127" s="917">
        <f>'UBS V Guilherme'!L13</f>
        <v>528</v>
      </c>
      <c r="M127" s="92">
        <f>'UBS V Guilherme'!M13</f>
        <v>493</v>
      </c>
      <c r="N127" s="92">
        <f>'UBS V Guilherme'!N13</f>
        <v>3168</v>
      </c>
      <c r="O127" s="92">
        <f>'UBS V Guilherme'!O13</f>
        <v>2468</v>
      </c>
      <c r="P127" s="915">
        <f>'UBS V Guilherme'!P13</f>
        <v>0.77904040404040409</v>
      </c>
    </row>
    <row r="128" spans="1:16" x14ac:dyDescent="0.25">
      <c r="A128" s="214" t="str">
        <f>'UBS V Guilherme'!A14</f>
        <v>Médico Psiquiatra (consulta) - 20hrs</v>
      </c>
      <c r="B128" s="917">
        <f>'UBS V Guilherme'!B14</f>
        <v>160</v>
      </c>
      <c r="C128" s="92">
        <f>'UBS V Guilherme'!C14</f>
        <v>127</v>
      </c>
      <c r="D128" s="917">
        <f>'UBS V Guilherme'!D14</f>
        <v>160</v>
      </c>
      <c r="E128" s="92">
        <f>'UBS V Guilherme'!E14</f>
        <v>107</v>
      </c>
      <c r="F128" s="917">
        <f>'UBS V Guilherme'!F14</f>
        <v>160</v>
      </c>
      <c r="G128" s="92">
        <f>'UBS V Guilherme'!G14</f>
        <v>121</v>
      </c>
      <c r="H128" s="917">
        <f>'UBS V Guilherme'!H14</f>
        <v>160</v>
      </c>
      <c r="I128" s="92">
        <f>'UBS V Guilherme'!I14</f>
        <v>90</v>
      </c>
      <c r="J128" s="917">
        <f>'UBS V Guilherme'!J14</f>
        <v>160</v>
      </c>
      <c r="K128" s="92">
        <f>'UBS V Guilherme'!K14</f>
        <v>108</v>
      </c>
      <c r="L128" s="917">
        <f>'UBS V Guilherme'!L14</f>
        <v>160</v>
      </c>
      <c r="M128" s="92">
        <f>'UBS V Guilherme'!M14</f>
        <v>73</v>
      </c>
      <c r="N128" s="92">
        <f>'UBS V Guilherme'!N14</f>
        <v>960</v>
      </c>
      <c r="O128" s="92">
        <f>'UBS V Guilherme'!O14</f>
        <v>626</v>
      </c>
      <c r="P128" s="915">
        <f>'UBS V Guilherme'!P14</f>
        <v>0.65208333333333335</v>
      </c>
    </row>
    <row r="129" spans="1:16" x14ac:dyDescent="0.25">
      <c r="A129" s="214" t="str">
        <f>'UBS V Guilherme'!A15</f>
        <v>Médico Ginecologista (consulta) - 20hrs</v>
      </c>
      <c r="B129" s="917">
        <f>'UBS V Guilherme'!B15</f>
        <v>554</v>
      </c>
      <c r="C129" s="92">
        <f>'UBS V Guilherme'!C15</f>
        <v>171</v>
      </c>
      <c r="D129" s="917">
        <f>'UBS V Guilherme'!D15</f>
        <v>554</v>
      </c>
      <c r="E129" s="92">
        <f>'UBS V Guilherme'!E15</f>
        <v>268</v>
      </c>
      <c r="F129" s="917">
        <f>'UBS V Guilherme'!F15</f>
        <v>554</v>
      </c>
      <c r="G129" s="92">
        <f>'UBS V Guilherme'!G15</f>
        <v>401</v>
      </c>
      <c r="H129" s="917">
        <f>'UBS V Guilherme'!H15</f>
        <v>554</v>
      </c>
      <c r="I129" s="92">
        <f>'UBS V Guilherme'!I15</f>
        <v>307</v>
      </c>
      <c r="J129" s="917">
        <f>'UBS V Guilherme'!J15</f>
        <v>554</v>
      </c>
      <c r="K129" s="92">
        <f>'UBS V Guilherme'!K15</f>
        <v>345</v>
      </c>
      <c r="L129" s="917">
        <f>'UBS V Guilherme'!L15</f>
        <v>554</v>
      </c>
      <c r="M129" s="92">
        <f>'UBS V Guilherme'!M15</f>
        <v>378</v>
      </c>
      <c r="N129" s="92">
        <f>'UBS V Guilherme'!N15</f>
        <v>3324</v>
      </c>
      <c r="O129" s="92">
        <f>'UBS V Guilherme'!O15</f>
        <v>1870</v>
      </c>
      <c r="P129" s="915">
        <f>'UBS V Guilherme'!P15</f>
        <v>0.56257521058965099</v>
      </c>
    </row>
    <row r="130" spans="1:16" x14ac:dyDescent="0.25">
      <c r="A130" s="214" t="str">
        <f>'UBS V Guilherme'!A16</f>
        <v>Enfermeiro (consulta) - 30hrs</v>
      </c>
      <c r="B130" s="917">
        <f>'UBS V Guilherme'!B16</f>
        <v>648</v>
      </c>
      <c r="C130" s="92">
        <f>'UBS V Guilherme'!C16</f>
        <v>650</v>
      </c>
      <c r="D130" s="917">
        <f>'UBS V Guilherme'!D16</f>
        <v>648</v>
      </c>
      <c r="E130" s="92">
        <f>'UBS V Guilherme'!E16</f>
        <v>631</v>
      </c>
      <c r="F130" s="917">
        <f>'UBS V Guilherme'!F16</f>
        <v>648</v>
      </c>
      <c r="G130" s="92">
        <f>'UBS V Guilherme'!G16</f>
        <v>645</v>
      </c>
      <c r="H130" s="917">
        <f>'UBS V Guilherme'!H16</f>
        <v>648</v>
      </c>
      <c r="I130" s="92">
        <f>'UBS V Guilherme'!I16</f>
        <v>565</v>
      </c>
      <c r="J130" s="917">
        <f>'UBS V Guilherme'!J16</f>
        <v>648</v>
      </c>
      <c r="K130" s="92">
        <f>'UBS V Guilherme'!K16</f>
        <v>383</v>
      </c>
      <c r="L130" s="917">
        <f>'UBS V Guilherme'!L16</f>
        <v>648</v>
      </c>
      <c r="M130" s="92">
        <f>'UBS V Guilherme'!M16</f>
        <v>422</v>
      </c>
      <c r="N130" s="92">
        <f>'UBS V Guilherme'!N16</f>
        <v>3888</v>
      </c>
      <c r="O130" s="92">
        <f>'UBS V Guilherme'!O16</f>
        <v>3296</v>
      </c>
      <c r="P130" s="915">
        <f>'UBS V Guilherme'!P16</f>
        <v>0.84773662551440332</v>
      </c>
    </row>
    <row r="131" spans="1:16" x14ac:dyDescent="0.25">
      <c r="A131" s="214" t="str">
        <f>'UBS V Guilherme'!A17</f>
        <v>Enfermeiro (visita) - 30hrs</v>
      </c>
      <c r="B131" s="917">
        <f>'UBS V Guilherme'!B17</f>
        <v>36</v>
      </c>
      <c r="C131" s="92">
        <f>'UBS V Guilherme'!C17</f>
        <v>40</v>
      </c>
      <c r="D131" s="917">
        <f>'UBS V Guilherme'!D17</f>
        <v>36</v>
      </c>
      <c r="E131" s="92">
        <f>'UBS V Guilherme'!E17</f>
        <v>40</v>
      </c>
      <c r="F131" s="917">
        <f>'UBS V Guilherme'!F17</f>
        <v>36</v>
      </c>
      <c r="G131" s="92">
        <f>'UBS V Guilherme'!G17</f>
        <v>76</v>
      </c>
      <c r="H131" s="917">
        <f>'UBS V Guilherme'!H17</f>
        <v>36</v>
      </c>
      <c r="I131" s="92">
        <f>'UBS V Guilherme'!I17</f>
        <v>25</v>
      </c>
      <c r="J131" s="917">
        <f>'UBS V Guilherme'!J17</f>
        <v>36</v>
      </c>
      <c r="K131" s="92">
        <f>'UBS V Guilherme'!K17</f>
        <v>60</v>
      </c>
      <c r="L131" s="917">
        <f>'UBS V Guilherme'!L17</f>
        <v>36</v>
      </c>
      <c r="M131" s="92">
        <f>'UBS V Guilherme'!M17</f>
        <v>31</v>
      </c>
      <c r="N131" s="92">
        <f>'UBS V Guilherme'!N17</f>
        <v>216</v>
      </c>
      <c r="O131" s="92">
        <f>'UBS V Guilherme'!O17</f>
        <v>272</v>
      </c>
      <c r="P131" s="915">
        <f>'UBS V Guilherme'!P17</f>
        <v>1.2592592592592593</v>
      </c>
    </row>
    <row r="132" spans="1:16" x14ac:dyDescent="0.25">
      <c r="A132" s="214" t="str">
        <f>'UBS V Guilherme'!A18</f>
        <v>Assistente Social (consulta/ VD) - 30hrs</v>
      </c>
      <c r="B132" s="917">
        <f>'UBS V Guilherme'!B18</f>
        <v>122</v>
      </c>
      <c r="C132" s="92">
        <f>'UBS V Guilherme'!C18</f>
        <v>72</v>
      </c>
      <c r="D132" s="917">
        <f>'UBS V Guilherme'!D18</f>
        <v>122</v>
      </c>
      <c r="E132" s="92">
        <f>'UBS V Guilherme'!E18</f>
        <v>128</v>
      </c>
      <c r="F132" s="917">
        <f>'UBS V Guilherme'!F18</f>
        <v>122</v>
      </c>
      <c r="G132" s="92">
        <f>'UBS V Guilherme'!G18</f>
        <v>224</v>
      </c>
      <c r="H132" s="917">
        <f>'UBS V Guilherme'!H18</f>
        <v>122</v>
      </c>
      <c r="I132" s="92">
        <f>'UBS V Guilherme'!I18</f>
        <v>243</v>
      </c>
      <c r="J132" s="917">
        <f>'UBS V Guilherme'!J18</f>
        <v>122</v>
      </c>
      <c r="K132" s="92">
        <f>'UBS V Guilherme'!K18</f>
        <v>186</v>
      </c>
      <c r="L132" s="917">
        <f>'UBS V Guilherme'!L18</f>
        <v>122</v>
      </c>
      <c r="M132" s="92">
        <f>'UBS V Guilherme'!M18</f>
        <v>191</v>
      </c>
      <c r="N132" s="92">
        <f>'UBS V Guilherme'!N18</f>
        <v>732</v>
      </c>
      <c r="O132" s="92">
        <f>'UBS V Guilherme'!O18</f>
        <v>1044</v>
      </c>
      <c r="P132" s="915">
        <f>'UBS V Guilherme'!P18</f>
        <v>1.4262295081967213</v>
      </c>
    </row>
    <row r="133" spans="1:16" x14ac:dyDescent="0.25">
      <c r="A133" s="214" t="str">
        <f>'UBS V Guilherme'!A19</f>
        <v>Assistente Social (nº grupos)</v>
      </c>
      <c r="B133" s="917">
        <f>'UBS V Guilherme'!B19</f>
        <v>30</v>
      </c>
      <c r="C133" s="92">
        <f>'UBS V Guilherme'!C19</f>
        <v>0</v>
      </c>
      <c r="D133" s="917">
        <f>'UBS V Guilherme'!D19</f>
        <v>30</v>
      </c>
      <c r="E133" s="92">
        <f>'UBS V Guilherme'!E19</f>
        <v>0</v>
      </c>
      <c r="F133" s="917">
        <f>'UBS V Guilherme'!F19</f>
        <v>30</v>
      </c>
      <c r="G133" s="92">
        <f>'UBS V Guilherme'!G19</f>
        <v>1</v>
      </c>
      <c r="H133" s="917">
        <f>'UBS V Guilherme'!H19</f>
        <v>30</v>
      </c>
      <c r="I133" s="92">
        <f>'UBS V Guilherme'!I19</f>
        <v>18</v>
      </c>
      <c r="J133" s="917">
        <f>'UBS V Guilherme'!J19</f>
        <v>30</v>
      </c>
      <c r="K133" s="92">
        <f>'UBS V Guilherme'!K19</f>
        <v>28</v>
      </c>
      <c r="L133" s="917">
        <f>'UBS V Guilherme'!L19</f>
        <v>30</v>
      </c>
      <c r="M133" s="92">
        <f>'UBS V Guilherme'!M19</f>
        <v>19</v>
      </c>
      <c r="N133" s="92">
        <f>'UBS V Guilherme'!N19</f>
        <v>180</v>
      </c>
      <c r="O133" s="92">
        <f>'UBS V Guilherme'!O19</f>
        <v>66</v>
      </c>
      <c r="P133" s="915">
        <f>'UBS V Guilherme'!P19</f>
        <v>0.36666666666666664</v>
      </c>
    </row>
    <row r="134" spans="1:16" x14ac:dyDescent="0.25">
      <c r="A134" s="214" t="str">
        <f>'UBS V Guilherme'!A20</f>
        <v>Farmacêutico (consulta/ VD) - 40hrs</v>
      </c>
      <c r="B134" s="917">
        <f>'UBS V Guilherme'!B20</f>
        <v>96</v>
      </c>
      <c r="C134" s="92">
        <f>'UBS V Guilherme'!C20</f>
        <v>96</v>
      </c>
      <c r="D134" s="917">
        <f>'UBS V Guilherme'!D20</f>
        <v>96</v>
      </c>
      <c r="E134" s="92">
        <f>'UBS V Guilherme'!E20</f>
        <v>72</v>
      </c>
      <c r="F134" s="917">
        <f>'UBS V Guilherme'!F20</f>
        <v>96</v>
      </c>
      <c r="G134" s="92">
        <f>'UBS V Guilherme'!G20</f>
        <v>83</v>
      </c>
      <c r="H134" s="917">
        <f>'UBS V Guilherme'!H20</f>
        <v>96</v>
      </c>
      <c r="I134" s="92">
        <f>'UBS V Guilherme'!I20</f>
        <v>59</v>
      </c>
      <c r="J134" s="917">
        <f>'UBS V Guilherme'!J20</f>
        <v>96</v>
      </c>
      <c r="K134" s="92">
        <f>'UBS V Guilherme'!K20</f>
        <v>65</v>
      </c>
      <c r="L134" s="917">
        <f>'UBS V Guilherme'!L20</f>
        <v>96</v>
      </c>
      <c r="M134" s="92">
        <f>'UBS V Guilherme'!M20</f>
        <v>55</v>
      </c>
      <c r="N134" s="92">
        <f>'UBS V Guilherme'!N20</f>
        <v>576</v>
      </c>
      <c r="O134" s="92">
        <f>'UBS V Guilherme'!O20</f>
        <v>430</v>
      </c>
      <c r="P134" s="915">
        <f>'UBS V Guilherme'!P20</f>
        <v>0.74652777777777779</v>
      </c>
    </row>
    <row r="135" spans="1:16" x14ac:dyDescent="0.25">
      <c r="A135" s="214" t="str">
        <f>'UBS V Guilherme'!A21</f>
        <v>Farmacêutico (nº grupos)</v>
      </c>
      <c r="B135" s="917">
        <f>'UBS V Guilherme'!B21</f>
        <v>16</v>
      </c>
      <c r="C135" s="92">
        <f>'UBS V Guilherme'!C21</f>
        <v>9</v>
      </c>
      <c r="D135" s="917">
        <f>'UBS V Guilherme'!D21</f>
        <v>16</v>
      </c>
      <c r="E135" s="92">
        <f>'UBS V Guilherme'!E21</f>
        <v>3</v>
      </c>
      <c r="F135" s="917">
        <f>'UBS V Guilherme'!F21</f>
        <v>16</v>
      </c>
      <c r="G135" s="92">
        <f>'UBS V Guilherme'!G21</f>
        <v>7</v>
      </c>
      <c r="H135" s="917">
        <f>'UBS V Guilherme'!H21</f>
        <v>16</v>
      </c>
      <c r="I135" s="92">
        <f>'UBS V Guilherme'!I21</f>
        <v>8</v>
      </c>
      <c r="J135" s="917">
        <f>'UBS V Guilherme'!J21</f>
        <v>16</v>
      </c>
      <c r="K135" s="92">
        <f>'UBS V Guilherme'!K21</f>
        <v>14</v>
      </c>
      <c r="L135" s="917">
        <f>'UBS V Guilherme'!L21</f>
        <v>16</v>
      </c>
      <c r="M135" s="92">
        <f>'UBS V Guilherme'!M21</f>
        <v>11</v>
      </c>
      <c r="N135" s="92">
        <f>'UBS V Guilherme'!N21</f>
        <v>96</v>
      </c>
      <c r="O135" s="92">
        <f>'UBS V Guilherme'!O21</f>
        <v>52</v>
      </c>
      <c r="P135" s="915">
        <f>'UBS V Guilherme'!P21</f>
        <v>0.54166666666666663</v>
      </c>
    </row>
    <row r="136" spans="1:16" x14ac:dyDescent="0.25">
      <c r="A136" s="214" t="str">
        <f>'UBS V Guilherme'!A22</f>
        <v>Nutricionista (consulta/ VD) - 40hrs</v>
      </c>
      <c r="B136" s="917">
        <f>'UBS V Guilherme'!B22</f>
        <v>60</v>
      </c>
      <c r="C136" s="92">
        <f>'UBS V Guilherme'!C22</f>
        <v>80</v>
      </c>
      <c r="D136" s="917">
        <f>'UBS V Guilherme'!D22</f>
        <v>60</v>
      </c>
      <c r="E136" s="92">
        <f>'UBS V Guilherme'!E22</f>
        <v>58</v>
      </c>
      <c r="F136" s="917">
        <f>'UBS V Guilherme'!F22</f>
        <v>60</v>
      </c>
      <c r="G136" s="92">
        <f>'UBS V Guilherme'!G22</f>
        <v>74</v>
      </c>
      <c r="H136" s="917">
        <f>'UBS V Guilherme'!H22</f>
        <v>60</v>
      </c>
      <c r="I136" s="92">
        <f>'UBS V Guilherme'!I22</f>
        <v>68</v>
      </c>
      <c r="J136" s="917">
        <f>'UBS V Guilherme'!J22</f>
        <v>60</v>
      </c>
      <c r="K136" s="92">
        <f>'UBS V Guilherme'!K22</f>
        <v>67</v>
      </c>
      <c r="L136" s="917">
        <f>'UBS V Guilherme'!L22</f>
        <v>60</v>
      </c>
      <c r="M136" s="92">
        <f>'UBS V Guilherme'!M22</f>
        <v>79</v>
      </c>
      <c r="N136" s="92">
        <f>'UBS V Guilherme'!N22</f>
        <v>360</v>
      </c>
      <c r="O136" s="92">
        <f>'UBS V Guilherme'!O22</f>
        <v>426</v>
      </c>
      <c r="P136" s="915">
        <f>'UBS V Guilherme'!P22</f>
        <v>1.1833333333333333</v>
      </c>
    </row>
    <row r="137" spans="1:16" x14ac:dyDescent="0.25">
      <c r="A137" s="214" t="str">
        <f>'UBS V Guilherme'!A23</f>
        <v>Nutricionista (nº grupos)</v>
      </c>
      <c r="B137" s="917">
        <f>'UBS V Guilherme'!B23</f>
        <v>40</v>
      </c>
      <c r="C137" s="92">
        <f>'UBS V Guilherme'!C23</f>
        <v>34</v>
      </c>
      <c r="D137" s="917">
        <f>'UBS V Guilherme'!D23</f>
        <v>40</v>
      </c>
      <c r="E137" s="92">
        <f>'UBS V Guilherme'!E23</f>
        <v>32</v>
      </c>
      <c r="F137" s="917">
        <f>'UBS V Guilherme'!F23</f>
        <v>40</v>
      </c>
      <c r="G137" s="92">
        <f>'UBS V Guilherme'!G23</f>
        <v>37</v>
      </c>
      <c r="H137" s="917">
        <f>'UBS V Guilherme'!H23</f>
        <v>40</v>
      </c>
      <c r="I137" s="92">
        <f>'UBS V Guilherme'!I23</f>
        <v>34</v>
      </c>
      <c r="J137" s="917">
        <f>'UBS V Guilherme'!J23</f>
        <v>40</v>
      </c>
      <c r="K137" s="92">
        <f>'UBS V Guilherme'!K23</f>
        <v>38</v>
      </c>
      <c r="L137" s="917">
        <f>'UBS V Guilherme'!L23</f>
        <v>40</v>
      </c>
      <c r="M137" s="92">
        <f>'UBS V Guilherme'!M23</f>
        <v>34</v>
      </c>
      <c r="N137" s="92">
        <f>'UBS V Guilherme'!N23</f>
        <v>240</v>
      </c>
      <c r="O137" s="92">
        <f>'UBS V Guilherme'!O23</f>
        <v>209</v>
      </c>
      <c r="P137" s="915">
        <f>'UBS V Guilherme'!P23</f>
        <v>0.87083333333333335</v>
      </c>
    </row>
    <row r="138" spans="1:16" x14ac:dyDescent="0.25">
      <c r="A138" s="214" t="str">
        <f>'UBS V Guilherme'!A24</f>
        <v>Fonoaudiólogo (consulta/ VD) - 8hrs</v>
      </c>
      <c r="B138" s="917">
        <f>'UBS V Guilherme'!B24</f>
        <v>24</v>
      </c>
      <c r="C138" s="92">
        <f>'UBS V Guilherme'!C24</f>
        <v>39</v>
      </c>
      <c r="D138" s="917">
        <f>'UBS V Guilherme'!D24</f>
        <v>24</v>
      </c>
      <c r="E138" s="92">
        <f>'UBS V Guilherme'!E24</f>
        <v>28</v>
      </c>
      <c r="F138" s="917">
        <f>'UBS V Guilherme'!F24</f>
        <v>24</v>
      </c>
      <c r="G138" s="92">
        <f>'UBS V Guilherme'!G24</f>
        <v>31</v>
      </c>
      <c r="H138" s="917">
        <f>'UBS V Guilherme'!H24</f>
        <v>24</v>
      </c>
      <c r="I138" s="92">
        <f>'UBS V Guilherme'!I24</f>
        <v>26</v>
      </c>
      <c r="J138" s="917">
        <f>'UBS V Guilherme'!J24</f>
        <v>24</v>
      </c>
      <c r="K138" s="92">
        <f>'UBS V Guilherme'!K24</f>
        <v>29</v>
      </c>
      <c r="L138" s="917">
        <f>'UBS V Guilherme'!L24</f>
        <v>24</v>
      </c>
      <c r="M138" s="92">
        <f>'UBS V Guilherme'!M24</f>
        <v>25</v>
      </c>
      <c r="N138" s="92">
        <f>'UBS V Guilherme'!N24</f>
        <v>144</v>
      </c>
      <c r="O138" s="92">
        <f>'UBS V Guilherme'!O24</f>
        <v>178</v>
      </c>
      <c r="P138" s="915">
        <f>'UBS V Guilherme'!P24</f>
        <v>1.2361111111111112</v>
      </c>
    </row>
    <row r="139" spans="1:16" x14ac:dyDescent="0.25">
      <c r="A139" s="214" t="str">
        <f>'UBS V Guilherme'!A25</f>
        <v>Fonoaudiólogo (nº grupos)</v>
      </c>
      <c r="B139" s="917">
        <f>'UBS V Guilherme'!B25</f>
        <v>16</v>
      </c>
      <c r="C139" s="92">
        <f>'UBS V Guilherme'!C25</f>
        <v>12</v>
      </c>
      <c r="D139" s="917">
        <f>'UBS V Guilherme'!D25</f>
        <v>16</v>
      </c>
      <c r="E139" s="92">
        <f>'UBS V Guilherme'!E25</f>
        <v>11</v>
      </c>
      <c r="F139" s="917">
        <f>'UBS V Guilherme'!F25</f>
        <v>16</v>
      </c>
      <c r="G139" s="92">
        <f>'UBS V Guilherme'!G25</f>
        <v>18</v>
      </c>
      <c r="H139" s="917">
        <f>'UBS V Guilherme'!H25</f>
        <v>16</v>
      </c>
      <c r="I139" s="92">
        <f>'UBS V Guilherme'!I25</f>
        <v>17</v>
      </c>
      <c r="J139" s="917">
        <f>'UBS V Guilherme'!J25</f>
        <v>16</v>
      </c>
      <c r="K139" s="92">
        <f>'UBS V Guilherme'!K25</f>
        <v>16</v>
      </c>
      <c r="L139" s="917">
        <f>'UBS V Guilherme'!L25</f>
        <v>16</v>
      </c>
      <c r="M139" s="92">
        <f>'UBS V Guilherme'!M25</f>
        <v>16</v>
      </c>
      <c r="N139" s="92">
        <f>'UBS V Guilherme'!N25</f>
        <v>96</v>
      </c>
      <c r="O139" s="92">
        <f>'UBS V Guilherme'!O25</f>
        <v>90</v>
      </c>
      <c r="P139" s="915">
        <f>'UBS V Guilherme'!P25</f>
        <v>0.9375</v>
      </c>
    </row>
    <row r="140" spans="1:16" x14ac:dyDescent="0.25">
      <c r="A140" s="214" t="str">
        <f>'UBS V Guilherme'!A26</f>
        <v>Psicólogo (consulta/ VD) - 30hrs</v>
      </c>
      <c r="B140" s="917">
        <f>'UBS V Guilherme'!B26</f>
        <v>92</v>
      </c>
      <c r="C140" s="92">
        <f>'UBS V Guilherme'!C26</f>
        <v>150</v>
      </c>
      <c r="D140" s="917">
        <f>'UBS V Guilherme'!D26</f>
        <v>92</v>
      </c>
      <c r="E140" s="92">
        <f>'UBS V Guilherme'!E26</f>
        <v>96</v>
      </c>
      <c r="F140" s="917">
        <f>'UBS V Guilherme'!F26</f>
        <v>92</v>
      </c>
      <c r="G140" s="92">
        <f>'UBS V Guilherme'!G26</f>
        <v>128</v>
      </c>
      <c r="H140" s="917">
        <f>'UBS V Guilherme'!H26</f>
        <v>92</v>
      </c>
      <c r="I140" s="92">
        <f>'UBS V Guilherme'!I26</f>
        <v>128</v>
      </c>
      <c r="J140" s="917">
        <f>'UBS V Guilherme'!J26</f>
        <v>92</v>
      </c>
      <c r="K140" s="92">
        <f>'UBS V Guilherme'!K26</f>
        <v>130</v>
      </c>
      <c r="L140" s="917">
        <f>'UBS V Guilherme'!L26</f>
        <v>92</v>
      </c>
      <c r="M140" s="92">
        <f>'UBS V Guilherme'!M26</f>
        <v>77</v>
      </c>
      <c r="N140" s="92">
        <f>'UBS V Guilherme'!N26</f>
        <v>552</v>
      </c>
      <c r="O140" s="92">
        <f>'UBS V Guilherme'!O26</f>
        <v>709</v>
      </c>
      <c r="P140" s="915">
        <f>'UBS V Guilherme'!P26</f>
        <v>1.2844202898550725</v>
      </c>
    </row>
    <row r="141" spans="1:16" x14ac:dyDescent="0.25">
      <c r="A141" s="214" t="str">
        <f>'UBS V Guilherme'!A27</f>
        <v>Psicólogo (nº grupos)</v>
      </c>
      <c r="B141" s="917">
        <f>'UBS V Guilherme'!B27</f>
        <v>60</v>
      </c>
      <c r="C141" s="92">
        <f>'UBS V Guilherme'!C27</f>
        <v>64</v>
      </c>
      <c r="D141" s="917">
        <f>'UBS V Guilherme'!D27</f>
        <v>60</v>
      </c>
      <c r="E141" s="92">
        <f>'UBS V Guilherme'!E27</f>
        <v>48</v>
      </c>
      <c r="F141" s="917">
        <f>'UBS V Guilherme'!F27</f>
        <v>60</v>
      </c>
      <c r="G141" s="92">
        <f>'UBS V Guilherme'!G27</f>
        <v>68</v>
      </c>
      <c r="H141" s="917">
        <f>'UBS V Guilherme'!H27</f>
        <v>60</v>
      </c>
      <c r="I141" s="92">
        <f>'UBS V Guilherme'!I27</f>
        <v>66</v>
      </c>
      <c r="J141" s="917">
        <f>'UBS V Guilherme'!J27</f>
        <v>60</v>
      </c>
      <c r="K141" s="92">
        <f>'UBS V Guilherme'!K27</f>
        <v>68</v>
      </c>
      <c r="L141" s="917">
        <f>'UBS V Guilherme'!L27</f>
        <v>60</v>
      </c>
      <c r="M141" s="92">
        <f>'UBS V Guilherme'!M27</f>
        <v>42</v>
      </c>
      <c r="N141" s="92">
        <f>'UBS V Guilherme'!N27</f>
        <v>360</v>
      </c>
      <c r="O141" s="92">
        <f>'UBS V Guilherme'!O27</f>
        <v>356</v>
      </c>
      <c r="P141" s="915">
        <f>'UBS V Guilherme'!P27</f>
        <v>0.98888888888888893</v>
      </c>
    </row>
    <row r="142" spans="1:16" x14ac:dyDescent="0.25">
      <c r="A142" s="214" t="str">
        <f>'UBS V Guilherme'!A28</f>
        <v>Técnico de Enfermagem (Visitas) - 30hrs</v>
      </c>
      <c r="B142" s="917">
        <f>'UBS V Guilherme'!B28</f>
        <v>120</v>
      </c>
      <c r="C142" s="92">
        <f>'UBS V Guilherme'!C28</f>
        <v>124</v>
      </c>
      <c r="D142" s="917">
        <f>'UBS V Guilherme'!D28</f>
        <v>120</v>
      </c>
      <c r="E142" s="92">
        <f>'UBS V Guilherme'!E28</f>
        <v>120</v>
      </c>
      <c r="F142" s="917">
        <f>'UBS V Guilherme'!F28</f>
        <v>120</v>
      </c>
      <c r="G142" s="92">
        <f>'UBS V Guilherme'!G28</f>
        <v>119</v>
      </c>
      <c r="H142" s="917">
        <f>'UBS V Guilherme'!H28</f>
        <v>120</v>
      </c>
      <c r="I142" s="92">
        <f>'UBS V Guilherme'!I28</f>
        <v>73</v>
      </c>
      <c r="J142" s="917">
        <f>'UBS V Guilherme'!J28</f>
        <v>120</v>
      </c>
      <c r="K142" s="92">
        <f>'UBS V Guilherme'!K28</f>
        <v>125</v>
      </c>
      <c r="L142" s="917">
        <f>'UBS V Guilherme'!L28</f>
        <v>120</v>
      </c>
      <c r="M142" s="92">
        <f>'UBS V Guilherme'!M28</f>
        <v>85</v>
      </c>
      <c r="N142" s="92">
        <f>'UBS V Guilherme'!N28</f>
        <v>720</v>
      </c>
      <c r="O142" s="92">
        <f>'UBS V Guilherme'!O28</f>
        <v>646</v>
      </c>
      <c r="P142" s="915">
        <f>'UBS V Guilherme'!P28</f>
        <v>0.89722222222222225</v>
      </c>
    </row>
    <row r="143" spans="1:16" x14ac:dyDescent="0.25">
      <c r="A143" s="214" t="str">
        <f>'UBS V Guilherme'!A29</f>
        <v>PICS - Atividades Coletivas</v>
      </c>
      <c r="B143" s="917">
        <f>'UBS V Guilherme'!B29</f>
        <v>7</v>
      </c>
      <c r="C143" s="92">
        <f>'UBS V Guilherme'!C29</f>
        <v>2</v>
      </c>
      <c r="D143" s="917">
        <f>'UBS V Guilherme'!D29</f>
        <v>7</v>
      </c>
      <c r="E143" s="92">
        <f>'UBS V Guilherme'!E29</f>
        <v>1</v>
      </c>
      <c r="F143" s="917">
        <f>'UBS V Guilherme'!F29</f>
        <v>7</v>
      </c>
      <c r="G143" s="92">
        <f>'UBS V Guilherme'!G29</f>
        <v>5</v>
      </c>
      <c r="H143" s="917">
        <f>'UBS V Guilherme'!H29</f>
        <v>7</v>
      </c>
      <c r="I143" s="92">
        <f>'UBS V Guilherme'!I29</f>
        <v>1</v>
      </c>
      <c r="J143" s="917">
        <f>'UBS V Guilherme'!J29</f>
        <v>7</v>
      </c>
      <c r="K143" s="92">
        <f>'UBS V Guilherme'!K29</f>
        <v>0</v>
      </c>
      <c r="L143" s="917">
        <f>'UBS V Guilherme'!L29</f>
        <v>7</v>
      </c>
      <c r="M143" s="92">
        <f>'UBS V Guilherme'!M29</f>
        <v>2</v>
      </c>
      <c r="N143" s="92">
        <f>'UBS V Guilherme'!N29</f>
        <v>42</v>
      </c>
      <c r="O143" s="92">
        <f>'UBS V Guilherme'!O29</f>
        <v>11</v>
      </c>
      <c r="P143" s="915">
        <f>'UBS V Guilherme'!P29</f>
        <v>0.26190476190476192</v>
      </c>
    </row>
    <row r="144" spans="1:16" ht="15.75" thickBot="1" x14ac:dyDescent="0.3">
      <c r="A144" s="214" t="str">
        <f>'UBS V Guilherme'!A30</f>
        <v>PICS - Atividades Individuais</v>
      </c>
      <c r="B144" s="917">
        <f>'UBS V Guilherme'!B30</f>
        <v>10</v>
      </c>
      <c r="C144" s="92">
        <f>'UBS V Guilherme'!C30</f>
        <v>34</v>
      </c>
      <c r="D144" s="917">
        <f>'UBS V Guilherme'!D30</f>
        <v>10</v>
      </c>
      <c r="E144" s="92">
        <f>'UBS V Guilherme'!E30</f>
        <v>31</v>
      </c>
      <c r="F144" s="917">
        <f>'UBS V Guilherme'!F30</f>
        <v>10</v>
      </c>
      <c r="G144" s="92">
        <f>'UBS V Guilherme'!G30</f>
        <v>45</v>
      </c>
      <c r="H144" s="917">
        <f>'UBS V Guilherme'!H30</f>
        <v>10</v>
      </c>
      <c r="I144" s="92">
        <f>'UBS V Guilherme'!I30</f>
        <v>26</v>
      </c>
      <c r="J144" s="917">
        <f>'UBS V Guilherme'!J30</f>
        <v>10</v>
      </c>
      <c r="K144" s="92">
        <f>'UBS V Guilherme'!K30</f>
        <v>27</v>
      </c>
      <c r="L144" s="917">
        <f>'UBS V Guilherme'!L30</f>
        <v>10</v>
      </c>
      <c r="M144" s="92">
        <f>'UBS V Guilherme'!M30</f>
        <v>27</v>
      </c>
      <c r="N144" s="92">
        <f>'UBS V Guilherme'!N30</f>
        <v>60</v>
      </c>
      <c r="O144" s="92">
        <f>'UBS V Guilherme'!O30</f>
        <v>190</v>
      </c>
      <c r="P144" s="915">
        <f>'UBS V Guilherme'!P30</f>
        <v>3.1666666666666665</v>
      </c>
    </row>
    <row r="145" spans="1:16" ht="15.75" thickBot="1" x14ac:dyDescent="0.3">
      <c r="A145" s="844" t="str">
        <f>'UBS V Guilherme'!A31</f>
        <v>TOTAL</v>
      </c>
      <c r="B145" s="932">
        <f>'UBS V Guilherme'!B31</f>
        <v>3787</v>
      </c>
      <c r="C145" s="949">
        <f>'UBS V Guilherme'!C31</f>
        <v>3321</v>
      </c>
      <c r="D145" s="932">
        <f>'UBS V Guilherme'!D31</f>
        <v>3787</v>
      </c>
      <c r="E145" s="949">
        <f>'UBS V Guilherme'!E31</f>
        <v>3320</v>
      </c>
      <c r="F145" s="932">
        <f>'UBS V Guilherme'!F31</f>
        <v>3787</v>
      </c>
      <c r="G145" s="949">
        <f>'UBS V Guilherme'!G31</f>
        <v>3498</v>
      </c>
      <c r="H145" s="932">
        <f>'UBS V Guilherme'!H31</f>
        <v>3787</v>
      </c>
      <c r="I145" s="949">
        <f>'UBS V Guilherme'!I31</f>
        <v>3346</v>
      </c>
      <c r="J145" s="932">
        <f>'UBS V Guilherme'!J31</f>
        <v>3787</v>
      </c>
      <c r="K145" s="949">
        <f>'UBS V Guilherme'!K31</f>
        <v>3711</v>
      </c>
      <c r="L145" s="932">
        <f>'UBS V Guilherme'!L31</f>
        <v>3787</v>
      </c>
      <c r="M145" s="949">
        <f>'UBS V Guilherme'!M31</f>
        <v>3039</v>
      </c>
      <c r="N145" s="949">
        <f>'UBS V Guilherme'!N31</f>
        <v>22722</v>
      </c>
      <c r="O145" s="949">
        <f>'UBS V Guilherme'!O31</f>
        <v>20235</v>
      </c>
      <c r="P145" s="950">
        <f>'UBS V Guilherme'!P31</f>
        <v>0.89054660681278053</v>
      </c>
    </row>
    <row r="147" spans="1:16" ht="15.75" x14ac:dyDescent="0.25">
      <c r="A147" s="918" t="s">
        <v>663</v>
      </c>
      <c r="B147" s="926"/>
      <c r="C147" s="919"/>
      <c r="D147" s="926"/>
      <c r="E147" s="919"/>
      <c r="F147" s="926"/>
      <c r="G147" s="919"/>
      <c r="H147" s="926"/>
      <c r="I147" s="919"/>
      <c r="J147" s="926"/>
      <c r="K147" s="919"/>
      <c r="L147" s="926"/>
      <c r="M147" s="919"/>
      <c r="N147" s="919"/>
      <c r="O147" s="919"/>
      <c r="P147" s="919"/>
    </row>
    <row r="148" spans="1:16" x14ac:dyDescent="0.25">
      <c r="A148" s="909"/>
      <c r="B148" s="971" t="s">
        <v>485</v>
      </c>
      <c r="C148" s="971"/>
      <c r="D148" s="971" t="s">
        <v>686</v>
      </c>
      <c r="E148" s="971"/>
      <c r="F148" s="971" t="s">
        <v>687</v>
      </c>
      <c r="G148" s="971"/>
      <c r="H148" s="971" t="s">
        <v>688</v>
      </c>
      <c r="I148" s="971"/>
      <c r="J148" s="971" t="s">
        <v>690</v>
      </c>
      <c r="K148" s="971"/>
      <c r="L148" s="971" t="s">
        <v>691</v>
      </c>
      <c r="M148" s="971"/>
      <c r="N148" s="986" t="s">
        <v>486</v>
      </c>
      <c r="O148" s="986"/>
      <c r="P148" s="986"/>
    </row>
    <row r="149" spans="1:16" ht="15.75" thickBot="1" x14ac:dyDescent="0.3">
      <c r="A149" s="842" t="s">
        <v>14</v>
      </c>
      <c r="B149" s="920" t="s">
        <v>488</v>
      </c>
      <c r="C149" s="847" t="s">
        <v>487</v>
      </c>
      <c r="D149" s="920" t="s">
        <v>488</v>
      </c>
      <c r="E149" s="847" t="s">
        <v>487</v>
      </c>
      <c r="F149" s="920" t="s">
        <v>488</v>
      </c>
      <c r="G149" s="847" t="s">
        <v>487</v>
      </c>
      <c r="H149" s="920" t="s">
        <v>488</v>
      </c>
      <c r="I149" s="847" t="s">
        <v>487</v>
      </c>
      <c r="J149" s="920" t="s">
        <v>488</v>
      </c>
      <c r="K149" s="847" t="s">
        <v>487</v>
      </c>
      <c r="L149" s="920" t="s">
        <v>488</v>
      </c>
      <c r="M149" s="847" t="s">
        <v>487</v>
      </c>
      <c r="N149" s="847" t="s">
        <v>630</v>
      </c>
      <c r="O149" s="847" t="s">
        <v>631</v>
      </c>
      <c r="P149" s="910" t="s">
        <v>1</v>
      </c>
    </row>
    <row r="150" spans="1:16" ht="15.75" thickTop="1" x14ac:dyDescent="0.25">
      <c r="A150" s="214" t="str">
        <f>'AMA_UBS V Medeiros'!A9</f>
        <v>Cirurgião Dentista (consulta/ atendimento) - 20hrs</v>
      </c>
      <c r="B150" s="917">
        <f>'AMA_UBS V Medeiros'!B9</f>
        <v>324</v>
      </c>
      <c r="C150" s="92">
        <f>'AMA_UBS V Medeiros'!C9</f>
        <v>452</v>
      </c>
      <c r="D150" s="917">
        <f>'AMA_UBS V Medeiros'!D9</f>
        <v>324</v>
      </c>
      <c r="E150" s="92">
        <f>'AMA_UBS V Medeiros'!E9</f>
        <v>358</v>
      </c>
      <c r="F150" s="917">
        <f>'AMA_UBS V Medeiros'!F9</f>
        <v>324</v>
      </c>
      <c r="G150" s="92">
        <f>'AMA_UBS V Medeiros'!G9</f>
        <v>405</v>
      </c>
      <c r="H150" s="917">
        <f>'AMA_UBS V Medeiros'!H9</f>
        <v>324</v>
      </c>
      <c r="I150" s="92">
        <f>'AMA_UBS V Medeiros'!I9</f>
        <v>309</v>
      </c>
      <c r="J150" s="917">
        <f>'AMA_UBS V Medeiros'!J9</f>
        <v>324</v>
      </c>
      <c r="K150" s="92">
        <f>'AMA_UBS V Medeiros'!K9</f>
        <v>352</v>
      </c>
      <c r="L150" s="917">
        <f>'AMA_UBS V Medeiros'!L9</f>
        <v>324</v>
      </c>
      <c r="M150" s="92">
        <f>'AMA_UBS V Medeiros'!M9</f>
        <v>411</v>
      </c>
      <c r="N150" s="92">
        <f>'AMA_UBS V Medeiros'!N9</f>
        <v>1944</v>
      </c>
      <c r="O150" s="92">
        <f>'AMA_UBS V Medeiros'!O9</f>
        <v>2287</v>
      </c>
      <c r="P150" s="915">
        <f>'AMA_UBS V Medeiros'!P9</f>
        <v>1.1764403292181069</v>
      </c>
    </row>
    <row r="151" spans="1:16" x14ac:dyDescent="0.25">
      <c r="A151" s="214" t="str">
        <f>'AMA_UBS V Medeiros'!A10</f>
        <v>Cirurgião Dentista (TI clínico restaurador) - 20hrs</v>
      </c>
      <c r="B151" s="917">
        <f>'AMA_UBS V Medeiros'!B10</f>
        <v>72</v>
      </c>
      <c r="C151" s="92">
        <f>'AMA_UBS V Medeiros'!C10</f>
        <v>94</v>
      </c>
      <c r="D151" s="917">
        <f>'AMA_UBS V Medeiros'!D10</f>
        <v>72</v>
      </c>
      <c r="E151" s="92">
        <f>'AMA_UBS V Medeiros'!E10</f>
        <v>72</v>
      </c>
      <c r="F151" s="917">
        <f>'AMA_UBS V Medeiros'!F10</f>
        <v>72</v>
      </c>
      <c r="G151" s="92">
        <f>'AMA_UBS V Medeiros'!G10</f>
        <v>82</v>
      </c>
      <c r="H151" s="917">
        <f>'AMA_UBS V Medeiros'!H10</f>
        <v>72</v>
      </c>
      <c r="I151" s="92">
        <f>'AMA_UBS V Medeiros'!I10</f>
        <v>75</v>
      </c>
      <c r="J151" s="917">
        <f>'AMA_UBS V Medeiros'!J10</f>
        <v>72</v>
      </c>
      <c r="K151" s="92">
        <f>'AMA_UBS V Medeiros'!K10</f>
        <v>82</v>
      </c>
      <c r="L151" s="917">
        <f>'AMA_UBS V Medeiros'!L10</f>
        <v>72</v>
      </c>
      <c r="M151" s="92">
        <f>'AMA_UBS V Medeiros'!M10</f>
        <v>91</v>
      </c>
      <c r="N151" s="92">
        <f>'AMA_UBS V Medeiros'!N10</f>
        <v>432</v>
      </c>
      <c r="O151" s="92">
        <f>'AMA_UBS V Medeiros'!O10</f>
        <v>496</v>
      </c>
      <c r="P151" s="915">
        <f>'AMA_UBS V Medeiros'!P10</f>
        <v>1.1481481481481481</v>
      </c>
    </row>
    <row r="152" spans="1:16" x14ac:dyDescent="0.25">
      <c r="A152" s="214" t="str">
        <f>'AMA_UBS V Medeiros'!A11</f>
        <v>Cirurgião Dentista (TI prótese) - 20hrs</v>
      </c>
      <c r="B152" s="917">
        <f>'AMA_UBS V Medeiros'!B11</f>
        <v>6</v>
      </c>
      <c r="C152" s="92">
        <f>'AMA_UBS V Medeiros'!C11</f>
        <v>5</v>
      </c>
      <c r="D152" s="917">
        <f>'AMA_UBS V Medeiros'!D11</f>
        <v>6</v>
      </c>
      <c r="E152" s="92">
        <f>'AMA_UBS V Medeiros'!E11</f>
        <v>5</v>
      </c>
      <c r="F152" s="917">
        <f>'AMA_UBS V Medeiros'!F11</f>
        <v>6</v>
      </c>
      <c r="G152" s="92">
        <f>'AMA_UBS V Medeiros'!G11</f>
        <v>3</v>
      </c>
      <c r="H152" s="917">
        <f>'AMA_UBS V Medeiros'!H11</f>
        <v>6</v>
      </c>
      <c r="I152" s="92">
        <f>'AMA_UBS V Medeiros'!I11</f>
        <v>1</v>
      </c>
      <c r="J152" s="917">
        <f>'AMA_UBS V Medeiros'!J11</f>
        <v>6</v>
      </c>
      <c r="K152" s="92">
        <f>'AMA_UBS V Medeiros'!K11</f>
        <v>1</v>
      </c>
      <c r="L152" s="917">
        <f>'AMA_UBS V Medeiros'!L11</f>
        <v>6</v>
      </c>
      <c r="M152" s="92">
        <f>'AMA_UBS V Medeiros'!M11</f>
        <v>0</v>
      </c>
      <c r="N152" s="92">
        <f>'AMA_UBS V Medeiros'!N11</f>
        <v>36</v>
      </c>
      <c r="O152" s="92">
        <f>'AMA_UBS V Medeiros'!O11</f>
        <v>15</v>
      </c>
      <c r="P152" s="915">
        <f>'AMA_UBS V Medeiros'!P11</f>
        <v>0.41666666666666669</v>
      </c>
    </row>
    <row r="153" spans="1:16" x14ac:dyDescent="0.25">
      <c r="A153" s="214" t="str">
        <f>'AMA_UBS V Medeiros'!A12</f>
        <v>Médico Clínico (consulta) - 20hrs</v>
      </c>
      <c r="B153" s="917">
        <f>'AMA_UBS V Medeiros'!B12</f>
        <v>1320</v>
      </c>
      <c r="C153" s="92">
        <f>'AMA_UBS V Medeiros'!C12</f>
        <v>907</v>
      </c>
      <c r="D153" s="917">
        <f>'AMA_UBS V Medeiros'!D12</f>
        <v>1320</v>
      </c>
      <c r="E153" s="92">
        <f>'AMA_UBS V Medeiros'!E12</f>
        <v>874</v>
      </c>
      <c r="F153" s="917">
        <f>'AMA_UBS V Medeiros'!F12</f>
        <v>1320</v>
      </c>
      <c r="G153" s="92">
        <f>'AMA_UBS V Medeiros'!G12</f>
        <v>1097</v>
      </c>
      <c r="H153" s="917">
        <f>'AMA_UBS V Medeiros'!H12</f>
        <v>1320</v>
      </c>
      <c r="I153" s="92">
        <f>'AMA_UBS V Medeiros'!I12</f>
        <v>815</v>
      </c>
      <c r="J153" s="917">
        <f>'AMA_UBS V Medeiros'!J12</f>
        <v>1320</v>
      </c>
      <c r="K153" s="92">
        <f>'AMA_UBS V Medeiros'!K12</f>
        <v>1103</v>
      </c>
      <c r="L153" s="917">
        <f>'AMA_UBS V Medeiros'!L12</f>
        <v>1320</v>
      </c>
      <c r="M153" s="92">
        <f>'AMA_UBS V Medeiros'!M12</f>
        <v>909</v>
      </c>
      <c r="N153" s="92">
        <f>'AMA_UBS V Medeiros'!N12</f>
        <v>7920</v>
      </c>
      <c r="O153" s="92">
        <f>'AMA_UBS V Medeiros'!O12</f>
        <v>5705</v>
      </c>
      <c r="P153" s="915">
        <f>'AMA_UBS V Medeiros'!P12</f>
        <v>0.72032828282828287</v>
      </c>
    </row>
    <row r="154" spans="1:16" x14ac:dyDescent="0.25">
      <c r="A154" s="214" t="str">
        <f>'AMA_UBS V Medeiros'!A13</f>
        <v>Médico Pediatra (consulta) - 20hrs</v>
      </c>
      <c r="B154" s="917">
        <f>'AMA_UBS V Medeiros'!B13</f>
        <v>528</v>
      </c>
      <c r="C154" s="92">
        <f>'AMA_UBS V Medeiros'!C13</f>
        <v>129</v>
      </c>
      <c r="D154" s="917">
        <f>'AMA_UBS V Medeiros'!D13</f>
        <v>528</v>
      </c>
      <c r="E154" s="92">
        <f>'AMA_UBS V Medeiros'!E13</f>
        <v>286</v>
      </c>
      <c r="F154" s="917">
        <f>'AMA_UBS V Medeiros'!F13</f>
        <v>528</v>
      </c>
      <c r="G154" s="92">
        <f>'AMA_UBS V Medeiros'!G13</f>
        <v>443</v>
      </c>
      <c r="H154" s="917">
        <f>'AMA_UBS V Medeiros'!H13</f>
        <v>528</v>
      </c>
      <c r="I154" s="92">
        <f>'AMA_UBS V Medeiros'!I13</f>
        <v>359</v>
      </c>
      <c r="J154" s="917">
        <f>'AMA_UBS V Medeiros'!J13</f>
        <v>528</v>
      </c>
      <c r="K154" s="92">
        <f>'AMA_UBS V Medeiros'!K13</f>
        <v>379</v>
      </c>
      <c r="L154" s="917">
        <f>'AMA_UBS V Medeiros'!L13</f>
        <v>528</v>
      </c>
      <c r="M154" s="92">
        <f>'AMA_UBS V Medeiros'!M13</f>
        <v>376</v>
      </c>
      <c r="N154" s="92">
        <f>'AMA_UBS V Medeiros'!N13</f>
        <v>3168</v>
      </c>
      <c r="O154" s="92">
        <f>'AMA_UBS V Medeiros'!O13</f>
        <v>1972</v>
      </c>
      <c r="P154" s="915">
        <f>'AMA_UBS V Medeiros'!P13</f>
        <v>0.62247474747474751</v>
      </c>
    </row>
    <row r="155" spans="1:16" x14ac:dyDescent="0.25">
      <c r="A155" s="214" t="str">
        <f>'AMA_UBS V Medeiros'!A14</f>
        <v>Médico Psiquiatra (consulta) - 20hrs</v>
      </c>
      <c r="B155" s="917">
        <f>'AMA_UBS V Medeiros'!B14</f>
        <v>320</v>
      </c>
      <c r="C155" s="92">
        <f>'AMA_UBS V Medeiros'!C14</f>
        <v>189</v>
      </c>
      <c r="D155" s="917">
        <f>'AMA_UBS V Medeiros'!D14</f>
        <v>320</v>
      </c>
      <c r="E155" s="92">
        <f>'AMA_UBS V Medeiros'!E14</f>
        <v>176</v>
      </c>
      <c r="F155" s="917">
        <f>'AMA_UBS V Medeiros'!F14</f>
        <v>320</v>
      </c>
      <c r="G155" s="92">
        <f>'AMA_UBS V Medeiros'!G14</f>
        <v>210</v>
      </c>
      <c r="H155" s="917">
        <f>'AMA_UBS V Medeiros'!H14</f>
        <v>320</v>
      </c>
      <c r="I155" s="92">
        <f>'AMA_UBS V Medeiros'!I14</f>
        <v>199</v>
      </c>
      <c r="J155" s="917">
        <f>'AMA_UBS V Medeiros'!J14</f>
        <v>320</v>
      </c>
      <c r="K155" s="92">
        <f>'AMA_UBS V Medeiros'!K14</f>
        <v>204</v>
      </c>
      <c r="L155" s="917">
        <f>'AMA_UBS V Medeiros'!L14</f>
        <v>320</v>
      </c>
      <c r="M155" s="92">
        <f>'AMA_UBS V Medeiros'!M14</f>
        <v>210</v>
      </c>
      <c r="N155" s="92">
        <f>'AMA_UBS V Medeiros'!N14</f>
        <v>1920</v>
      </c>
      <c r="O155" s="92">
        <f>'AMA_UBS V Medeiros'!O14</f>
        <v>1188</v>
      </c>
      <c r="P155" s="915">
        <f>'AMA_UBS V Medeiros'!P14</f>
        <v>0.61875000000000002</v>
      </c>
    </row>
    <row r="156" spans="1:16" x14ac:dyDescent="0.25">
      <c r="A156" s="214" t="str">
        <f>'AMA_UBS V Medeiros'!A15</f>
        <v>Médico Infectologista (TB) (consulta) - 20hrs</v>
      </c>
      <c r="B156" s="917" t="str">
        <f>'AMA_UBS V Medeiros'!B15</f>
        <v>s/ meta</v>
      </c>
      <c r="C156" s="92">
        <f>'AMA_UBS V Medeiros'!C15</f>
        <v>26</v>
      </c>
      <c r="D156" s="917" t="str">
        <f>'AMA_UBS V Medeiros'!D15</f>
        <v>s/ meta</v>
      </c>
      <c r="E156" s="92">
        <f>'AMA_UBS V Medeiros'!E15</f>
        <v>33</v>
      </c>
      <c r="F156" s="917" t="str">
        <f>'AMA_UBS V Medeiros'!F15</f>
        <v>s/ meta</v>
      </c>
      <c r="G156" s="92">
        <f>'AMA_UBS V Medeiros'!G15</f>
        <v>37</v>
      </c>
      <c r="H156" s="917" t="str">
        <f>'AMA_UBS V Medeiros'!H15</f>
        <v>s/ meta</v>
      </c>
      <c r="I156" s="92">
        <f>'AMA_UBS V Medeiros'!I15</f>
        <v>40</v>
      </c>
      <c r="J156" s="917" t="str">
        <f>'AMA_UBS V Medeiros'!J15</f>
        <v>s/ meta</v>
      </c>
      <c r="K156" s="92">
        <f>'AMA_UBS V Medeiros'!K15</f>
        <v>26</v>
      </c>
      <c r="L156" s="917" t="str">
        <f>'AMA_UBS V Medeiros'!L15</f>
        <v>s/ meta</v>
      </c>
      <c r="M156" s="92">
        <f>'AMA_UBS V Medeiros'!M15</f>
        <v>20</v>
      </c>
      <c r="N156" s="92" t="str">
        <f>'AMA_UBS V Medeiros'!N15</f>
        <v>s/ meta</v>
      </c>
      <c r="O156" s="92">
        <f>'AMA_UBS V Medeiros'!O15</f>
        <v>182</v>
      </c>
      <c r="P156" s="915" t="str">
        <f>'AMA_UBS V Medeiros'!P15</f>
        <v>-</v>
      </c>
    </row>
    <row r="157" spans="1:16" x14ac:dyDescent="0.25">
      <c r="A157" s="214" t="str">
        <f>'AMA_UBS V Medeiros'!A16</f>
        <v>Médico Pneumologista - 12hrs</v>
      </c>
      <c r="B157" s="917">
        <f>'AMA_UBS V Medeiros'!B16</f>
        <v>132</v>
      </c>
      <c r="C157" s="92">
        <f>'AMA_UBS V Medeiros'!C16</f>
        <v>0</v>
      </c>
      <c r="D157" s="917">
        <f>'AMA_UBS V Medeiros'!D16</f>
        <v>132</v>
      </c>
      <c r="E157" s="92">
        <f>'AMA_UBS V Medeiros'!E16</f>
        <v>26</v>
      </c>
      <c r="F157" s="917">
        <f>'AMA_UBS V Medeiros'!F16</f>
        <v>132</v>
      </c>
      <c r="G157" s="92">
        <f>'AMA_UBS V Medeiros'!G16</f>
        <v>67</v>
      </c>
      <c r="H157" s="917">
        <f>'AMA_UBS V Medeiros'!H16</f>
        <v>132</v>
      </c>
      <c r="I157" s="92">
        <f>'AMA_UBS V Medeiros'!I16</f>
        <v>84</v>
      </c>
      <c r="J157" s="917">
        <f>'AMA_UBS V Medeiros'!J16</f>
        <v>132</v>
      </c>
      <c r="K157" s="92">
        <f>'AMA_UBS V Medeiros'!K16</f>
        <v>128</v>
      </c>
      <c r="L157" s="917">
        <f>'AMA_UBS V Medeiros'!L16</f>
        <v>132</v>
      </c>
      <c r="M157" s="92">
        <f>'AMA_UBS V Medeiros'!M16</f>
        <v>165</v>
      </c>
      <c r="N157" s="92">
        <f>'AMA_UBS V Medeiros'!N16</f>
        <v>792</v>
      </c>
      <c r="O157" s="92">
        <f>'AMA_UBS V Medeiros'!O16</f>
        <v>470</v>
      </c>
      <c r="P157" s="915">
        <f>'AMA_UBS V Medeiros'!P16</f>
        <v>0.59343434343434343</v>
      </c>
    </row>
    <row r="158" spans="1:16" x14ac:dyDescent="0.25">
      <c r="A158" s="214" t="str">
        <f>'AMA_UBS V Medeiros'!A17</f>
        <v>Médico Pneumologista (ODP) - 20hrs</v>
      </c>
      <c r="B158" s="917" t="str">
        <f>'AMA_UBS V Medeiros'!B17</f>
        <v>s/ meta</v>
      </c>
      <c r="C158" s="92">
        <f>'AMA_UBS V Medeiros'!C17</f>
        <v>58</v>
      </c>
      <c r="D158" s="917" t="str">
        <f>'AMA_UBS V Medeiros'!D17</f>
        <v>s/ meta</v>
      </c>
      <c r="E158" s="92">
        <f>'AMA_UBS V Medeiros'!E17</f>
        <v>140</v>
      </c>
      <c r="F158" s="917" t="str">
        <f>'AMA_UBS V Medeiros'!F17</f>
        <v>s/ meta</v>
      </c>
      <c r="G158" s="92">
        <f>'AMA_UBS V Medeiros'!G17</f>
        <v>161</v>
      </c>
      <c r="H158" s="917" t="str">
        <f>'AMA_UBS V Medeiros'!H17</f>
        <v>s/ meta</v>
      </c>
      <c r="I158" s="92">
        <f>'AMA_UBS V Medeiros'!I17</f>
        <v>118</v>
      </c>
      <c r="J158" s="917" t="str">
        <f>'AMA_UBS V Medeiros'!J17</f>
        <v>s/ meta</v>
      </c>
      <c r="K158" s="92">
        <f>'AMA_UBS V Medeiros'!K17</f>
        <v>126</v>
      </c>
      <c r="L158" s="917" t="str">
        <f>'AMA_UBS V Medeiros'!L17</f>
        <v>s/ meta</v>
      </c>
      <c r="M158" s="92">
        <f>'AMA_UBS V Medeiros'!M17</f>
        <v>117</v>
      </c>
      <c r="N158" s="92" t="str">
        <f>'AMA_UBS V Medeiros'!N17</f>
        <v>s/ meta</v>
      </c>
      <c r="O158" s="92">
        <f>'AMA_UBS V Medeiros'!O17</f>
        <v>720</v>
      </c>
      <c r="P158" s="915" t="str">
        <f>'AMA_UBS V Medeiros'!P17</f>
        <v>-</v>
      </c>
    </row>
    <row r="159" spans="1:16" x14ac:dyDescent="0.25">
      <c r="A159" s="214" t="str">
        <f>'AMA_UBS V Medeiros'!A18</f>
        <v>Médico Ginecologista (consulta) - 20hrs</v>
      </c>
      <c r="B159" s="917">
        <f>'AMA_UBS V Medeiros'!B18</f>
        <v>660</v>
      </c>
      <c r="C159" s="92">
        <f>'AMA_UBS V Medeiros'!C18</f>
        <v>545</v>
      </c>
      <c r="D159" s="917">
        <f>'AMA_UBS V Medeiros'!D18</f>
        <v>660</v>
      </c>
      <c r="E159" s="92">
        <f>'AMA_UBS V Medeiros'!E18</f>
        <v>386</v>
      </c>
      <c r="F159" s="917">
        <f>'AMA_UBS V Medeiros'!F18</f>
        <v>660</v>
      </c>
      <c r="G159" s="92">
        <f>'AMA_UBS V Medeiros'!G18</f>
        <v>573</v>
      </c>
      <c r="H159" s="917">
        <f>'AMA_UBS V Medeiros'!H18</f>
        <v>660</v>
      </c>
      <c r="I159" s="92">
        <f>'AMA_UBS V Medeiros'!I18</f>
        <v>481</v>
      </c>
      <c r="J159" s="917">
        <f>'AMA_UBS V Medeiros'!J18</f>
        <v>660</v>
      </c>
      <c r="K159" s="92">
        <f>'AMA_UBS V Medeiros'!K18</f>
        <v>441</v>
      </c>
      <c r="L159" s="917">
        <f>'AMA_UBS V Medeiros'!L18</f>
        <v>660</v>
      </c>
      <c r="M159" s="92">
        <f>'AMA_UBS V Medeiros'!M18</f>
        <v>320</v>
      </c>
      <c r="N159" s="92">
        <f>'AMA_UBS V Medeiros'!N18</f>
        <v>3960</v>
      </c>
      <c r="O159" s="92">
        <f>'AMA_UBS V Medeiros'!O18</f>
        <v>2746</v>
      </c>
      <c r="P159" s="915">
        <f>'AMA_UBS V Medeiros'!P18</f>
        <v>0.6934343434343434</v>
      </c>
    </row>
    <row r="160" spans="1:16" x14ac:dyDescent="0.25">
      <c r="A160" s="214" t="str">
        <f>'AMA_UBS V Medeiros'!A19</f>
        <v>Enfermeiro (consulta) - 30hrs</v>
      </c>
      <c r="B160" s="917">
        <f>'AMA_UBS V Medeiros'!B19</f>
        <v>216</v>
      </c>
      <c r="C160" s="92">
        <f>'AMA_UBS V Medeiros'!C19</f>
        <v>214</v>
      </c>
      <c r="D160" s="917">
        <f>'AMA_UBS V Medeiros'!D19</f>
        <v>216</v>
      </c>
      <c r="E160" s="92">
        <f>'AMA_UBS V Medeiros'!E19</f>
        <v>201</v>
      </c>
      <c r="F160" s="917">
        <f>'AMA_UBS V Medeiros'!F19</f>
        <v>216</v>
      </c>
      <c r="G160" s="92">
        <f>'AMA_UBS V Medeiros'!G19</f>
        <v>129</v>
      </c>
      <c r="H160" s="917">
        <f>'AMA_UBS V Medeiros'!H19</f>
        <v>216</v>
      </c>
      <c r="I160" s="92">
        <f>'AMA_UBS V Medeiros'!I19</f>
        <v>182</v>
      </c>
      <c r="J160" s="917">
        <f>'AMA_UBS V Medeiros'!J19</f>
        <v>216</v>
      </c>
      <c r="K160" s="92">
        <f>'AMA_UBS V Medeiros'!K19</f>
        <v>136</v>
      </c>
      <c r="L160" s="917">
        <f>'AMA_UBS V Medeiros'!L19</f>
        <v>216</v>
      </c>
      <c r="M160" s="92">
        <f>'AMA_UBS V Medeiros'!M19</f>
        <v>92</v>
      </c>
      <c r="N160" s="92">
        <f>'AMA_UBS V Medeiros'!N19</f>
        <v>1296</v>
      </c>
      <c r="O160" s="92">
        <f>'AMA_UBS V Medeiros'!O19</f>
        <v>954</v>
      </c>
      <c r="P160" s="915">
        <f>'AMA_UBS V Medeiros'!P19</f>
        <v>0.73611111111111116</v>
      </c>
    </row>
    <row r="161" spans="1:16" x14ac:dyDescent="0.25">
      <c r="A161" s="214" t="str">
        <f>'AMA_UBS V Medeiros'!A20</f>
        <v>Enfermeiro (visita) - 30hrs</v>
      </c>
      <c r="B161" s="917">
        <f>'AMA_UBS V Medeiros'!B20</f>
        <v>12</v>
      </c>
      <c r="C161" s="92">
        <f>'AMA_UBS V Medeiros'!C20</f>
        <v>9</v>
      </c>
      <c r="D161" s="917">
        <f>'AMA_UBS V Medeiros'!D20</f>
        <v>12</v>
      </c>
      <c r="E161" s="92">
        <f>'AMA_UBS V Medeiros'!E20</f>
        <v>16</v>
      </c>
      <c r="F161" s="917">
        <f>'AMA_UBS V Medeiros'!F20</f>
        <v>12</v>
      </c>
      <c r="G161" s="92">
        <f>'AMA_UBS V Medeiros'!G20</f>
        <v>20</v>
      </c>
      <c r="H161" s="917">
        <f>'AMA_UBS V Medeiros'!H20</f>
        <v>12</v>
      </c>
      <c r="I161" s="92">
        <f>'AMA_UBS V Medeiros'!I20</f>
        <v>8</v>
      </c>
      <c r="J161" s="917">
        <f>'AMA_UBS V Medeiros'!J20</f>
        <v>12</v>
      </c>
      <c r="K161" s="92">
        <f>'AMA_UBS V Medeiros'!K20</f>
        <v>9</v>
      </c>
      <c r="L161" s="917">
        <f>'AMA_UBS V Medeiros'!L20</f>
        <v>12</v>
      </c>
      <c r="M161" s="92">
        <f>'AMA_UBS V Medeiros'!M20</f>
        <v>2</v>
      </c>
      <c r="N161" s="92">
        <f>'AMA_UBS V Medeiros'!N20</f>
        <v>72</v>
      </c>
      <c r="O161" s="92">
        <f>'AMA_UBS V Medeiros'!O20</f>
        <v>64</v>
      </c>
      <c r="P161" s="915">
        <f>'AMA_UBS V Medeiros'!P20</f>
        <v>0.88888888888888884</v>
      </c>
    </row>
    <row r="162" spans="1:16" x14ac:dyDescent="0.25">
      <c r="A162" s="214" t="str">
        <f>'AMA_UBS V Medeiros'!A21</f>
        <v>Assistente Social (consulta/ VD) - 30hrs</v>
      </c>
      <c r="B162" s="917">
        <f>'AMA_UBS V Medeiros'!B21</f>
        <v>122</v>
      </c>
      <c r="C162" s="92">
        <f>'AMA_UBS V Medeiros'!C21</f>
        <v>123</v>
      </c>
      <c r="D162" s="917">
        <f>'AMA_UBS V Medeiros'!D21</f>
        <v>122</v>
      </c>
      <c r="E162" s="92">
        <f>'AMA_UBS V Medeiros'!E21</f>
        <v>131</v>
      </c>
      <c r="F162" s="917">
        <f>'AMA_UBS V Medeiros'!F21</f>
        <v>122</v>
      </c>
      <c r="G162" s="92">
        <f>'AMA_UBS V Medeiros'!G21</f>
        <v>201</v>
      </c>
      <c r="H162" s="917">
        <f>'AMA_UBS V Medeiros'!H21</f>
        <v>122</v>
      </c>
      <c r="I162" s="92">
        <f>'AMA_UBS V Medeiros'!I21</f>
        <v>103</v>
      </c>
      <c r="J162" s="917">
        <f>'AMA_UBS V Medeiros'!J21</f>
        <v>122</v>
      </c>
      <c r="K162" s="92">
        <f>'AMA_UBS V Medeiros'!K21</f>
        <v>167</v>
      </c>
      <c r="L162" s="917">
        <f>'AMA_UBS V Medeiros'!L21</f>
        <v>122</v>
      </c>
      <c r="M162" s="92">
        <f>'AMA_UBS V Medeiros'!M21</f>
        <v>134</v>
      </c>
      <c r="N162" s="92">
        <f>'AMA_UBS V Medeiros'!N21</f>
        <v>732</v>
      </c>
      <c r="O162" s="92">
        <f>'AMA_UBS V Medeiros'!O21</f>
        <v>859</v>
      </c>
      <c r="P162" s="915">
        <f>'AMA_UBS V Medeiros'!P21</f>
        <v>1.1734972677595628</v>
      </c>
    </row>
    <row r="163" spans="1:16" x14ac:dyDescent="0.25">
      <c r="A163" s="214" t="str">
        <f>'AMA_UBS V Medeiros'!A22</f>
        <v>Assistente Social (nº grupos)</v>
      </c>
      <c r="B163" s="917">
        <f>'AMA_UBS V Medeiros'!B22</f>
        <v>30</v>
      </c>
      <c r="C163" s="92">
        <f>'AMA_UBS V Medeiros'!C22</f>
        <v>17</v>
      </c>
      <c r="D163" s="917">
        <f>'AMA_UBS V Medeiros'!D22</f>
        <v>30</v>
      </c>
      <c r="E163" s="92">
        <f>'AMA_UBS V Medeiros'!E22</f>
        <v>28</v>
      </c>
      <c r="F163" s="917">
        <f>'AMA_UBS V Medeiros'!F22</f>
        <v>30</v>
      </c>
      <c r="G163" s="92">
        <f>'AMA_UBS V Medeiros'!G22</f>
        <v>27</v>
      </c>
      <c r="H163" s="917">
        <f>'AMA_UBS V Medeiros'!H22</f>
        <v>30</v>
      </c>
      <c r="I163" s="92">
        <f>'AMA_UBS V Medeiros'!I22</f>
        <v>31</v>
      </c>
      <c r="J163" s="917">
        <f>'AMA_UBS V Medeiros'!J22</f>
        <v>30</v>
      </c>
      <c r="K163" s="92">
        <f>'AMA_UBS V Medeiros'!K22</f>
        <v>38</v>
      </c>
      <c r="L163" s="917">
        <f>'AMA_UBS V Medeiros'!L22</f>
        <v>30</v>
      </c>
      <c r="M163" s="92">
        <f>'AMA_UBS V Medeiros'!M22</f>
        <v>34</v>
      </c>
      <c r="N163" s="92">
        <f>'AMA_UBS V Medeiros'!N22</f>
        <v>180</v>
      </c>
      <c r="O163" s="92">
        <f>'AMA_UBS V Medeiros'!O22</f>
        <v>175</v>
      </c>
      <c r="P163" s="915">
        <f>'AMA_UBS V Medeiros'!P22</f>
        <v>0.97222222222222221</v>
      </c>
    </row>
    <row r="164" spans="1:16" x14ac:dyDescent="0.25">
      <c r="A164" s="214" t="str">
        <f>'AMA_UBS V Medeiros'!A23</f>
        <v>Nutricionista (consulta/ VD) - 40hrs</v>
      </c>
      <c r="B164" s="917">
        <f>'AMA_UBS V Medeiros'!B23</f>
        <v>60</v>
      </c>
      <c r="C164" s="92">
        <f>'AMA_UBS V Medeiros'!C23</f>
        <v>68</v>
      </c>
      <c r="D164" s="917">
        <f>'AMA_UBS V Medeiros'!D23</f>
        <v>60</v>
      </c>
      <c r="E164" s="92">
        <f>'AMA_UBS V Medeiros'!E23</f>
        <v>75</v>
      </c>
      <c r="F164" s="917">
        <f>'AMA_UBS V Medeiros'!F23</f>
        <v>60</v>
      </c>
      <c r="G164" s="92">
        <f>'AMA_UBS V Medeiros'!G23</f>
        <v>30</v>
      </c>
      <c r="H164" s="917">
        <f>'AMA_UBS V Medeiros'!H23</f>
        <v>60</v>
      </c>
      <c r="I164" s="92">
        <f>'AMA_UBS V Medeiros'!I23</f>
        <v>54</v>
      </c>
      <c r="J164" s="917">
        <f>'AMA_UBS V Medeiros'!J23</f>
        <v>60</v>
      </c>
      <c r="K164" s="92">
        <f>'AMA_UBS V Medeiros'!K23</f>
        <v>41</v>
      </c>
      <c r="L164" s="917">
        <f>'AMA_UBS V Medeiros'!L23</f>
        <v>60</v>
      </c>
      <c r="M164" s="92">
        <f>'AMA_UBS V Medeiros'!M23</f>
        <v>17</v>
      </c>
      <c r="N164" s="92">
        <f>'AMA_UBS V Medeiros'!N23</f>
        <v>360</v>
      </c>
      <c r="O164" s="92">
        <f>'AMA_UBS V Medeiros'!O23</f>
        <v>285</v>
      </c>
      <c r="P164" s="915">
        <f>'AMA_UBS V Medeiros'!P23</f>
        <v>0.79166666666666663</v>
      </c>
    </row>
    <row r="165" spans="1:16" x14ac:dyDescent="0.25">
      <c r="A165" s="214" t="str">
        <f>'AMA_UBS V Medeiros'!A24</f>
        <v>Nutricionista (nº grupos)</v>
      </c>
      <c r="B165" s="917">
        <f>'AMA_UBS V Medeiros'!B24</f>
        <v>40</v>
      </c>
      <c r="C165" s="92">
        <f>'AMA_UBS V Medeiros'!C24</f>
        <v>30</v>
      </c>
      <c r="D165" s="917">
        <f>'AMA_UBS V Medeiros'!D24</f>
        <v>40</v>
      </c>
      <c r="E165" s="92">
        <f>'AMA_UBS V Medeiros'!E24</f>
        <v>12</v>
      </c>
      <c r="F165" s="917">
        <f>'AMA_UBS V Medeiros'!F24</f>
        <v>40</v>
      </c>
      <c r="G165" s="92">
        <f>'AMA_UBS V Medeiros'!G24</f>
        <v>10</v>
      </c>
      <c r="H165" s="917">
        <f>'AMA_UBS V Medeiros'!H24</f>
        <v>40</v>
      </c>
      <c r="I165" s="92">
        <f>'AMA_UBS V Medeiros'!I24</f>
        <v>33</v>
      </c>
      <c r="J165" s="917">
        <f>'AMA_UBS V Medeiros'!J24</f>
        <v>40</v>
      </c>
      <c r="K165" s="92">
        <f>'AMA_UBS V Medeiros'!K24</f>
        <v>19</v>
      </c>
      <c r="L165" s="917">
        <f>'AMA_UBS V Medeiros'!L24</f>
        <v>40</v>
      </c>
      <c r="M165" s="92">
        <f>'AMA_UBS V Medeiros'!M24</f>
        <v>4</v>
      </c>
      <c r="N165" s="92">
        <f>'AMA_UBS V Medeiros'!N24</f>
        <v>240</v>
      </c>
      <c r="O165" s="92">
        <f>'AMA_UBS V Medeiros'!O24</f>
        <v>108</v>
      </c>
      <c r="P165" s="915">
        <f>'AMA_UBS V Medeiros'!P24</f>
        <v>0.45</v>
      </c>
    </row>
    <row r="166" spans="1:16" x14ac:dyDescent="0.25">
      <c r="A166" s="214" t="str">
        <f>'AMA_UBS V Medeiros'!A25</f>
        <v>Psicólogo (consulta/ VD) - 30hrs</v>
      </c>
      <c r="B166" s="917">
        <f>'AMA_UBS V Medeiros'!B25</f>
        <v>92</v>
      </c>
      <c r="C166" s="92">
        <f>'AMA_UBS V Medeiros'!C25</f>
        <v>65</v>
      </c>
      <c r="D166" s="917">
        <f>'AMA_UBS V Medeiros'!D25</f>
        <v>92</v>
      </c>
      <c r="E166" s="92">
        <f>'AMA_UBS V Medeiros'!E25</f>
        <v>82</v>
      </c>
      <c r="F166" s="917">
        <f>'AMA_UBS V Medeiros'!F25</f>
        <v>92</v>
      </c>
      <c r="G166" s="92">
        <f>'AMA_UBS V Medeiros'!G25</f>
        <v>93</v>
      </c>
      <c r="H166" s="917">
        <f>'AMA_UBS V Medeiros'!H25</f>
        <v>92</v>
      </c>
      <c r="I166" s="92">
        <f>'AMA_UBS V Medeiros'!I25</f>
        <v>107</v>
      </c>
      <c r="J166" s="917">
        <f>'AMA_UBS V Medeiros'!J25</f>
        <v>92</v>
      </c>
      <c r="K166" s="92">
        <f>'AMA_UBS V Medeiros'!K25</f>
        <v>94</v>
      </c>
      <c r="L166" s="917">
        <f>'AMA_UBS V Medeiros'!L25</f>
        <v>92</v>
      </c>
      <c r="M166" s="92">
        <f>'AMA_UBS V Medeiros'!M25</f>
        <v>78</v>
      </c>
      <c r="N166" s="92">
        <f>'AMA_UBS V Medeiros'!N25</f>
        <v>552</v>
      </c>
      <c r="O166" s="92">
        <f>'AMA_UBS V Medeiros'!O25</f>
        <v>519</v>
      </c>
      <c r="P166" s="915">
        <f>'AMA_UBS V Medeiros'!P25</f>
        <v>0.94021739130434778</v>
      </c>
    </row>
    <row r="167" spans="1:16" x14ac:dyDescent="0.25">
      <c r="A167" s="214" t="str">
        <f>'AMA_UBS V Medeiros'!A26</f>
        <v>Psicólogo (nº grupos)</v>
      </c>
      <c r="B167" s="917">
        <f>'AMA_UBS V Medeiros'!B26</f>
        <v>60</v>
      </c>
      <c r="C167" s="92">
        <f>'AMA_UBS V Medeiros'!C26</f>
        <v>31</v>
      </c>
      <c r="D167" s="917">
        <f>'AMA_UBS V Medeiros'!D26</f>
        <v>60</v>
      </c>
      <c r="E167" s="92">
        <f>'AMA_UBS V Medeiros'!E26</f>
        <v>47</v>
      </c>
      <c r="F167" s="917">
        <f>'AMA_UBS V Medeiros'!F26</f>
        <v>60</v>
      </c>
      <c r="G167" s="92">
        <f>'AMA_UBS V Medeiros'!G26</f>
        <v>65</v>
      </c>
      <c r="H167" s="917">
        <f>'AMA_UBS V Medeiros'!H26</f>
        <v>60</v>
      </c>
      <c r="I167" s="92">
        <f>'AMA_UBS V Medeiros'!I26</f>
        <v>41</v>
      </c>
      <c r="J167" s="917">
        <f>'AMA_UBS V Medeiros'!J26</f>
        <v>60</v>
      </c>
      <c r="K167" s="92">
        <f>'AMA_UBS V Medeiros'!K26</f>
        <v>50</v>
      </c>
      <c r="L167" s="917">
        <f>'AMA_UBS V Medeiros'!L26</f>
        <v>60</v>
      </c>
      <c r="M167" s="92">
        <f>'AMA_UBS V Medeiros'!M26</f>
        <v>62</v>
      </c>
      <c r="N167" s="92">
        <f>'AMA_UBS V Medeiros'!N26</f>
        <v>360</v>
      </c>
      <c r="O167" s="92">
        <f>'AMA_UBS V Medeiros'!O26</f>
        <v>296</v>
      </c>
      <c r="P167" s="915">
        <f>'AMA_UBS V Medeiros'!P26</f>
        <v>0.82222222222222219</v>
      </c>
    </row>
    <row r="168" spans="1:16" x14ac:dyDescent="0.25">
      <c r="A168" s="214" t="str">
        <f>'AMA_UBS V Medeiros'!A27</f>
        <v>Farmacêutico (consulta/ VD) - 44hrs</v>
      </c>
      <c r="B168" s="917">
        <f>'AMA_UBS V Medeiros'!B27</f>
        <v>106</v>
      </c>
      <c r="C168" s="92">
        <f>'AMA_UBS V Medeiros'!C27</f>
        <v>49</v>
      </c>
      <c r="D168" s="917">
        <f>'AMA_UBS V Medeiros'!D27</f>
        <v>106</v>
      </c>
      <c r="E168" s="92">
        <f>'AMA_UBS V Medeiros'!E27</f>
        <v>45</v>
      </c>
      <c r="F168" s="917">
        <f>'AMA_UBS V Medeiros'!F27</f>
        <v>106</v>
      </c>
      <c r="G168" s="92">
        <f>'AMA_UBS V Medeiros'!G27</f>
        <v>62</v>
      </c>
      <c r="H168" s="917">
        <f>'AMA_UBS V Medeiros'!H27</f>
        <v>106</v>
      </c>
      <c r="I168" s="92">
        <f>'AMA_UBS V Medeiros'!I27</f>
        <v>30</v>
      </c>
      <c r="J168" s="917">
        <f>'AMA_UBS V Medeiros'!J27</f>
        <v>106</v>
      </c>
      <c r="K168" s="92">
        <f>'AMA_UBS V Medeiros'!K27</f>
        <v>38</v>
      </c>
      <c r="L168" s="917">
        <f>'AMA_UBS V Medeiros'!L27</f>
        <v>106</v>
      </c>
      <c r="M168" s="92">
        <f>'AMA_UBS V Medeiros'!M27</f>
        <v>47</v>
      </c>
      <c r="N168" s="92">
        <f>'AMA_UBS V Medeiros'!N27</f>
        <v>636</v>
      </c>
      <c r="O168" s="92">
        <f>'AMA_UBS V Medeiros'!O27</f>
        <v>271</v>
      </c>
      <c r="P168" s="915">
        <f>'AMA_UBS V Medeiros'!P27</f>
        <v>0.42610062893081763</v>
      </c>
    </row>
    <row r="169" spans="1:16" x14ac:dyDescent="0.25">
      <c r="A169" s="214" t="str">
        <f>'AMA_UBS V Medeiros'!A28</f>
        <v>Farmacêutico (nº grupos)</v>
      </c>
      <c r="B169" s="917">
        <f>'AMA_UBS V Medeiros'!B28</f>
        <v>18</v>
      </c>
      <c r="C169" s="92">
        <f>'AMA_UBS V Medeiros'!C28</f>
        <v>5</v>
      </c>
      <c r="D169" s="917">
        <f>'AMA_UBS V Medeiros'!D28</f>
        <v>18</v>
      </c>
      <c r="E169" s="92">
        <f>'AMA_UBS V Medeiros'!E28</f>
        <v>13</v>
      </c>
      <c r="F169" s="917">
        <f>'AMA_UBS V Medeiros'!F28</f>
        <v>18</v>
      </c>
      <c r="G169" s="92">
        <f>'AMA_UBS V Medeiros'!G28</f>
        <v>12</v>
      </c>
      <c r="H169" s="917">
        <f>'AMA_UBS V Medeiros'!H28</f>
        <v>18</v>
      </c>
      <c r="I169" s="92">
        <f>'AMA_UBS V Medeiros'!I28</f>
        <v>6</v>
      </c>
      <c r="J169" s="917">
        <f>'AMA_UBS V Medeiros'!J28</f>
        <v>18</v>
      </c>
      <c r="K169" s="92">
        <f>'AMA_UBS V Medeiros'!K28</f>
        <v>3</v>
      </c>
      <c r="L169" s="917">
        <f>'AMA_UBS V Medeiros'!L28</f>
        <v>18</v>
      </c>
      <c r="M169" s="92">
        <f>'AMA_UBS V Medeiros'!M28</f>
        <v>1</v>
      </c>
      <c r="N169" s="92">
        <f>'AMA_UBS V Medeiros'!N28</f>
        <v>108</v>
      </c>
      <c r="O169" s="92">
        <f>'AMA_UBS V Medeiros'!O28</f>
        <v>40</v>
      </c>
      <c r="P169" s="915">
        <f>'AMA_UBS V Medeiros'!P28</f>
        <v>0.37037037037037035</v>
      </c>
    </row>
    <row r="170" spans="1:16" x14ac:dyDescent="0.25">
      <c r="A170" s="214" t="str">
        <f>'AMA_UBS V Medeiros'!A29</f>
        <v>Tecnico de Enfermagem (Visitas) - 30hrs</v>
      </c>
      <c r="B170" s="917">
        <f>'AMA_UBS V Medeiros'!B29</f>
        <v>50</v>
      </c>
      <c r="C170" s="92">
        <f>'AMA_UBS V Medeiros'!C29</f>
        <v>46</v>
      </c>
      <c r="D170" s="917">
        <f>'AMA_UBS V Medeiros'!D29</f>
        <v>50</v>
      </c>
      <c r="E170" s="92">
        <f>'AMA_UBS V Medeiros'!E29</f>
        <v>58</v>
      </c>
      <c r="F170" s="917">
        <f>'AMA_UBS V Medeiros'!F29</f>
        <v>50</v>
      </c>
      <c r="G170" s="92">
        <f>'AMA_UBS V Medeiros'!G29</f>
        <v>52</v>
      </c>
      <c r="H170" s="917">
        <f>'AMA_UBS V Medeiros'!H29</f>
        <v>50</v>
      </c>
      <c r="I170" s="92">
        <f>'AMA_UBS V Medeiros'!I29</f>
        <v>74</v>
      </c>
      <c r="J170" s="917">
        <f>'AMA_UBS V Medeiros'!J29</f>
        <v>50</v>
      </c>
      <c r="K170" s="92">
        <f>'AMA_UBS V Medeiros'!K29</f>
        <v>64</v>
      </c>
      <c r="L170" s="917">
        <f>'AMA_UBS V Medeiros'!L29</f>
        <v>50</v>
      </c>
      <c r="M170" s="92">
        <f>'AMA_UBS V Medeiros'!M29</f>
        <v>25</v>
      </c>
      <c r="N170" s="92">
        <f>'AMA_UBS V Medeiros'!N29</f>
        <v>300</v>
      </c>
      <c r="O170" s="92">
        <f>'AMA_UBS V Medeiros'!O29</f>
        <v>319</v>
      </c>
      <c r="P170" s="915">
        <f>'AMA_UBS V Medeiros'!P29</f>
        <v>1.0633333333333332</v>
      </c>
    </row>
    <row r="171" spans="1:16" x14ac:dyDescent="0.25">
      <c r="A171" s="214" t="str">
        <f>'AMA_UBS V Medeiros'!A30</f>
        <v>PICS - Atividades Coletivas</v>
      </c>
      <c r="B171" s="917">
        <f>'AMA_UBS V Medeiros'!B30</f>
        <v>7</v>
      </c>
      <c r="C171" s="92">
        <f>'AMA_UBS V Medeiros'!C30</f>
        <v>10</v>
      </c>
      <c r="D171" s="917">
        <f>'AMA_UBS V Medeiros'!D30</f>
        <v>7</v>
      </c>
      <c r="E171" s="92">
        <f>'AMA_UBS V Medeiros'!E30</f>
        <v>3</v>
      </c>
      <c r="F171" s="917">
        <f>'AMA_UBS V Medeiros'!F30</f>
        <v>7</v>
      </c>
      <c r="G171" s="92">
        <f>'AMA_UBS V Medeiros'!G30</f>
        <v>3</v>
      </c>
      <c r="H171" s="917">
        <f>'AMA_UBS V Medeiros'!H30</f>
        <v>7</v>
      </c>
      <c r="I171" s="92">
        <f>'AMA_UBS V Medeiros'!I30</f>
        <v>13</v>
      </c>
      <c r="J171" s="917">
        <f>'AMA_UBS V Medeiros'!J30</f>
        <v>7</v>
      </c>
      <c r="K171" s="92">
        <f>'AMA_UBS V Medeiros'!K30</f>
        <v>9</v>
      </c>
      <c r="L171" s="917">
        <f>'AMA_UBS V Medeiros'!L30</f>
        <v>7</v>
      </c>
      <c r="M171" s="92">
        <f>'AMA_UBS V Medeiros'!M30</f>
        <v>2</v>
      </c>
      <c r="N171" s="92">
        <f>'AMA_UBS V Medeiros'!N30</f>
        <v>42</v>
      </c>
      <c r="O171" s="92">
        <f>'AMA_UBS V Medeiros'!O30</f>
        <v>40</v>
      </c>
      <c r="P171" s="915">
        <f>'AMA_UBS V Medeiros'!P30</f>
        <v>0.95238095238095233</v>
      </c>
    </row>
    <row r="172" spans="1:16" ht="15.75" thickBot="1" x14ac:dyDescent="0.3">
      <c r="A172" s="214" t="str">
        <f>'AMA_UBS V Medeiros'!A31</f>
        <v>PICS - Atividades Individuais</v>
      </c>
      <c r="B172" s="917">
        <f>'AMA_UBS V Medeiros'!B31</f>
        <v>10</v>
      </c>
      <c r="C172" s="92">
        <f>'AMA_UBS V Medeiros'!C31</f>
        <v>13</v>
      </c>
      <c r="D172" s="917">
        <f>'AMA_UBS V Medeiros'!D31</f>
        <v>10</v>
      </c>
      <c r="E172" s="92">
        <f>'AMA_UBS V Medeiros'!E31</f>
        <v>28</v>
      </c>
      <c r="F172" s="917">
        <f>'AMA_UBS V Medeiros'!F31</f>
        <v>10</v>
      </c>
      <c r="G172" s="92">
        <f>'AMA_UBS V Medeiros'!G31</f>
        <v>27</v>
      </c>
      <c r="H172" s="917">
        <f>'AMA_UBS V Medeiros'!H31</f>
        <v>10</v>
      </c>
      <c r="I172" s="92">
        <f>'AMA_UBS V Medeiros'!I31</f>
        <v>0</v>
      </c>
      <c r="J172" s="917">
        <f>'AMA_UBS V Medeiros'!J31</f>
        <v>10</v>
      </c>
      <c r="K172" s="92">
        <f>'AMA_UBS V Medeiros'!K31</f>
        <v>17</v>
      </c>
      <c r="L172" s="917">
        <f>'AMA_UBS V Medeiros'!L31</f>
        <v>10</v>
      </c>
      <c r="M172" s="92">
        <f>'AMA_UBS V Medeiros'!M31</f>
        <v>10</v>
      </c>
      <c r="N172" s="92">
        <f>'AMA_UBS V Medeiros'!N31</f>
        <v>60</v>
      </c>
      <c r="O172" s="92">
        <f>'AMA_UBS V Medeiros'!O31</f>
        <v>95</v>
      </c>
      <c r="P172" s="915">
        <f>'AMA_UBS V Medeiros'!P31</f>
        <v>1.5833333333333333</v>
      </c>
    </row>
    <row r="173" spans="1:16" ht="15.75" thickBot="1" x14ac:dyDescent="0.3">
      <c r="A173" s="844" t="str">
        <f>'AMA_UBS V Medeiros'!A32</f>
        <v>TOTAL</v>
      </c>
      <c r="B173" s="932">
        <f>'AMA_UBS V Medeiros'!B32</f>
        <v>4185</v>
      </c>
      <c r="C173" s="949">
        <f>'AMA_UBS V Medeiros'!C32</f>
        <v>3085</v>
      </c>
      <c r="D173" s="932">
        <f>'AMA_UBS V Medeiros'!D32</f>
        <v>4185</v>
      </c>
      <c r="E173" s="949">
        <f>'AMA_UBS V Medeiros'!E32</f>
        <v>3095</v>
      </c>
      <c r="F173" s="932">
        <f>'AMA_UBS V Medeiros'!F32</f>
        <v>4185</v>
      </c>
      <c r="G173" s="949">
        <f>'AMA_UBS V Medeiros'!G32</f>
        <v>3809</v>
      </c>
      <c r="H173" s="932">
        <f>'AMA_UBS V Medeiros'!H32</f>
        <v>4185</v>
      </c>
      <c r="I173" s="949">
        <f>'AMA_UBS V Medeiros'!I32</f>
        <v>3163</v>
      </c>
      <c r="J173" s="932">
        <f>'AMA_UBS V Medeiros'!J32</f>
        <v>4185</v>
      </c>
      <c r="K173" s="949">
        <f>'AMA_UBS V Medeiros'!K32</f>
        <v>3527</v>
      </c>
      <c r="L173" s="932">
        <f>'AMA_UBS V Medeiros'!L32</f>
        <v>4185</v>
      </c>
      <c r="M173" s="949">
        <f>'AMA_UBS V Medeiros'!M32</f>
        <v>3127</v>
      </c>
      <c r="N173" s="949">
        <f>'AMA_UBS V Medeiros'!N32</f>
        <v>25110</v>
      </c>
      <c r="O173" s="949">
        <f>'AMA_UBS V Medeiros'!O32</f>
        <v>19806</v>
      </c>
      <c r="P173" s="950">
        <f>'AMA_UBS V Medeiros'!P32</f>
        <v>0.78876941457586613</v>
      </c>
    </row>
    <row r="174" spans="1:16" x14ac:dyDescent="0.25">
      <c r="B174" s="938"/>
      <c r="C174" s="872"/>
      <c r="D174" s="938"/>
      <c r="E174" s="872"/>
      <c r="F174" s="938"/>
      <c r="G174" s="872"/>
      <c r="H174" s="938"/>
      <c r="I174" s="872"/>
      <c r="J174" s="938"/>
      <c r="K174" s="872"/>
      <c r="L174" s="938"/>
      <c r="M174" s="872"/>
      <c r="N174" s="872"/>
      <c r="O174" s="872"/>
      <c r="P174" s="939"/>
    </row>
    <row r="175" spans="1:16" ht="15.75" x14ac:dyDescent="0.25">
      <c r="A175" s="918" t="s">
        <v>664</v>
      </c>
      <c r="B175" s="926"/>
      <c r="C175" s="919"/>
      <c r="D175" s="926"/>
      <c r="E175" s="919"/>
      <c r="F175" s="926"/>
      <c r="G175" s="919"/>
      <c r="H175" s="926"/>
      <c r="I175" s="919"/>
      <c r="J175" s="926"/>
      <c r="K175" s="919"/>
      <c r="L175" s="926"/>
      <c r="M175" s="919"/>
      <c r="N175" s="919"/>
      <c r="O175" s="919"/>
      <c r="P175" s="919"/>
    </row>
    <row r="176" spans="1:16" x14ac:dyDescent="0.25">
      <c r="A176" s="909"/>
      <c r="B176" s="987" t="s">
        <v>485</v>
      </c>
      <c r="C176" s="987"/>
      <c r="D176" s="971" t="s">
        <v>686</v>
      </c>
      <c r="E176" s="971"/>
      <c r="F176" s="971" t="s">
        <v>687</v>
      </c>
      <c r="G176" s="971"/>
      <c r="H176" s="971" t="s">
        <v>688</v>
      </c>
      <c r="I176" s="971"/>
      <c r="J176" s="971" t="s">
        <v>690</v>
      </c>
      <c r="K176" s="971"/>
      <c r="L176" s="971" t="s">
        <v>691</v>
      </c>
      <c r="M176" s="971"/>
      <c r="N176" s="987" t="s">
        <v>486</v>
      </c>
      <c r="O176" s="987"/>
      <c r="P176" s="987"/>
    </row>
    <row r="177" spans="1:16" ht="15.75" thickBot="1" x14ac:dyDescent="0.3">
      <c r="A177" s="842" t="s">
        <v>14</v>
      </c>
      <c r="B177" s="920" t="s">
        <v>488</v>
      </c>
      <c r="C177" s="847" t="s">
        <v>487</v>
      </c>
      <c r="D177" s="920" t="s">
        <v>488</v>
      </c>
      <c r="E177" s="847" t="s">
        <v>487</v>
      </c>
      <c r="F177" s="920" t="s">
        <v>488</v>
      </c>
      <c r="G177" s="847" t="s">
        <v>487</v>
      </c>
      <c r="H177" s="920" t="s">
        <v>488</v>
      </c>
      <c r="I177" s="847" t="s">
        <v>487</v>
      </c>
      <c r="J177" s="920" t="s">
        <v>488</v>
      </c>
      <c r="K177" s="847" t="s">
        <v>487</v>
      </c>
      <c r="L177" s="920" t="s">
        <v>488</v>
      </c>
      <c r="M177" s="847" t="s">
        <v>487</v>
      </c>
      <c r="N177" s="847" t="s">
        <v>630</v>
      </c>
      <c r="O177" s="847" t="s">
        <v>631</v>
      </c>
      <c r="P177" s="910" t="s">
        <v>1</v>
      </c>
    </row>
    <row r="178" spans="1:16" ht="16.5" thickTop="1" thickBot="1" x14ac:dyDescent="0.3">
      <c r="A178" s="940" t="str">
        <f>'PAI MED'!A9</f>
        <v>Nº Idosos em acompanhamento</v>
      </c>
      <c r="B178" s="941">
        <f>'PAI MED'!B9</f>
        <v>120</v>
      </c>
      <c r="C178" s="942">
        <f>'PAI MED'!C9</f>
        <v>120</v>
      </c>
      <c r="D178" s="941">
        <f>'PAI MED'!D9</f>
        <v>120</v>
      </c>
      <c r="E178" s="942">
        <f>'PAI MED'!E9</f>
        <v>125</v>
      </c>
      <c r="F178" s="941">
        <f>'PAI MED'!F9</f>
        <v>120</v>
      </c>
      <c r="G178" s="942">
        <f>'PAI MED'!G9</f>
        <v>125</v>
      </c>
      <c r="H178" s="941">
        <f>'PAI MED'!H9</f>
        <v>120</v>
      </c>
      <c r="I178" s="942">
        <f>'PAI MED'!I9</f>
        <v>118</v>
      </c>
      <c r="J178" s="941">
        <f>'PAI MED'!J9</f>
        <v>120</v>
      </c>
      <c r="K178" s="942">
        <f>'PAI MED'!K9</f>
        <v>126</v>
      </c>
      <c r="L178" s="941">
        <f>'PAI MED'!L9</f>
        <v>120</v>
      </c>
      <c r="M178" s="942">
        <f>'PAI MED'!M9</f>
        <v>103</v>
      </c>
      <c r="N178" s="942">
        <f>'PAI MED'!N9</f>
        <v>720</v>
      </c>
      <c r="O178" s="942">
        <f>'PAI MED'!O9</f>
        <v>717</v>
      </c>
      <c r="P178" s="943">
        <f>'PAI MED'!P9</f>
        <v>0.99583333333333335</v>
      </c>
    </row>
    <row r="179" spans="1:16" ht="15.75" thickBot="1" x14ac:dyDescent="0.3">
      <c r="A179" s="844" t="str">
        <f>'PAI MED'!A10</f>
        <v>TOTAL</v>
      </c>
      <c r="B179" s="932">
        <f>'PAI MED'!B10</f>
        <v>120</v>
      </c>
      <c r="C179" s="949">
        <f>'PAI MED'!C10</f>
        <v>120</v>
      </c>
      <c r="D179" s="932">
        <f>'PAI MED'!D10</f>
        <v>120</v>
      </c>
      <c r="E179" s="949">
        <f>'PAI MED'!E10</f>
        <v>125</v>
      </c>
      <c r="F179" s="932">
        <f>'PAI MED'!F10</f>
        <v>120</v>
      </c>
      <c r="G179" s="949">
        <f>'PAI MED'!G10</f>
        <v>125</v>
      </c>
      <c r="H179" s="932">
        <f>'PAI MED'!H10</f>
        <v>120</v>
      </c>
      <c r="I179" s="949">
        <f>'PAI MED'!I10</f>
        <v>118</v>
      </c>
      <c r="J179" s="932">
        <f>'PAI MED'!J10</f>
        <v>120</v>
      </c>
      <c r="K179" s="949">
        <f>'PAI MED'!K10</f>
        <v>126</v>
      </c>
      <c r="L179" s="932">
        <f>'PAI MED'!L10</f>
        <v>120</v>
      </c>
      <c r="M179" s="949">
        <f>'PAI MED'!M10</f>
        <v>103</v>
      </c>
      <c r="N179" s="949">
        <f>'PAI MED'!N10</f>
        <v>720</v>
      </c>
      <c r="O179" s="949">
        <f>'PAI MED'!O10</f>
        <v>717</v>
      </c>
      <c r="P179" s="950">
        <f>'PAI MED'!P10</f>
        <v>0.99583333333333335</v>
      </c>
    </row>
    <row r="180" spans="1:16" x14ac:dyDescent="0.25">
      <c r="B180" s="938"/>
      <c r="C180" s="872"/>
      <c r="D180" s="938"/>
      <c r="E180" s="872"/>
      <c r="F180" s="938"/>
      <c r="G180" s="872"/>
      <c r="H180" s="938"/>
      <c r="I180" s="872"/>
      <c r="J180" s="938"/>
      <c r="K180" s="872"/>
      <c r="L180" s="938"/>
      <c r="M180" s="872"/>
      <c r="N180" s="872"/>
      <c r="O180" s="872"/>
      <c r="P180" s="939"/>
    </row>
    <row r="181" spans="1:16" ht="15.75" x14ac:dyDescent="0.25">
      <c r="A181" s="918" t="s">
        <v>665</v>
      </c>
      <c r="B181" s="926"/>
      <c r="C181" s="919"/>
      <c r="D181" s="926"/>
      <c r="E181" s="919"/>
      <c r="F181" s="926"/>
      <c r="G181" s="919"/>
      <c r="H181" s="926"/>
      <c r="I181" s="919"/>
      <c r="J181" s="926"/>
      <c r="K181" s="919"/>
      <c r="L181" s="926"/>
      <c r="M181" s="919"/>
      <c r="N181" s="919"/>
      <c r="O181" s="919"/>
      <c r="P181" s="919"/>
    </row>
    <row r="182" spans="1:16" x14ac:dyDescent="0.25">
      <c r="A182" s="909"/>
      <c r="B182" s="971" t="s">
        <v>485</v>
      </c>
      <c r="C182" s="971"/>
      <c r="D182" s="971" t="s">
        <v>686</v>
      </c>
      <c r="E182" s="971"/>
      <c r="F182" s="971" t="s">
        <v>687</v>
      </c>
      <c r="G182" s="971"/>
      <c r="H182" s="971" t="s">
        <v>688</v>
      </c>
      <c r="I182" s="971"/>
      <c r="J182" s="971" t="s">
        <v>690</v>
      </c>
      <c r="K182" s="971"/>
      <c r="L182" s="971" t="s">
        <v>691</v>
      </c>
      <c r="M182" s="971"/>
      <c r="N182" s="986" t="s">
        <v>486</v>
      </c>
      <c r="O182" s="986"/>
      <c r="P182" s="986"/>
    </row>
    <row r="183" spans="1:16" ht="15.75" thickBot="1" x14ac:dyDescent="0.3">
      <c r="A183" s="842" t="s">
        <v>14</v>
      </c>
      <c r="B183" s="920" t="s">
        <v>488</v>
      </c>
      <c r="C183" s="847" t="s">
        <v>487</v>
      </c>
      <c r="D183" s="920" t="s">
        <v>488</v>
      </c>
      <c r="E183" s="847" t="s">
        <v>487</v>
      </c>
      <c r="F183" s="920" t="s">
        <v>488</v>
      </c>
      <c r="G183" s="847" t="s">
        <v>487</v>
      </c>
      <c r="H183" s="920" t="s">
        <v>488</v>
      </c>
      <c r="I183" s="847" t="s">
        <v>487</v>
      </c>
      <c r="J183" s="920" t="s">
        <v>488</v>
      </c>
      <c r="K183" s="847" t="s">
        <v>487</v>
      </c>
      <c r="L183" s="920" t="s">
        <v>488</v>
      </c>
      <c r="M183" s="847" t="s">
        <v>487</v>
      </c>
      <c r="N183" s="847" t="s">
        <v>630</v>
      </c>
      <c r="O183" s="847" t="s">
        <v>631</v>
      </c>
      <c r="P183" s="910" t="s">
        <v>1</v>
      </c>
    </row>
    <row r="184" spans="1:16" ht="15.75" thickTop="1" x14ac:dyDescent="0.25">
      <c r="A184" s="214" t="str">
        <f>'UBS Izolina Mazzei'!A9</f>
        <v>Cirurgião Dentista (consulta /atendimento) - 20hrs</v>
      </c>
      <c r="B184" s="917">
        <f>'UBS Izolina Mazzei'!B9</f>
        <v>486</v>
      </c>
      <c r="C184" s="92">
        <f>'UBS Izolina Mazzei'!C9</f>
        <v>581</v>
      </c>
      <c r="D184" s="917">
        <f>'UBS Izolina Mazzei'!D9</f>
        <v>486</v>
      </c>
      <c r="E184" s="92">
        <f>'UBS Izolina Mazzei'!E9</f>
        <v>507</v>
      </c>
      <c r="F184" s="917">
        <f>'UBS Izolina Mazzei'!F9</f>
        <v>486</v>
      </c>
      <c r="G184" s="92">
        <f>'UBS Izolina Mazzei'!G9</f>
        <v>521</v>
      </c>
      <c r="H184" s="917">
        <f>'UBS Izolina Mazzei'!H9</f>
        <v>486</v>
      </c>
      <c r="I184" s="92">
        <f>'UBS Izolina Mazzei'!I9</f>
        <v>420</v>
      </c>
      <c r="J184" s="917">
        <f>'UBS Izolina Mazzei'!J9</f>
        <v>486</v>
      </c>
      <c r="K184" s="92">
        <f>'UBS Izolina Mazzei'!K9</f>
        <v>465</v>
      </c>
      <c r="L184" s="917">
        <f>'UBS Izolina Mazzei'!L9</f>
        <v>486</v>
      </c>
      <c r="M184" s="92">
        <f>'UBS Izolina Mazzei'!M9</f>
        <v>502</v>
      </c>
      <c r="N184" s="92">
        <f>'UBS Izolina Mazzei'!N9</f>
        <v>2916</v>
      </c>
      <c r="O184" s="92">
        <f>'UBS Izolina Mazzei'!O9</f>
        <v>2996</v>
      </c>
      <c r="P184" s="915">
        <f>'UBS Izolina Mazzei'!P9</f>
        <v>1.0274348422496571</v>
      </c>
    </row>
    <row r="185" spans="1:16" x14ac:dyDescent="0.25">
      <c r="A185" s="214" t="str">
        <f>'UBS Izolina Mazzei'!A10</f>
        <v>Cirurgião Dentista (TI clínico restaurador) - 20hrs</v>
      </c>
      <c r="B185" s="917">
        <f>'UBS Izolina Mazzei'!B10</f>
        <v>108</v>
      </c>
      <c r="C185" s="92">
        <f>'UBS Izolina Mazzei'!C10</f>
        <v>149</v>
      </c>
      <c r="D185" s="917">
        <f>'UBS Izolina Mazzei'!D10</f>
        <v>108</v>
      </c>
      <c r="E185" s="92">
        <f>'UBS Izolina Mazzei'!E10</f>
        <v>132</v>
      </c>
      <c r="F185" s="917">
        <f>'UBS Izolina Mazzei'!F10</f>
        <v>108</v>
      </c>
      <c r="G185" s="92">
        <f>'UBS Izolina Mazzei'!G10</f>
        <v>144</v>
      </c>
      <c r="H185" s="917">
        <f>'UBS Izolina Mazzei'!H10</f>
        <v>108</v>
      </c>
      <c r="I185" s="92">
        <f>'UBS Izolina Mazzei'!I10</f>
        <v>118</v>
      </c>
      <c r="J185" s="917">
        <f>'UBS Izolina Mazzei'!J10</f>
        <v>108</v>
      </c>
      <c r="K185" s="92">
        <f>'UBS Izolina Mazzei'!K10</f>
        <v>142</v>
      </c>
      <c r="L185" s="917">
        <f>'UBS Izolina Mazzei'!L10</f>
        <v>108</v>
      </c>
      <c r="M185" s="92">
        <f>'UBS Izolina Mazzei'!M10</f>
        <v>129</v>
      </c>
      <c r="N185" s="92">
        <f>'UBS Izolina Mazzei'!N10</f>
        <v>648</v>
      </c>
      <c r="O185" s="92">
        <f>'UBS Izolina Mazzei'!O10</f>
        <v>814</v>
      </c>
      <c r="P185" s="915">
        <f>'UBS Izolina Mazzei'!P10</f>
        <v>1.2561728395061729</v>
      </c>
    </row>
    <row r="186" spans="1:16" x14ac:dyDescent="0.25">
      <c r="A186" s="214" t="str">
        <f>'UBS Izolina Mazzei'!A11</f>
        <v>Cirurgião Dentista (TI prótese) - 20hrs</v>
      </c>
      <c r="B186" s="917">
        <f>'UBS Izolina Mazzei'!B11</f>
        <v>9</v>
      </c>
      <c r="C186" s="92">
        <f>'UBS Izolina Mazzei'!C11</f>
        <v>9</v>
      </c>
      <c r="D186" s="917">
        <f>'UBS Izolina Mazzei'!D11</f>
        <v>9</v>
      </c>
      <c r="E186" s="92">
        <f>'UBS Izolina Mazzei'!E11</f>
        <v>8</v>
      </c>
      <c r="F186" s="917">
        <f>'UBS Izolina Mazzei'!F11</f>
        <v>9</v>
      </c>
      <c r="G186" s="92">
        <f>'UBS Izolina Mazzei'!G11</f>
        <v>9</v>
      </c>
      <c r="H186" s="917">
        <f>'UBS Izolina Mazzei'!H11</f>
        <v>9</v>
      </c>
      <c r="I186" s="92">
        <f>'UBS Izolina Mazzei'!I11</f>
        <v>0</v>
      </c>
      <c r="J186" s="917">
        <f>'UBS Izolina Mazzei'!J11</f>
        <v>9</v>
      </c>
      <c r="K186" s="92">
        <f>'UBS Izolina Mazzei'!K11</f>
        <v>0</v>
      </c>
      <c r="L186" s="917">
        <f>'UBS Izolina Mazzei'!L11</f>
        <v>9</v>
      </c>
      <c r="M186" s="92">
        <f>'UBS Izolina Mazzei'!M11</f>
        <v>0</v>
      </c>
      <c r="N186" s="92">
        <f>'UBS Izolina Mazzei'!N11</f>
        <v>54</v>
      </c>
      <c r="O186" s="92">
        <f>'UBS Izolina Mazzei'!O11</f>
        <v>26</v>
      </c>
      <c r="P186" s="915">
        <f>'UBS Izolina Mazzei'!P11</f>
        <v>0.48148148148148145</v>
      </c>
    </row>
    <row r="187" spans="1:16" x14ac:dyDescent="0.25">
      <c r="A187" s="214" t="str">
        <f>'UBS Izolina Mazzei'!A12</f>
        <v>Médico Clínico (consulta) - 20hrs</v>
      </c>
      <c r="B187" s="917">
        <f>'UBS Izolina Mazzei'!B12</f>
        <v>1056</v>
      </c>
      <c r="C187" s="92">
        <f>'UBS Izolina Mazzei'!C12</f>
        <v>1013</v>
      </c>
      <c r="D187" s="917">
        <f>'UBS Izolina Mazzei'!D12</f>
        <v>1056</v>
      </c>
      <c r="E187" s="92">
        <f>'UBS Izolina Mazzei'!E12</f>
        <v>992</v>
      </c>
      <c r="F187" s="917">
        <f>'UBS Izolina Mazzei'!F12</f>
        <v>1056</v>
      </c>
      <c r="G187" s="92">
        <f>'UBS Izolina Mazzei'!G12</f>
        <v>929</v>
      </c>
      <c r="H187" s="917">
        <f>'UBS Izolina Mazzei'!H12</f>
        <v>1056</v>
      </c>
      <c r="I187" s="92">
        <f>'UBS Izolina Mazzei'!I12</f>
        <v>1005</v>
      </c>
      <c r="J187" s="917">
        <f>'UBS Izolina Mazzei'!J12</f>
        <v>1056</v>
      </c>
      <c r="K187" s="92">
        <f>'UBS Izolina Mazzei'!K12</f>
        <v>1172</v>
      </c>
      <c r="L187" s="917">
        <f>'UBS Izolina Mazzei'!L12</f>
        <v>1056</v>
      </c>
      <c r="M187" s="92">
        <f>'UBS Izolina Mazzei'!M12</f>
        <v>921</v>
      </c>
      <c r="N187" s="92">
        <f>'UBS Izolina Mazzei'!N12</f>
        <v>6336</v>
      </c>
      <c r="O187" s="92">
        <f>'UBS Izolina Mazzei'!O12</f>
        <v>6032</v>
      </c>
      <c r="P187" s="915">
        <f>'UBS Izolina Mazzei'!P12</f>
        <v>0.95202020202020199</v>
      </c>
    </row>
    <row r="188" spans="1:16" x14ac:dyDescent="0.25">
      <c r="A188" s="214" t="str">
        <f>'UBS Izolina Mazzei'!A13</f>
        <v>Médico Pediatra (consulta) - 20hrs</v>
      </c>
      <c r="B188" s="917">
        <f>'UBS Izolina Mazzei'!B13</f>
        <v>528</v>
      </c>
      <c r="C188" s="92">
        <f>'UBS Izolina Mazzei'!C13</f>
        <v>206</v>
      </c>
      <c r="D188" s="917">
        <f>'UBS Izolina Mazzei'!D13</f>
        <v>528</v>
      </c>
      <c r="E188" s="92">
        <f>'UBS Izolina Mazzei'!E13</f>
        <v>228</v>
      </c>
      <c r="F188" s="917">
        <f>'UBS Izolina Mazzei'!F13</f>
        <v>528</v>
      </c>
      <c r="G188" s="92">
        <f>'UBS Izolina Mazzei'!G13</f>
        <v>282</v>
      </c>
      <c r="H188" s="917">
        <f>'UBS Izolina Mazzei'!H13</f>
        <v>528</v>
      </c>
      <c r="I188" s="92">
        <f>'UBS Izolina Mazzei'!I13</f>
        <v>206</v>
      </c>
      <c r="J188" s="917">
        <f>'UBS Izolina Mazzei'!J13</f>
        <v>528</v>
      </c>
      <c r="K188" s="92">
        <f>'UBS Izolina Mazzei'!K13</f>
        <v>291</v>
      </c>
      <c r="L188" s="917">
        <f>'UBS Izolina Mazzei'!L13</f>
        <v>528</v>
      </c>
      <c r="M188" s="92">
        <f>'UBS Izolina Mazzei'!M13</f>
        <v>241</v>
      </c>
      <c r="N188" s="92">
        <f>'UBS Izolina Mazzei'!N13</f>
        <v>3168</v>
      </c>
      <c r="O188" s="92">
        <f>'UBS Izolina Mazzei'!O13</f>
        <v>1454</v>
      </c>
      <c r="P188" s="915">
        <f>'UBS Izolina Mazzei'!P13</f>
        <v>0.45896464646464646</v>
      </c>
    </row>
    <row r="189" spans="1:16" x14ac:dyDescent="0.25">
      <c r="A189" s="214" t="str">
        <f>'UBS Izolina Mazzei'!A14</f>
        <v>Médico Homeopata (consulta) - 20hrs</v>
      </c>
      <c r="B189" s="917">
        <f>'UBS Izolina Mazzei'!B14</f>
        <v>125</v>
      </c>
      <c r="C189" s="92">
        <f>'UBS Izolina Mazzei'!C14</f>
        <v>48</v>
      </c>
      <c r="D189" s="917">
        <f>'UBS Izolina Mazzei'!D14</f>
        <v>125</v>
      </c>
      <c r="E189" s="92">
        <f>'UBS Izolina Mazzei'!E14</f>
        <v>112</v>
      </c>
      <c r="F189" s="917">
        <f>'UBS Izolina Mazzei'!F14</f>
        <v>125</v>
      </c>
      <c r="G189" s="92">
        <f>'UBS Izolina Mazzei'!G14</f>
        <v>141</v>
      </c>
      <c r="H189" s="917">
        <f>'UBS Izolina Mazzei'!H14</f>
        <v>125</v>
      </c>
      <c r="I189" s="92">
        <f>'UBS Izolina Mazzei'!I14</f>
        <v>115</v>
      </c>
      <c r="J189" s="917">
        <f>'UBS Izolina Mazzei'!J14</f>
        <v>125</v>
      </c>
      <c r="K189" s="92">
        <f>'UBS Izolina Mazzei'!K14</f>
        <v>119</v>
      </c>
      <c r="L189" s="917">
        <f>'UBS Izolina Mazzei'!L14</f>
        <v>125</v>
      </c>
      <c r="M189" s="92">
        <f>'UBS Izolina Mazzei'!M14</f>
        <v>95</v>
      </c>
      <c r="N189" s="92">
        <f>'UBS Izolina Mazzei'!N14</f>
        <v>750</v>
      </c>
      <c r="O189" s="92">
        <f>'UBS Izolina Mazzei'!O14</f>
        <v>630</v>
      </c>
      <c r="P189" s="915">
        <f>'UBS Izolina Mazzei'!P14</f>
        <v>0.84</v>
      </c>
    </row>
    <row r="190" spans="1:16" x14ac:dyDescent="0.25">
      <c r="A190" s="214" t="str">
        <f>'UBS Izolina Mazzei'!A15</f>
        <v>Médico Ginecologista (consulta) - 20hrs</v>
      </c>
      <c r="B190" s="917">
        <f>'UBS Izolina Mazzei'!B15</f>
        <v>662</v>
      </c>
      <c r="C190" s="92">
        <f>'UBS Izolina Mazzei'!C15</f>
        <v>432</v>
      </c>
      <c r="D190" s="917">
        <f>'UBS Izolina Mazzei'!D15</f>
        <v>662</v>
      </c>
      <c r="E190" s="92">
        <f>'UBS Izolina Mazzei'!E15</f>
        <v>596</v>
      </c>
      <c r="F190" s="917">
        <f>'UBS Izolina Mazzei'!F15</f>
        <v>662</v>
      </c>
      <c r="G190" s="92">
        <f>'UBS Izolina Mazzei'!G15</f>
        <v>714</v>
      </c>
      <c r="H190" s="917">
        <f>'UBS Izolina Mazzei'!H15</f>
        <v>662</v>
      </c>
      <c r="I190" s="92">
        <f>'UBS Izolina Mazzei'!I15</f>
        <v>582</v>
      </c>
      <c r="J190" s="917">
        <f>'UBS Izolina Mazzei'!J15</f>
        <v>662</v>
      </c>
      <c r="K190" s="92">
        <f>'UBS Izolina Mazzei'!K15</f>
        <v>587</v>
      </c>
      <c r="L190" s="917">
        <f>'UBS Izolina Mazzei'!L15</f>
        <v>662</v>
      </c>
      <c r="M190" s="92">
        <f>'UBS Izolina Mazzei'!M15</f>
        <v>505</v>
      </c>
      <c r="N190" s="92">
        <f>'UBS Izolina Mazzei'!N15</f>
        <v>3972</v>
      </c>
      <c r="O190" s="92">
        <f>'UBS Izolina Mazzei'!O15</f>
        <v>3416</v>
      </c>
      <c r="P190" s="915">
        <f>'UBS Izolina Mazzei'!P15</f>
        <v>0.86002014098690838</v>
      </c>
    </row>
    <row r="191" spans="1:16" x14ac:dyDescent="0.25">
      <c r="A191" s="214" t="str">
        <f>'UBS Izolina Mazzei'!A16</f>
        <v>Médico Psiquiatra (consulta) - 20hrs</v>
      </c>
      <c r="B191" s="917">
        <f>'UBS Izolina Mazzei'!B16</f>
        <v>160</v>
      </c>
      <c r="C191" s="92">
        <f>'UBS Izolina Mazzei'!C16</f>
        <v>201</v>
      </c>
      <c r="D191" s="917">
        <f>'UBS Izolina Mazzei'!D16</f>
        <v>160</v>
      </c>
      <c r="E191" s="92">
        <f>'UBS Izolina Mazzei'!E16</f>
        <v>199</v>
      </c>
      <c r="F191" s="917">
        <f>'UBS Izolina Mazzei'!F16</f>
        <v>160</v>
      </c>
      <c r="G191" s="92">
        <f>'UBS Izolina Mazzei'!G16</f>
        <v>208</v>
      </c>
      <c r="H191" s="917">
        <f>'UBS Izolina Mazzei'!H16</f>
        <v>160</v>
      </c>
      <c r="I191" s="92">
        <f>'UBS Izolina Mazzei'!I16</f>
        <v>173</v>
      </c>
      <c r="J191" s="917">
        <f>'UBS Izolina Mazzei'!J16</f>
        <v>160</v>
      </c>
      <c r="K191" s="92">
        <f>'UBS Izolina Mazzei'!K16</f>
        <v>222</v>
      </c>
      <c r="L191" s="917">
        <f>'UBS Izolina Mazzei'!L16</f>
        <v>160</v>
      </c>
      <c r="M191" s="92">
        <f>'UBS Izolina Mazzei'!M16</f>
        <v>232</v>
      </c>
      <c r="N191" s="92">
        <f>'UBS Izolina Mazzei'!N16</f>
        <v>960</v>
      </c>
      <c r="O191" s="92">
        <f>'UBS Izolina Mazzei'!O16</f>
        <v>1235</v>
      </c>
      <c r="P191" s="915">
        <f>'UBS Izolina Mazzei'!P16</f>
        <v>1.2864583333333333</v>
      </c>
    </row>
    <row r="192" spans="1:16" x14ac:dyDescent="0.25">
      <c r="A192" s="214" t="str">
        <f>'UBS Izolina Mazzei'!A17</f>
        <v>Médico Pneumologia (consulta) - 06hrs</v>
      </c>
      <c r="B192" s="917">
        <f>'UBS Izolina Mazzei'!B17</f>
        <v>66</v>
      </c>
      <c r="C192" s="92">
        <f>'UBS Izolina Mazzei'!C17</f>
        <v>61</v>
      </c>
      <c r="D192" s="917">
        <f>'UBS Izolina Mazzei'!D17</f>
        <v>66</v>
      </c>
      <c r="E192" s="92">
        <f>'UBS Izolina Mazzei'!E17</f>
        <v>46</v>
      </c>
      <c r="F192" s="917">
        <f>'UBS Izolina Mazzei'!F17</f>
        <v>66</v>
      </c>
      <c r="G192" s="92">
        <f>'UBS Izolina Mazzei'!G17</f>
        <v>79</v>
      </c>
      <c r="H192" s="917">
        <f>'UBS Izolina Mazzei'!H17</f>
        <v>66</v>
      </c>
      <c r="I192" s="92">
        <f>'UBS Izolina Mazzei'!I17</f>
        <v>45</v>
      </c>
      <c r="J192" s="917">
        <f>'UBS Izolina Mazzei'!J17</f>
        <v>66</v>
      </c>
      <c r="K192" s="92">
        <f>'UBS Izolina Mazzei'!K17</f>
        <v>59</v>
      </c>
      <c r="L192" s="917">
        <f>'UBS Izolina Mazzei'!L17</f>
        <v>66</v>
      </c>
      <c r="M192" s="92">
        <f>'UBS Izolina Mazzei'!M17</f>
        <v>44</v>
      </c>
      <c r="N192" s="92">
        <f>'UBS Izolina Mazzei'!N17</f>
        <v>396</v>
      </c>
      <c r="O192" s="92">
        <f>'UBS Izolina Mazzei'!O17</f>
        <v>334</v>
      </c>
      <c r="P192" s="915">
        <f>'UBS Izolina Mazzei'!P17</f>
        <v>0.84343434343434343</v>
      </c>
    </row>
    <row r="193" spans="1:16" x14ac:dyDescent="0.25">
      <c r="A193" s="214" t="str">
        <f>'UBS Izolina Mazzei'!A18</f>
        <v xml:space="preserve">Médico Mastologista (consulta) - 10hrs </v>
      </c>
      <c r="B193" s="917">
        <f>'UBS Izolina Mazzei'!B18</f>
        <v>120</v>
      </c>
      <c r="C193" s="92">
        <f>'UBS Izolina Mazzei'!C18</f>
        <v>39</v>
      </c>
      <c r="D193" s="917">
        <f>'UBS Izolina Mazzei'!D18</f>
        <v>120</v>
      </c>
      <c r="E193" s="92">
        <f>'UBS Izolina Mazzei'!E18</f>
        <v>144</v>
      </c>
      <c r="F193" s="917">
        <f>'UBS Izolina Mazzei'!F18</f>
        <v>120</v>
      </c>
      <c r="G193" s="92">
        <f>'UBS Izolina Mazzei'!G18</f>
        <v>138</v>
      </c>
      <c r="H193" s="917">
        <f>'UBS Izolina Mazzei'!H18</f>
        <v>120</v>
      </c>
      <c r="I193" s="92">
        <f>'UBS Izolina Mazzei'!I18</f>
        <v>188</v>
      </c>
      <c r="J193" s="917">
        <f>'UBS Izolina Mazzei'!J18</f>
        <v>120</v>
      </c>
      <c r="K193" s="92">
        <f>'UBS Izolina Mazzei'!K18</f>
        <v>134</v>
      </c>
      <c r="L193" s="917">
        <f>'UBS Izolina Mazzei'!L18</f>
        <v>120</v>
      </c>
      <c r="M193" s="92">
        <f>'UBS Izolina Mazzei'!M18</f>
        <v>153</v>
      </c>
      <c r="N193" s="92">
        <f>'UBS Izolina Mazzei'!N18</f>
        <v>720</v>
      </c>
      <c r="O193" s="92">
        <f>'UBS Izolina Mazzei'!O18</f>
        <v>796</v>
      </c>
      <c r="P193" s="915">
        <f>'UBS Izolina Mazzei'!P18</f>
        <v>1.1055555555555556</v>
      </c>
    </row>
    <row r="194" spans="1:16" x14ac:dyDescent="0.25">
      <c r="A194" s="214" t="str">
        <f>'UBS Izolina Mazzei'!A19</f>
        <v>Médico Neurologista (consulta) - 12hrs</v>
      </c>
      <c r="B194" s="917">
        <f>'UBS Izolina Mazzei'!B19</f>
        <v>528</v>
      </c>
      <c r="C194" s="92">
        <f>'UBS Izolina Mazzei'!C19</f>
        <v>282</v>
      </c>
      <c r="D194" s="917">
        <f>'UBS Izolina Mazzei'!D19</f>
        <v>528</v>
      </c>
      <c r="E194" s="92">
        <f>'UBS Izolina Mazzei'!E19</f>
        <v>269</v>
      </c>
      <c r="F194" s="917">
        <f>'UBS Izolina Mazzei'!F19</f>
        <v>528</v>
      </c>
      <c r="G194" s="92">
        <f>'UBS Izolina Mazzei'!G19</f>
        <v>348</v>
      </c>
      <c r="H194" s="917">
        <f>'UBS Izolina Mazzei'!H19</f>
        <v>528</v>
      </c>
      <c r="I194" s="92">
        <f>'UBS Izolina Mazzei'!I19</f>
        <v>454</v>
      </c>
      <c r="J194" s="917">
        <f>'UBS Izolina Mazzei'!J19</f>
        <v>528</v>
      </c>
      <c r="K194" s="92">
        <f>'UBS Izolina Mazzei'!K19</f>
        <v>407</v>
      </c>
      <c r="L194" s="917">
        <f>'UBS Izolina Mazzei'!L19</f>
        <v>528</v>
      </c>
      <c r="M194" s="92">
        <f>'UBS Izolina Mazzei'!M19</f>
        <v>345</v>
      </c>
      <c r="N194" s="92">
        <f>'UBS Izolina Mazzei'!N19</f>
        <v>3168</v>
      </c>
      <c r="O194" s="92">
        <f>'UBS Izolina Mazzei'!O19</f>
        <v>2105</v>
      </c>
      <c r="P194" s="915">
        <f>'UBS Izolina Mazzei'!P19</f>
        <v>0.66445707070707072</v>
      </c>
    </row>
    <row r="195" spans="1:16" x14ac:dyDescent="0.25">
      <c r="A195" s="214" t="str">
        <f>'UBS Izolina Mazzei'!A20</f>
        <v>Enfermeiro (consulta) - 30hrs</v>
      </c>
      <c r="B195" s="917">
        <f>'UBS Izolina Mazzei'!B20</f>
        <v>648</v>
      </c>
      <c r="C195" s="92">
        <f>'UBS Izolina Mazzei'!C20</f>
        <v>1078</v>
      </c>
      <c r="D195" s="917">
        <f>'UBS Izolina Mazzei'!D20</f>
        <v>648</v>
      </c>
      <c r="E195" s="92">
        <f>'UBS Izolina Mazzei'!E20</f>
        <v>969</v>
      </c>
      <c r="F195" s="917">
        <f>'UBS Izolina Mazzei'!F20</f>
        <v>648</v>
      </c>
      <c r="G195" s="92">
        <f>'UBS Izolina Mazzei'!G20</f>
        <v>1072</v>
      </c>
      <c r="H195" s="917">
        <f>'UBS Izolina Mazzei'!H20</f>
        <v>648</v>
      </c>
      <c r="I195" s="92">
        <f>'UBS Izolina Mazzei'!I20</f>
        <v>1007</v>
      </c>
      <c r="J195" s="917">
        <f>'UBS Izolina Mazzei'!J20</f>
        <v>648</v>
      </c>
      <c r="K195" s="92">
        <f>'UBS Izolina Mazzei'!K20</f>
        <v>1032</v>
      </c>
      <c r="L195" s="917">
        <f>'UBS Izolina Mazzei'!L20</f>
        <v>648</v>
      </c>
      <c r="M195" s="92">
        <f>'UBS Izolina Mazzei'!M20</f>
        <v>818</v>
      </c>
      <c r="N195" s="92">
        <f>'UBS Izolina Mazzei'!N20</f>
        <v>3888</v>
      </c>
      <c r="O195" s="92">
        <f>'UBS Izolina Mazzei'!O20</f>
        <v>5976</v>
      </c>
      <c r="P195" s="915">
        <f>'UBS Izolina Mazzei'!P20</f>
        <v>1.537037037037037</v>
      </c>
    </row>
    <row r="196" spans="1:16" x14ac:dyDescent="0.25">
      <c r="A196" s="214" t="str">
        <f>'UBS Izolina Mazzei'!A21</f>
        <v>Enfermeiro (visita) - 30hrs</v>
      </c>
      <c r="B196" s="917">
        <f>'UBS Izolina Mazzei'!B21</f>
        <v>36</v>
      </c>
      <c r="C196" s="92">
        <f>'UBS Izolina Mazzei'!C21</f>
        <v>67</v>
      </c>
      <c r="D196" s="917">
        <f>'UBS Izolina Mazzei'!D21</f>
        <v>36</v>
      </c>
      <c r="E196" s="92">
        <f>'UBS Izolina Mazzei'!E21</f>
        <v>58</v>
      </c>
      <c r="F196" s="917">
        <f>'UBS Izolina Mazzei'!F21</f>
        <v>36</v>
      </c>
      <c r="G196" s="92">
        <f>'UBS Izolina Mazzei'!G21</f>
        <v>57</v>
      </c>
      <c r="H196" s="917">
        <f>'UBS Izolina Mazzei'!H21</f>
        <v>36</v>
      </c>
      <c r="I196" s="92">
        <f>'UBS Izolina Mazzei'!I21</f>
        <v>53</v>
      </c>
      <c r="J196" s="917">
        <f>'UBS Izolina Mazzei'!J21</f>
        <v>36</v>
      </c>
      <c r="K196" s="92">
        <f>'UBS Izolina Mazzei'!K21</f>
        <v>39</v>
      </c>
      <c r="L196" s="917">
        <f>'UBS Izolina Mazzei'!L21</f>
        <v>36</v>
      </c>
      <c r="M196" s="92">
        <f>'UBS Izolina Mazzei'!M21</f>
        <v>51</v>
      </c>
      <c r="N196" s="92">
        <f>'UBS Izolina Mazzei'!N21</f>
        <v>216</v>
      </c>
      <c r="O196" s="92">
        <f>'UBS Izolina Mazzei'!O21</f>
        <v>325</v>
      </c>
      <c r="P196" s="915">
        <f>'UBS Izolina Mazzei'!P21</f>
        <v>1.5046296296296295</v>
      </c>
    </row>
    <row r="197" spans="1:16" x14ac:dyDescent="0.25">
      <c r="A197" s="214" t="str">
        <f>'UBS Izolina Mazzei'!A22</f>
        <v>Assistente Social (consulta/ VD) - 30hrs</v>
      </c>
      <c r="B197" s="917">
        <f>'UBS Izolina Mazzei'!B22</f>
        <v>122</v>
      </c>
      <c r="C197" s="92">
        <f>'UBS Izolina Mazzei'!C22</f>
        <v>196</v>
      </c>
      <c r="D197" s="917">
        <f>'UBS Izolina Mazzei'!D22</f>
        <v>122</v>
      </c>
      <c r="E197" s="92">
        <f>'UBS Izolina Mazzei'!E22</f>
        <v>175</v>
      </c>
      <c r="F197" s="917">
        <f>'UBS Izolina Mazzei'!F22</f>
        <v>122</v>
      </c>
      <c r="G197" s="92">
        <f>'UBS Izolina Mazzei'!G22</f>
        <v>121</v>
      </c>
      <c r="H197" s="917">
        <f>'UBS Izolina Mazzei'!H22</f>
        <v>122</v>
      </c>
      <c r="I197" s="92">
        <f>'UBS Izolina Mazzei'!I22</f>
        <v>196</v>
      </c>
      <c r="J197" s="917">
        <f>'UBS Izolina Mazzei'!J22</f>
        <v>122</v>
      </c>
      <c r="K197" s="92">
        <f>'UBS Izolina Mazzei'!K22</f>
        <v>101</v>
      </c>
      <c r="L197" s="917">
        <f>'UBS Izolina Mazzei'!L22</f>
        <v>122</v>
      </c>
      <c r="M197" s="92">
        <f>'UBS Izolina Mazzei'!M22</f>
        <v>193</v>
      </c>
      <c r="N197" s="92">
        <f>'UBS Izolina Mazzei'!N22</f>
        <v>732</v>
      </c>
      <c r="O197" s="92">
        <f>'UBS Izolina Mazzei'!O22</f>
        <v>982</v>
      </c>
      <c r="P197" s="915">
        <f>'UBS Izolina Mazzei'!P22</f>
        <v>1.3415300546448088</v>
      </c>
    </row>
    <row r="198" spans="1:16" x14ac:dyDescent="0.25">
      <c r="A198" s="214" t="str">
        <f>'UBS Izolina Mazzei'!A23</f>
        <v>Assistente Social (nº grupos)</v>
      </c>
      <c r="B198" s="917">
        <f>'UBS Izolina Mazzei'!B23</f>
        <v>30</v>
      </c>
      <c r="C198" s="92">
        <f>'UBS Izolina Mazzei'!C23</f>
        <v>23</v>
      </c>
      <c r="D198" s="917">
        <f>'UBS Izolina Mazzei'!D23</f>
        <v>30</v>
      </c>
      <c r="E198" s="92">
        <f>'UBS Izolina Mazzei'!E23</f>
        <v>16</v>
      </c>
      <c r="F198" s="917">
        <f>'UBS Izolina Mazzei'!F23</f>
        <v>30</v>
      </c>
      <c r="G198" s="92">
        <f>'UBS Izolina Mazzei'!G23</f>
        <v>5</v>
      </c>
      <c r="H198" s="917">
        <f>'UBS Izolina Mazzei'!H23</f>
        <v>30</v>
      </c>
      <c r="I198" s="92">
        <f>'UBS Izolina Mazzei'!I23</f>
        <v>16</v>
      </c>
      <c r="J198" s="917">
        <f>'UBS Izolina Mazzei'!J23</f>
        <v>30</v>
      </c>
      <c r="K198" s="92">
        <f>'UBS Izolina Mazzei'!K23</f>
        <v>16</v>
      </c>
      <c r="L198" s="917">
        <f>'UBS Izolina Mazzei'!L23</f>
        <v>30</v>
      </c>
      <c r="M198" s="92">
        <f>'UBS Izolina Mazzei'!M23</f>
        <v>29</v>
      </c>
      <c r="N198" s="92">
        <f>'UBS Izolina Mazzei'!N23</f>
        <v>180</v>
      </c>
      <c r="O198" s="92">
        <f>'UBS Izolina Mazzei'!O23</f>
        <v>105</v>
      </c>
      <c r="P198" s="915">
        <f>'UBS Izolina Mazzei'!P23</f>
        <v>0.58333333333333337</v>
      </c>
    </row>
    <row r="199" spans="1:16" x14ac:dyDescent="0.25">
      <c r="A199" s="214" t="str">
        <f>'UBS Izolina Mazzei'!A24</f>
        <v>Fonoaudiólogo (consulta/ VD) - 24hrs</v>
      </c>
      <c r="B199" s="917">
        <f>'UBS Izolina Mazzei'!B24</f>
        <v>24</v>
      </c>
      <c r="C199" s="92">
        <f>'UBS Izolina Mazzei'!C24</f>
        <v>36</v>
      </c>
      <c r="D199" s="917">
        <f>'UBS Izolina Mazzei'!D24</f>
        <v>24</v>
      </c>
      <c r="E199" s="92">
        <f>'UBS Izolina Mazzei'!E24</f>
        <v>18</v>
      </c>
      <c r="F199" s="917">
        <f>'UBS Izolina Mazzei'!F24</f>
        <v>24</v>
      </c>
      <c r="G199" s="92">
        <f>'UBS Izolina Mazzei'!G24</f>
        <v>35</v>
      </c>
      <c r="H199" s="917">
        <f>'UBS Izolina Mazzei'!H24</f>
        <v>24</v>
      </c>
      <c r="I199" s="92">
        <f>'UBS Izolina Mazzei'!I24</f>
        <v>27</v>
      </c>
      <c r="J199" s="917">
        <f>'UBS Izolina Mazzei'!J24</f>
        <v>24</v>
      </c>
      <c r="K199" s="92">
        <f>'UBS Izolina Mazzei'!K24</f>
        <v>27</v>
      </c>
      <c r="L199" s="917">
        <f>'UBS Izolina Mazzei'!L24</f>
        <v>24</v>
      </c>
      <c r="M199" s="92">
        <f>'UBS Izolina Mazzei'!M24</f>
        <v>34</v>
      </c>
      <c r="N199" s="92">
        <f>'UBS Izolina Mazzei'!N24</f>
        <v>144</v>
      </c>
      <c r="O199" s="92">
        <f>'UBS Izolina Mazzei'!O24</f>
        <v>177</v>
      </c>
      <c r="P199" s="915">
        <f>'UBS Izolina Mazzei'!P24</f>
        <v>1.2291666666666667</v>
      </c>
    </row>
    <row r="200" spans="1:16" x14ac:dyDescent="0.25">
      <c r="A200" s="214" t="str">
        <f>'UBS Izolina Mazzei'!A25</f>
        <v>Fonoaudiólogo (nº grupos)</v>
      </c>
      <c r="B200" s="917">
        <f>'UBS Izolina Mazzei'!B25</f>
        <v>16</v>
      </c>
      <c r="C200" s="92">
        <f>'UBS Izolina Mazzei'!C25</f>
        <v>26</v>
      </c>
      <c r="D200" s="917">
        <f>'UBS Izolina Mazzei'!D25</f>
        <v>16</v>
      </c>
      <c r="E200" s="92">
        <f>'UBS Izolina Mazzei'!E25</f>
        <v>21</v>
      </c>
      <c r="F200" s="917">
        <f>'UBS Izolina Mazzei'!F25</f>
        <v>16</v>
      </c>
      <c r="G200" s="92">
        <f>'UBS Izolina Mazzei'!G25</f>
        <v>17</v>
      </c>
      <c r="H200" s="917">
        <f>'UBS Izolina Mazzei'!H25</f>
        <v>16</v>
      </c>
      <c r="I200" s="92">
        <f>'UBS Izolina Mazzei'!I25</f>
        <v>22</v>
      </c>
      <c r="J200" s="917">
        <f>'UBS Izolina Mazzei'!J25</f>
        <v>16</v>
      </c>
      <c r="K200" s="92">
        <f>'UBS Izolina Mazzei'!K25</f>
        <v>19</v>
      </c>
      <c r="L200" s="917">
        <f>'UBS Izolina Mazzei'!L25</f>
        <v>16</v>
      </c>
      <c r="M200" s="92">
        <f>'UBS Izolina Mazzei'!M25</f>
        <v>21</v>
      </c>
      <c r="N200" s="92">
        <f>'UBS Izolina Mazzei'!N25</f>
        <v>96</v>
      </c>
      <c r="O200" s="92">
        <f>'UBS Izolina Mazzei'!O25</f>
        <v>126</v>
      </c>
      <c r="P200" s="915">
        <f>'UBS Izolina Mazzei'!P25</f>
        <v>1.3125</v>
      </c>
    </row>
    <row r="201" spans="1:16" x14ac:dyDescent="0.25">
      <c r="A201" s="214" t="str">
        <f>'UBS Izolina Mazzei'!A26</f>
        <v>Psicólogo (consulta/ VD) - 30hrs</v>
      </c>
      <c r="B201" s="917">
        <f>'UBS Izolina Mazzei'!B26</f>
        <v>92</v>
      </c>
      <c r="C201" s="92">
        <f>'UBS Izolina Mazzei'!C26</f>
        <v>126</v>
      </c>
      <c r="D201" s="917">
        <f>'UBS Izolina Mazzei'!D26</f>
        <v>92</v>
      </c>
      <c r="E201" s="92">
        <f>'UBS Izolina Mazzei'!E26</f>
        <v>117</v>
      </c>
      <c r="F201" s="917">
        <f>'UBS Izolina Mazzei'!F26</f>
        <v>92</v>
      </c>
      <c r="G201" s="92">
        <f>'UBS Izolina Mazzei'!G26</f>
        <v>123</v>
      </c>
      <c r="H201" s="917">
        <f>'UBS Izolina Mazzei'!H26</f>
        <v>92</v>
      </c>
      <c r="I201" s="92">
        <f>'UBS Izolina Mazzei'!I26</f>
        <v>116</v>
      </c>
      <c r="J201" s="917">
        <f>'UBS Izolina Mazzei'!J26</f>
        <v>92</v>
      </c>
      <c r="K201" s="92">
        <f>'UBS Izolina Mazzei'!K26</f>
        <v>127</v>
      </c>
      <c r="L201" s="917">
        <f>'UBS Izolina Mazzei'!L26</f>
        <v>92</v>
      </c>
      <c r="M201" s="92">
        <f>'UBS Izolina Mazzei'!M26</f>
        <v>111</v>
      </c>
      <c r="N201" s="92">
        <f>'UBS Izolina Mazzei'!N26</f>
        <v>552</v>
      </c>
      <c r="O201" s="92">
        <f>'UBS Izolina Mazzei'!O26</f>
        <v>720</v>
      </c>
      <c r="P201" s="915">
        <f>'UBS Izolina Mazzei'!P26</f>
        <v>1.3043478260869565</v>
      </c>
    </row>
    <row r="202" spans="1:16" x14ac:dyDescent="0.25">
      <c r="A202" s="214" t="str">
        <f>'UBS Izolina Mazzei'!A27</f>
        <v>Psicólogo (nº grupos)</v>
      </c>
      <c r="B202" s="917">
        <f>'UBS Izolina Mazzei'!B27</f>
        <v>60</v>
      </c>
      <c r="C202" s="92">
        <f>'UBS Izolina Mazzei'!C27</f>
        <v>66</v>
      </c>
      <c r="D202" s="917">
        <f>'UBS Izolina Mazzei'!D27</f>
        <v>60</v>
      </c>
      <c r="E202" s="92">
        <f>'UBS Izolina Mazzei'!E27</f>
        <v>62</v>
      </c>
      <c r="F202" s="917">
        <f>'UBS Izolina Mazzei'!F27</f>
        <v>60</v>
      </c>
      <c r="G202" s="92">
        <f>'UBS Izolina Mazzei'!G27</f>
        <v>68</v>
      </c>
      <c r="H202" s="917">
        <f>'UBS Izolina Mazzei'!H27</f>
        <v>60</v>
      </c>
      <c r="I202" s="92">
        <f>'UBS Izolina Mazzei'!I27</f>
        <v>53</v>
      </c>
      <c r="J202" s="917">
        <f>'UBS Izolina Mazzei'!J27</f>
        <v>60</v>
      </c>
      <c r="K202" s="92">
        <f>'UBS Izolina Mazzei'!K27</f>
        <v>69</v>
      </c>
      <c r="L202" s="917">
        <f>'UBS Izolina Mazzei'!L27</f>
        <v>60</v>
      </c>
      <c r="M202" s="92">
        <f>'UBS Izolina Mazzei'!M27</f>
        <v>58</v>
      </c>
      <c r="N202" s="92">
        <f>'UBS Izolina Mazzei'!N27</f>
        <v>360</v>
      </c>
      <c r="O202" s="92">
        <f>'UBS Izolina Mazzei'!O27</f>
        <v>376</v>
      </c>
      <c r="P202" s="915">
        <f>'UBS Izolina Mazzei'!P27</f>
        <v>1.0444444444444445</v>
      </c>
    </row>
    <row r="203" spans="1:16" x14ac:dyDescent="0.25">
      <c r="A203" s="214" t="str">
        <f>'UBS Izolina Mazzei'!A28</f>
        <v>Farmacêutico (consulta/ VD) - 40hrs</v>
      </c>
      <c r="B203" s="917">
        <f>'UBS Izolina Mazzei'!B28</f>
        <v>96</v>
      </c>
      <c r="C203" s="92">
        <f>'UBS Izolina Mazzei'!C28</f>
        <v>88</v>
      </c>
      <c r="D203" s="917">
        <f>'UBS Izolina Mazzei'!D28</f>
        <v>96</v>
      </c>
      <c r="E203" s="92">
        <f>'UBS Izolina Mazzei'!E28</f>
        <v>100</v>
      </c>
      <c r="F203" s="917">
        <f>'UBS Izolina Mazzei'!F28</f>
        <v>96</v>
      </c>
      <c r="G203" s="92">
        <f>'UBS Izolina Mazzei'!G28</f>
        <v>96</v>
      </c>
      <c r="H203" s="917">
        <f>'UBS Izolina Mazzei'!H28</f>
        <v>96</v>
      </c>
      <c r="I203" s="92">
        <f>'UBS Izolina Mazzei'!I28</f>
        <v>51</v>
      </c>
      <c r="J203" s="917">
        <f>'UBS Izolina Mazzei'!J28</f>
        <v>96</v>
      </c>
      <c r="K203" s="92">
        <f>'UBS Izolina Mazzei'!K28</f>
        <v>77</v>
      </c>
      <c r="L203" s="917">
        <f>'UBS Izolina Mazzei'!L28</f>
        <v>96</v>
      </c>
      <c r="M203" s="92">
        <f>'UBS Izolina Mazzei'!M28</f>
        <v>91</v>
      </c>
      <c r="N203" s="92">
        <f>'UBS Izolina Mazzei'!N28</f>
        <v>576</v>
      </c>
      <c r="O203" s="92">
        <f>'UBS Izolina Mazzei'!O28</f>
        <v>503</v>
      </c>
      <c r="P203" s="915">
        <f>'UBS Izolina Mazzei'!P28</f>
        <v>0.87326388888888884</v>
      </c>
    </row>
    <row r="204" spans="1:16" x14ac:dyDescent="0.25">
      <c r="A204" s="214" t="str">
        <f>'UBS Izolina Mazzei'!A29</f>
        <v>Farmacêutico (nº grupos)</v>
      </c>
      <c r="B204" s="917">
        <f>'UBS Izolina Mazzei'!B29</f>
        <v>16</v>
      </c>
      <c r="C204" s="92">
        <f>'UBS Izolina Mazzei'!C29</f>
        <v>15</v>
      </c>
      <c r="D204" s="917">
        <f>'UBS Izolina Mazzei'!D29</f>
        <v>16</v>
      </c>
      <c r="E204" s="92">
        <f>'UBS Izolina Mazzei'!E29</f>
        <v>10</v>
      </c>
      <c r="F204" s="917">
        <f>'UBS Izolina Mazzei'!F29</f>
        <v>16</v>
      </c>
      <c r="G204" s="92">
        <f>'UBS Izolina Mazzei'!G29</f>
        <v>6</v>
      </c>
      <c r="H204" s="917">
        <f>'UBS Izolina Mazzei'!H29</f>
        <v>16</v>
      </c>
      <c r="I204" s="92">
        <f>'UBS Izolina Mazzei'!I29</f>
        <v>3</v>
      </c>
      <c r="J204" s="917">
        <f>'UBS Izolina Mazzei'!J29</f>
        <v>16</v>
      </c>
      <c r="K204" s="92">
        <f>'UBS Izolina Mazzei'!K29</f>
        <v>15</v>
      </c>
      <c r="L204" s="917">
        <f>'UBS Izolina Mazzei'!L29</f>
        <v>16</v>
      </c>
      <c r="M204" s="92">
        <f>'UBS Izolina Mazzei'!M29</f>
        <v>14</v>
      </c>
      <c r="N204" s="92">
        <f>'UBS Izolina Mazzei'!N29</f>
        <v>96</v>
      </c>
      <c r="O204" s="92">
        <f>'UBS Izolina Mazzei'!O29</f>
        <v>63</v>
      </c>
      <c r="P204" s="915">
        <f>'UBS Izolina Mazzei'!P29</f>
        <v>0.65625</v>
      </c>
    </row>
    <row r="205" spans="1:16" x14ac:dyDescent="0.25">
      <c r="A205" s="214" t="str">
        <f>'UBS Izolina Mazzei'!A30</f>
        <v>Nutricionista (consulta/ VD) - 40hrs</v>
      </c>
      <c r="B205" s="917">
        <f>'UBS Izolina Mazzei'!B30</f>
        <v>60</v>
      </c>
      <c r="C205" s="92">
        <f>'UBS Izolina Mazzei'!C30</f>
        <v>90</v>
      </c>
      <c r="D205" s="917">
        <f>'UBS Izolina Mazzei'!D30</f>
        <v>60</v>
      </c>
      <c r="E205" s="92">
        <f>'UBS Izolina Mazzei'!E30</f>
        <v>0</v>
      </c>
      <c r="F205" s="917">
        <f>'UBS Izolina Mazzei'!F30</f>
        <v>60</v>
      </c>
      <c r="G205" s="92">
        <f>'UBS Izolina Mazzei'!G30</f>
        <v>71</v>
      </c>
      <c r="H205" s="917">
        <f>'UBS Izolina Mazzei'!H30</f>
        <v>60</v>
      </c>
      <c r="I205" s="92">
        <f>'UBS Izolina Mazzei'!I30</f>
        <v>81</v>
      </c>
      <c r="J205" s="917">
        <f>'UBS Izolina Mazzei'!J30</f>
        <v>60</v>
      </c>
      <c r="K205" s="92">
        <f>'UBS Izolina Mazzei'!K30</f>
        <v>71</v>
      </c>
      <c r="L205" s="917">
        <f>'UBS Izolina Mazzei'!L30</f>
        <v>60</v>
      </c>
      <c r="M205" s="92">
        <f>'UBS Izolina Mazzei'!M30</f>
        <v>76</v>
      </c>
      <c r="N205" s="92">
        <f>'UBS Izolina Mazzei'!N30</f>
        <v>360</v>
      </c>
      <c r="O205" s="92">
        <f>'UBS Izolina Mazzei'!O30</f>
        <v>389</v>
      </c>
      <c r="P205" s="915">
        <f>'UBS Izolina Mazzei'!P30</f>
        <v>1.0805555555555555</v>
      </c>
    </row>
    <row r="206" spans="1:16" x14ac:dyDescent="0.25">
      <c r="A206" s="214" t="str">
        <f>'UBS Izolina Mazzei'!A31</f>
        <v>Nutricionista (nº grupos)</v>
      </c>
      <c r="B206" s="917">
        <f>'UBS Izolina Mazzei'!B31</f>
        <v>40</v>
      </c>
      <c r="C206" s="92">
        <f>'UBS Izolina Mazzei'!C31</f>
        <v>49</v>
      </c>
      <c r="D206" s="917">
        <f>'UBS Izolina Mazzei'!D31</f>
        <v>40</v>
      </c>
      <c r="E206" s="92">
        <f>'UBS Izolina Mazzei'!E31</f>
        <v>0</v>
      </c>
      <c r="F206" s="917">
        <f>'UBS Izolina Mazzei'!F31</f>
        <v>40</v>
      </c>
      <c r="G206" s="92">
        <f>'UBS Izolina Mazzei'!G31</f>
        <v>43</v>
      </c>
      <c r="H206" s="917">
        <f>'UBS Izolina Mazzei'!H31</f>
        <v>40</v>
      </c>
      <c r="I206" s="92">
        <f>'UBS Izolina Mazzei'!I31</f>
        <v>41</v>
      </c>
      <c r="J206" s="917">
        <f>'UBS Izolina Mazzei'!J31</f>
        <v>40</v>
      </c>
      <c r="K206" s="92">
        <f>'UBS Izolina Mazzei'!K31</f>
        <v>36</v>
      </c>
      <c r="L206" s="917">
        <f>'UBS Izolina Mazzei'!L31</f>
        <v>40</v>
      </c>
      <c r="M206" s="92">
        <f>'UBS Izolina Mazzei'!M31</f>
        <v>38</v>
      </c>
      <c r="N206" s="92">
        <f>'UBS Izolina Mazzei'!N31</f>
        <v>240</v>
      </c>
      <c r="O206" s="92">
        <f>'UBS Izolina Mazzei'!O31</f>
        <v>207</v>
      </c>
      <c r="P206" s="915">
        <f>'UBS Izolina Mazzei'!P31</f>
        <v>0.86250000000000004</v>
      </c>
    </row>
    <row r="207" spans="1:16" x14ac:dyDescent="0.25">
      <c r="A207" s="214" t="str">
        <f>'UBS Izolina Mazzei'!A32</f>
        <v>Técnico de Enfermagem (Visitas) - 30hrs</v>
      </c>
      <c r="B207" s="917">
        <f>'UBS Izolina Mazzei'!B32</f>
        <v>150</v>
      </c>
      <c r="C207" s="92">
        <f>'UBS Izolina Mazzei'!C32</f>
        <v>130</v>
      </c>
      <c r="D207" s="917">
        <f>'UBS Izolina Mazzei'!D32</f>
        <v>150</v>
      </c>
      <c r="E207" s="92">
        <f>'UBS Izolina Mazzei'!E32</f>
        <v>143</v>
      </c>
      <c r="F207" s="917">
        <f>'UBS Izolina Mazzei'!F32</f>
        <v>150</v>
      </c>
      <c r="G207" s="92">
        <f>'UBS Izolina Mazzei'!G32</f>
        <v>160</v>
      </c>
      <c r="H207" s="917">
        <f>'UBS Izolina Mazzei'!H32</f>
        <v>150</v>
      </c>
      <c r="I207" s="92">
        <f>'UBS Izolina Mazzei'!I32</f>
        <v>147</v>
      </c>
      <c r="J207" s="917">
        <f>'UBS Izolina Mazzei'!J32</f>
        <v>150</v>
      </c>
      <c r="K207" s="92">
        <f>'UBS Izolina Mazzei'!K32</f>
        <v>157</v>
      </c>
      <c r="L207" s="917">
        <f>'UBS Izolina Mazzei'!L32</f>
        <v>150</v>
      </c>
      <c r="M207" s="92">
        <f>'UBS Izolina Mazzei'!M32</f>
        <v>174</v>
      </c>
      <c r="N207" s="92">
        <f>'UBS Izolina Mazzei'!N32</f>
        <v>900</v>
      </c>
      <c r="O207" s="92">
        <f>'UBS Izolina Mazzei'!O32</f>
        <v>911</v>
      </c>
      <c r="P207" s="915">
        <f>'UBS Izolina Mazzei'!P32</f>
        <v>1.0122222222222221</v>
      </c>
    </row>
    <row r="208" spans="1:16" x14ac:dyDescent="0.25">
      <c r="A208" s="214" t="str">
        <f>'UBS Izolina Mazzei'!A33</f>
        <v>PICS - Atividades Coletivas</v>
      </c>
      <c r="B208" s="917">
        <f>'UBS Izolina Mazzei'!B33</f>
        <v>7</v>
      </c>
      <c r="C208" s="92">
        <f>'UBS Izolina Mazzei'!C33</f>
        <v>2</v>
      </c>
      <c r="D208" s="917">
        <f>'UBS Izolina Mazzei'!D33</f>
        <v>7</v>
      </c>
      <c r="E208" s="92">
        <f>'UBS Izolina Mazzei'!E33</f>
        <v>3</v>
      </c>
      <c r="F208" s="917">
        <f>'UBS Izolina Mazzei'!F33</f>
        <v>7</v>
      </c>
      <c r="G208" s="92">
        <f>'UBS Izolina Mazzei'!G33</f>
        <v>5</v>
      </c>
      <c r="H208" s="917">
        <f>'UBS Izolina Mazzei'!H33</f>
        <v>7</v>
      </c>
      <c r="I208" s="92">
        <f>'UBS Izolina Mazzei'!I33</f>
        <v>12</v>
      </c>
      <c r="J208" s="917">
        <f>'UBS Izolina Mazzei'!J33</f>
        <v>7</v>
      </c>
      <c r="K208" s="92">
        <f>'UBS Izolina Mazzei'!K33</f>
        <v>10</v>
      </c>
      <c r="L208" s="917">
        <f>'UBS Izolina Mazzei'!L33</f>
        <v>7</v>
      </c>
      <c r="M208" s="92">
        <f>'UBS Izolina Mazzei'!M33</f>
        <v>12</v>
      </c>
      <c r="N208" s="92">
        <f>'UBS Izolina Mazzei'!N33</f>
        <v>42</v>
      </c>
      <c r="O208" s="92">
        <f>'UBS Izolina Mazzei'!O33</f>
        <v>44</v>
      </c>
      <c r="P208" s="915">
        <f>'UBS Izolina Mazzei'!P33</f>
        <v>1.0476190476190477</v>
      </c>
    </row>
    <row r="209" spans="1:16" ht="15.75" thickBot="1" x14ac:dyDescent="0.3">
      <c r="A209" s="214" t="str">
        <f>'UBS Izolina Mazzei'!A34</f>
        <v>PICS - Atividades Individuais</v>
      </c>
      <c r="B209" s="917">
        <f>'UBS Izolina Mazzei'!B34</f>
        <v>10</v>
      </c>
      <c r="C209" s="92">
        <f>'UBS Izolina Mazzei'!C34</f>
        <v>53</v>
      </c>
      <c r="D209" s="917">
        <f>'UBS Izolina Mazzei'!D34</f>
        <v>10</v>
      </c>
      <c r="E209" s="92">
        <f>'UBS Izolina Mazzei'!E34</f>
        <v>114</v>
      </c>
      <c r="F209" s="917">
        <f>'UBS Izolina Mazzei'!F34</f>
        <v>10</v>
      </c>
      <c r="G209" s="92">
        <f>'UBS Izolina Mazzei'!G34</f>
        <v>175</v>
      </c>
      <c r="H209" s="917">
        <f>'UBS Izolina Mazzei'!H34</f>
        <v>10</v>
      </c>
      <c r="I209" s="92">
        <f>'UBS Izolina Mazzei'!I34</f>
        <v>111</v>
      </c>
      <c r="J209" s="917">
        <f>'UBS Izolina Mazzei'!J34</f>
        <v>10</v>
      </c>
      <c r="K209" s="92">
        <f>'UBS Izolina Mazzei'!K34</f>
        <v>109</v>
      </c>
      <c r="L209" s="917">
        <f>'UBS Izolina Mazzei'!L34</f>
        <v>10</v>
      </c>
      <c r="M209" s="92">
        <f>'UBS Izolina Mazzei'!M34</f>
        <v>93</v>
      </c>
      <c r="N209" s="92">
        <f>'UBS Izolina Mazzei'!N34</f>
        <v>60</v>
      </c>
      <c r="O209" s="92">
        <f>'UBS Izolina Mazzei'!O34</f>
        <v>655</v>
      </c>
      <c r="P209" s="915">
        <f>'UBS Izolina Mazzei'!P34</f>
        <v>10.916666666666666</v>
      </c>
    </row>
    <row r="210" spans="1:16" ht="15.75" thickBot="1" x14ac:dyDescent="0.3">
      <c r="A210" s="844" t="str">
        <f>'UBS Izolina Mazzei'!A35</f>
        <v>TOTAL</v>
      </c>
      <c r="B210" s="932">
        <f>'UBS Izolina Mazzei'!B35</f>
        <v>5255</v>
      </c>
      <c r="C210" s="949">
        <f>'UBS Izolina Mazzei'!C35</f>
        <v>5066</v>
      </c>
      <c r="D210" s="932">
        <f>'UBS Izolina Mazzei'!D35</f>
        <v>5255</v>
      </c>
      <c r="E210" s="949">
        <f>'UBS Izolina Mazzei'!E35</f>
        <v>5039</v>
      </c>
      <c r="F210" s="932">
        <f>'UBS Izolina Mazzei'!F35</f>
        <v>5255</v>
      </c>
      <c r="G210" s="949">
        <f>'UBS Izolina Mazzei'!G35</f>
        <v>5567</v>
      </c>
      <c r="H210" s="932">
        <f>'UBS Izolina Mazzei'!H35</f>
        <v>5255</v>
      </c>
      <c r="I210" s="949">
        <f>'UBS Izolina Mazzei'!I35</f>
        <v>5242</v>
      </c>
      <c r="J210" s="932">
        <f>'UBS Izolina Mazzei'!J35</f>
        <v>5255</v>
      </c>
      <c r="K210" s="949">
        <f>'UBS Izolina Mazzei'!K35</f>
        <v>5503</v>
      </c>
      <c r="L210" s="932">
        <f>'UBS Izolina Mazzei'!L35</f>
        <v>5255</v>
      </c>
      <c r="M210" s="949">
        <f>'UBS Izolina Mazzei'!M35</f>
        <v>4980</v>
      </c>
      <c r="N210" s="949">
        <f>'UBS Izolina Mazzei'!N35</f>
        <v>31530</v>
      </c>
      <c r="O210" s="949">
        <f>'UBS Izolina Mazzei'!O35</f>
        <v>31397</v>
      </c>
      <c r="P210" s="950">
        <f>'UBS Izolina Mazzei'!P35</f>
        <v>0.99578179511576281</v>
      </c>
    </row>
    <row r="211" spans="1:16" x14ac:dyDescent="0.25">
      <c r="A211" s="894"/>
      <c r="B211" s="928"/>
      <c r="C211" s="895"/>
      <c r="D211" s="928"/>
      <c r="E211" s="895"/>
      <c r="F211" s="928"/>
      <c r="G211" s="895"/>
      <c r="H211" s="928"/>
      <c r="I211" s="895"/>
      <c r="J211" s="928"/>
      <c r="K211" s="895"/>
      <c r="L211" s="928"/>
      <c r="M211" s="895"/>
      <c r="N211" s="895"/>
      <c r="O211" s="895"/>
      <c r="P211" s="916"/>
    </row>
    <row r="212" spans="1:16" ht="15.75" x14ac:dyDescent="0.25">
      <c r="A212" s="918" t="s">
        <v>666</v>
      </c>
      <c r="B212" s="926"/>
      <c r="C212" s="919"/>
      <c r="D212" s="926"/>
      <c r="E212" s="919"/>
      <c r="F212" s="926"/>
      <c r="G212" s="919"/>
      <c r="H212" s="926"/>
      <c r="I212" s="919"/>
      <c r="J212" s="926"/>
      <c r="K212" s="919"/>
      <c r="L212" s="926"/>
      <c r="M212" s="919"/>
      <c r="N212" s="919"/>
      <c r="O212" s="919"/>
      <c r="P212" s="919"/>
    </row>
    <row r="213" spans="1:16" x14ac:dyDescent="0.25">
      <c r="A213" s="909"/>
      <c r="B213" s="971" t="s">
        <v>485</v>
      </c>
      <c r="C213" s="971"/>
      <c r="D213" s="971" t="s">
        <v>686</v>
      </c>
      <c r="E213" s="971"/>
      <c r="F213" s="971" t="s">
        <v>687</v>
      </c>
      <c r="G213" s="971"/>
      <c r="H213" s="971" t="s">
        <v>688</v>
      </c>
      <c r="I213" s="971"/>
      <c r="J213" s="971" t="s">
        <v>690</v>
      </c>
      <c r="K213" s="971"/>
      <c r="L213" s="971" t="s">
        <v>691</v>
      </c>
      <c r="M213" s="971"/>
      <c r="N213" s="986" t="s">
        <v>486</v>
      </c>
      <c r="O213" s="986"/>
      <c r="P213" s="986"/>
    </row>
    <row r="214" spans="1:16" ht="15.75" thickBot="1" x14ac:dyDescent="0.3">
      <c r="A214" s="842" t="s">
        <v>14</v>
      </c>
      <c r="B214" s="920" t="s">
        <v>488</v>
      </c>
      <c r="C214" s="847" t="s">
        <v>487</v>
      </c>
      <c r="D214" s="920" t="s">
        <v>488</v>
      </c>
      <c r="E214" s="847" t="s">
        <v>487</v>
      </c>
      <c r="F214" s="920" t="s">
        <v>488</v>
      </c>
      <c r="G214" s="847" t="s">
        <v>487</v>
      </c>
      <c r="H214" s="920" t="s">
        <v>488</v>
      </c>
      <c r="I214" s="847" t="s">
        <v>487</v>
      </c>
      <c r="J214" s="920" t="s">
        <v>488</v>
      </c>
      <c r="K214" s="847" t="s">
        <v>487</v>
      </c>
      <c r="L214" s="920" t="s">
        <v>488</v>
      </c>
      <c r="M214" s="847" t="s">
        <v>487</v>
      </c>
      <c r="N214" s="847" t="s">
        <v>630</v>
      </c>
      <c r="O214" s="847" t="s">
        <v>631</v>
      </c>
      <c r="P214" s="910" t="s">
        <v>1</v>
      </c>
    </row>
    <row r="215" spans="1:16" ht="16.5" thickTop="1" thickBot="1" x14ac:dyDescent="0.3">
      <c r="A215" s="214" t="str">
        <f>'PAI IZO'!A9</f>
        <v>Nº Idosos em acompanhamento</v>
      </c>
      <c r="B215" s="917">
        <f>'PAI IZO'!B9</f>
        <v>120</v>
      </c>
      <c r="C215" s="92">
        <f>'PAI IZO'!C9</f>
        <v>124</v>
      </c>
      <c r="D215" s="917">
        <f>'PAI IZO'!D9</f>
        <v>120</v>
      </c>
      <c r="E215" s="92">
        <f>'PAI IZO'!E9</f>
        <v>118</v>
      </c>
      <c r="F215" s="917">
        <f>'PAI IZO'!F9</f>
        <v>120</v>
      </c>
      <c r="G215" s="92">
        <f>'PAI IZO'!G9</f>
        <v>123</v>
      </c>
      <c r="H215" s="917">
        <f>'PAI IZO'!H9</f>
        <v>120</v>
      </c>
      <c r="I215" s="92">
        <f>'PAI IZO'!I9</f>
        <v>127</v>
      </c>
      <c r="J215" s="917">
        <f>'PAI IZO'!J9</f>
        <v>120</v>
      </c>
      <c r="K215" s="92">
        <f>'PAI IZO'!K9</f>
        <v>125</v>
      </c>
      <c r="L215" s="917">
        <f>'PAI IZO'!L9</f>
        <v>120</v>
      </c>
      <c r="M215" s="92">
        <f>'PAI IZO'!M9</f>
        <v>125</v>
      </c>
      <c r="N215" s="92">
        <f>'PAI IZO'!N9</f>
        <v>720</v>
      </c>
      <c r="O215" s="92">
        <f>'PAI IZO'!O9</f>
        <v>742</v>
      </c>
      <c r="P215" s="915">
        <f>'PAI IZO'!P9</f>
        <v>1.0305555555555554</v>
      </c>
    </row>
    <row r="216" spans="1:16" ht="15.75" thickBot="1" x14ac:dyDescent="0.3">
      <c r="A216" s="844" t="str">
        <f>'PAI IZO'!A10</f>
        <v>TOTAL</v>
      </c>
      <c r="B216" s="932">
        <f>'PAI IZO'!B10</f>
        <v>120</v>
      </c>
      <c r="C216" s="949">
        <f>'PAI IZO'!C10</f>
        <v>124</v>
      </c>
      <c r="D216" s="932">
        <f>'PAI IZO'!D10</f>
        <v>120</v>
      </c>
      <c r="E216" s="949">
        <f>'PAI IZO'!E10</f>
        <v>118</v>
      </c>
      <c r="F216" s="932">
        <f>'PAI IZO'!F10</f>
        <v>120</v>
      </c>
      <c r="G216" s="949">
        <f>'PAI IZO'!G10</f>
        <v>123</v>
      </c>
      <c r="H216" s="932">
        <f>'PAI IZO'!H10</f>
        <v>120</v>
      </c>
      <c r="I216" s="949">
        <f>'PAI IZO'!I10</f>
        <v>127</v>
      </c>
      <c r="J216" s="932">
        <f>'PAI IZO'!J10</f>
        <v>120</v>
      </c>
      <c r="K216" s="949">
        <f>'PAI IZO'!K10</f>
        <v>125</v>
      </c>
      <c r="L216" s="932">
        <f>'PAI IZO'!L10</f>
        <v>120</v>
      </c>
      <c r="M216" s="949">
        <f>'PAI IZO'!M10</f>
        <v>125</v>
      </c>
      <c r="N216" s="949">
        <f>'PAI IZO'!N10</f>
        <v>720</v>
      </c>
      <c r="O216" s="949">
        <f>'PAI IZO'!O10</f>
        <v>742</v>
      </c>
      <c r="P216" s="950">
        <f>'PAI IZO'!P10</f>
        <v>1.0305555555555554</v>
      </c>
    </row>
    <row r="218" spans="1:16" ht="15.75" x14ac:dyDescent="0.25">
      <c r="A218" s="918" t="s">
        <v>667</v>
      </c>
      <c r="B218" s="926"/>
      <c r="C218" s="919"/>
      <c r="D218" s="926"/>
      <c r="E218" s="919"/>
      <c r="F218" s="926"/>
      <c r="G218" s="919"/>
      <c r="H218" s="926"/>
      <c r="I218" s="919"/>
      <c r="J218" s="926"/>
      <c r="K218" s="919"/>
      <c r="L218" s="926"/>
      <c r="M218" s="919"/>
      <c r="N218" s="919"/>
      <c r="O218" s="919"/>
      <c r="P218" s="919"/>
    </row>
    <row r="219" spans="1:16" x14ac:dyDescent="0.25">
      <c r="A219" s="909"/>
      <c r="B219" s="971" t="s">
        <v>485</v>
      </c>
      <c r="C219" s="971"/>
      <c r="D219" s="971" t="s">
        <v>686</v>
      </c>
      <c r="E219" s="971"/>
      <c r="F219" s="971" t="s">
        <v>687</v>
      </c>
      <c r="G219" s="971"/>
      <c r="H219" s="971" t="s">
        <v>688</v>
      </c>
      <c r="I219" s="971"/>
      <c r="J219" s="971" t="s">
        <v>690</v>
      </c>
      <c r="K219" s="971"/>
      <c r="L219" s="971" t="s">
        <v>691</v>
      </c>
      <c r="M219" s="971"/>
      <c r="N219" s="986" t="s">
        <v>486</v>
      </c>
      <c r="O219" s="986"/>
      <c r="P219" s="986"/>
    </row>
    <row r="220" spans="1:16" ht="15.75" thickBot="1" x14ac:dyDescent="0.3">
      <c r="A220" s="842" t="s">
        <v>14</v>
      </c>
      <c r="B220" s="920" t="s">
        <v>488</v>
      </c>
      <c r="C220" s="847" t="s">
        <v>487</v>
      </c>
      <c r="D220" s="920" t="s">
        <v>488</v>
      </c>
      <c r="E220" s="847" t="s">
        <v>487</v>
      </c>
      <c r="F220" s="920" t="s">
        <v>488</v>
      </c>
      <c r="G220" s="847" t="s">
        <v>487</v>
      </c>
      <c r="H220" s="920" t="s">
        <v>488</v>
      </c>
      <c r="I220" s="847" t="s">
        <v>487</v>
      </c>
      <c r="J220" s="920" t="s">
        <v>488</v>
      </c>
      <c r="K220" s="847" t="s">
        <v>487</v>
      </c>
      <c r="L220" s="920" t="s">
        <v>488</v>
      </c>
      <c r="M220" s="847" t="s">
        <v>487</v>
      </c>
      <c r="N220" s="847" t="s">
        <v>630</v>
      </c>
      <c r="O220" s="847" t="s">
        <v>631</v>
      </c>
      <c r="P220" s="910" t="s">
        <v>1</v>
      </c>
    </row>
    <row r="221" spans="1:16" ht="15.75" thickTop="1" x14ac:dyDescent="0.25">
      <c r="A221" s="214" t="str">
        <f>'UBS Jardim Japão'!A9</f>
        <v>Cirurgião Dentista (consulta /atendimento) - 20hrs</v>
      </c>
      <c r="B221" s="917">
        <f>'UBS Jardim Japão'!B9</f>
        <v>302</v>
      </c>
      <c r="C221" s="92">
        <f>'UBS Jardim Japão'!C9</f>
        <v>629</v>
      </c>
      <c r="D221" s="917">
        <f>'UBS Jardim Japão'!D9</f>
        <v>302</v>
      </c>
      <c r="E221" s="92">
        <f>'UBS Jardim Japão'!E9</f>
        <v>440</v>
      </c>
      <c r="F221" s="917">
        <f>'UBS Jardim Japão'!F9</f>
        <v>302</v>
      </c>
      <c r="G221" s="92">
        <f>'UBS Jardim Japão'!G9</f>
        <v>509</v>
      </c>
      <c r="H221" s="917">
        <f>'UBS Jardim Japão'!H9</f>
        <v>302</v>
      </c>
      <c r="I221" s="92">
        <f>'UBS Jardim Japão'!I9</f>
        <v>389</v>
      </c>
      <c r="J221" s="917">
        <f>'UBS Jardim Japão'!J9</f>
        <v>302</v>
      </c>
      <c r="K221" s="92">
        <f>'UBS Jardim Japão'!K9</f>
        <v>521</v>
      </c>
      <c r="L221" s="917">
        <f>'UBS Jardim Japão'!L9</f>
        <v>302</v>
      </c>
      <c r="M221" s="92">
        <f>'UBS Jardim Japão'!M9</f>
        <v>518</v>
      </c>
      <c r="N221" s="92">
        <f>'UBS Jardim Japão'!N9</f>
        <v>1812</v>
      </c>
      <c r="O221" s="92">
        <f>'UBS Jardim Japão'!O9</f>
        <v>3006</v>
      </c>
      <c r="P221" s="915">
        <f>'UBS Jardim Japão'!P9</f>
        <v>1.6589403973509933</v>
      </c>
    </row>
    <row r="222" spans="1:16" x14ac:dyDescent="0.25">
      <c r="A222" s="214" t="str">
        <f>'UBS Jardim Japão'!A10</f>
        <v>Cirurgião Dentista (TI clínico restaurador) - 20hrs</v>
      </c>
      <c r="B222" s="917">
        <f>'UBS Jardim Japão'!B10</f>
        <v>68</v>
      </c>
      <c r="C222" s="92">
        <f>'UBS Jardim Japão'!C10</f>
        <v>139</v>
      </c>
      <c r="D222" s="917">
        <f>'UBS Jardim Japão'!D10</f>
        <v>68</v>
      </c>
      <c r="E222" s="92">
        <f>'UBS Jardim Japão'!E10</f>
        <v>90</v>
      </c>
      <c r="F222" s="917">
        <f>'UBS Jardim Japão'!F10</f>
        <v>68</v>
      </c>
      <c r="G222" s="92">
        <f>'UBS Jardim Japão'!G10</f>
        <v>90</v>
      </c>
      <c r="H222" s="917">
        <f>'UBS Jardim Japão'!H10</f>
        <v>68</v>
      </c>
      <c r="I222" s="92">
        <f>'UBS Jardim Japão'!I10</f>
        <v>81</v>
      </c>
      <c r="J222" s="917">
        <f>'UBS Jardim Japão'!J10</f>
        <v>68</v>
      </c>
      <c r="K222" s="92">
        <f>'UBS Jardim Japão'!K10</f>
        <v>97</v>
      </c>
      <c r="L222" s="917">
        <f>'UBS Jardim Japão'!L10</f>
        <v>68</v>
      </c>
      <c r="M222" s="92">
        <f>'UBS Jardim Japão'!M10</f>
        <v>91</v>
      </c>
      <c r="N222" s="92">
        <f>'UBS Jardim Japão'!N10</f>
        <v>408</v>
      </c>
      <c r="O222" s="92">
        <f>'UBS Jardim Japão'!O10</f>
        <v>588</v>
      </c>
      <c r="P222" s="915">
        <f>'UBS Jardim Japão'!P10</f>
        <v>1.4411764705882353</v>
      </c>
    </row>
    <row r="223" spans="1:16" x14ac:dyDescent="0.25">
      <c r="A223" s="214" t="str">
        <f>'UBS Jardim Japão'!A11</f>
        <v>Cirurgião Dentista (TI prótese) - 20hrs</v>
      </c>
      <c r="B223" s="917">
        <f>'UBS Jardim Japão'!B11</f>
        <v>6</v>
      </c>
      <c r="C223" s="92">
        <f>'UBS Jardim Japão'!C11</f>
        <v>8</v>
      </c>
      <c r="D223" s="917">
        <f>'UBS Jardim Japão'!D11</f>
        <v>6</v>
      </c>
      <c r="E223" s="92">
        <f>'UBS Jardim Japão'!E11</f>
        <v>6</v>
      </c>
      <c r="F223" s="917">
        <f>'UBS Jardim Japão'!F11</f>
        <v>6</v>
      </c>
      <c r="G223" s="92">
        <f>'UBS Jardim Japão'!G11</f>
        <v>6</v>
      </c>
      <c r="H223" s="917">
        <f>'UBS Jardim Japão'!H11</f>
        <v>6</v>
      </c>
      <c r="I223" s="92">
        <f>'UBS Jardim Japão'!I11</f>
        <v>1</v>
      </c>
      <c r="J223" s="917">
        <f>'UBS Jardim Japão'!J11</f>
        <v>6</v>
      </c>
      <c r="K223" s="92">
        <f>'UBS Jardim Japão'!K11</f>
        <v>0</v>
      </c>
      <c r="L223" s="917">
        <f>'UBS Jardim Japão'!L11</f>
        <v>6</v>
      </c>
      <c r="M223" s="92">
        <f>'UBS Jardim Japão'!M11</f>
        <v>0</v>
      </c>
      <c r="N223" s="92">
        <f>'UBS Jardim Japão'!N11</f>
        <v>36</v>
      </c>
      <c r="O223" s="92">
        <f>'UBS Jardim Japão'!O11</f>
        <v>21</v>
      </c>
      <c r="P223" s="915">
        <f>'UBS Jardim Japão'!P11</f>
        <v>0.58333333333333337</v>
      </c>
    </row>
    <row r="224" spans="1:16" x14ac:dyDescent="0.25">
      <c r="A224" s="214" t="str">
        <f>'UBS Jardim Japão'!A12</f>
        <v>Médico Clínico (consulta)  - 20hrs</v>
      </c>
      <c r="B224" s="917">
        <f>'UBS Jardim Japão'!B12</f>
        <v>1056</v>
      </c>
      <c r="C224" s="92">
        <f>'UBS Jardim Japão'!C12</f>
        <v>950</v>
      </c>
      <c r="D224" s="917">
        <f>'UBS Jardim Japão'!D12</f>
        <v>1056</v>
      </c>
      <c r="E224" s="92">
        <f>'UBS Jardim Japão'!E12</f>
        <v>809</v>
      </c>
      <c r="F224" s="917">
        <f>'UBS Jardim Japão'!F12</f>
        <v>1056</v>
      </c>
      <c r="G224" s="92">
        <f>'UBS Jardim Japão'!G12</f>
        <v>903</v>
      </c>
      <c r="H224" s="917">
        <f>'UBS Jardim Japão'!H12</f>
        <v>1056</v>
      </c>
      <c r="I224" s="92">
        <f>'UBS Jardim Japão'!I12</f>
        <v>1029</v>
      </c>
      <c r="J224" s="917">
        <f>'UBS Jardim Japão'!J12</f>
        <v>1056</v>
      </c>
      <c r="K224" s="92">
        <f>'UBS Jardim Japão'!K12</f>
        <v>850</v>
      </c>
      <c r="L224" s="917">
        <f>'UBS Jardim Japão'!L12</f>
        <v>1056</v>
      </c>
      <c r="M224" s="92">
        <f>'UBS Jardim Japão'!M12</f>
        <v>743</v>
      </c>
      <c r="N224" s="92">
        <f>'UBS Jardim Japão'!N12</f>
        <v>6336</v>
      </c>
      <c r="O224" s="92">
        <f>'UBS Jardim Japão'!O12</f>
        <v>5284</v>
      </c>
      <c r="P224" s="915">
        <f>'UBS Jardim Japão'!P12</f>
        <v>0.83396464646464652</v>
      </c>
    </row>
    <row r="225" spans="1:16" x14ac:dyDescent="0.25">
      <c r="A225" s="214" t="str">
        <f>'UBS Jardim Japão'!A13</f>
        <v>Médico Pediatra (consulta) - 20hrs</v>
      </c>
      <c r="B225" s="917">
        <f>'UBS Jardim Japão'!B13</f>
        <v>528</v>
      </c>
      <c r="C225" s="92">
        <f>'UBS Jardim Japão'!C13</f>
        <v>502</v>
      </c>
      <c r="D225" s="917">
        <f>'UBS Jardim Japão'!D13</f>
        <v>528</v>
      </c>
      <c r="E225" s="92">
        <f>'UBS Jardim Japão'!E13</f>
        <v>317</v>
      </c>
      <c r="F225" s="917">
        <f>'UBS Jardim Japão'!F13</f>
        <v>528</v>
      </c>
      <c r="G225" s="92">
        <f>'UBS Jardim Japão'!G13</f>
        <v>289</v>
      </c>
      <c r="H225" s="917">
        <f>'UBS Jardim Japão'!H13</f>
        <v>528</v>
      </c>
      <c r="I225" s="92">
        <f>'UBS Jardim Japão'!I13</f>
        <v>502</v>
      </c>
      <c r="J225" s="917">
        <f>'UBS Jardim Japão'!J13</f>
        <v>528</v>
      </c>
      <c r="K225" s="92">
        <f>'UBS Jardim Japão'!K13</f>
        <v>457</v>
      </c>
      <c r="L225" s="917">
        <f>'UBS Jardim Japão'!L13</f>
        <v>528</v>
      </c>
      <c r="M225" s="92">
        <f>'UBS Jardim Japão'!M13</f>
        <v>473</v>
      </c>
      <c r="N225" s="92">
        <f>'UBS Jardim Japão'!N13</f>
        <v>3168</v>
      </c>
      <c r="O225" s="92">
        <f>'UBS Jardim Japão'!O13</f>
        <v>2540</v>
      </c>
      <c r="P225" s="915">
        <f>'UBS Jardim Japão'!P13</f>
        <v>0.8017676767676768</v>
      </c>
    </row>
    <row r="226" spans="1:16" x14ac:dyDescent="0.25">
      <c r="A226" s="214" t="str">
        <f>'UBS Jardim Japão'!A14</f>
        <v>Médico Psiquiatra (consulta) - 20hrs</v>
      </c>
      <c r="B226" s="917">
        <f>'UBS Jardim Japão'!B14</f>
        <v>160</v>
      </c>
      <c r="C226" s="92">
        <f>'UBS Jardim Japão'!C14</f>
        <v>226</v>
      </c>
      <c r="D226" s="917">
        <f>'UBS Jardim Japão'!D14</f>
        <v>160</v>
      </c>
      <c r="E226" s="92">
        <f>'UBS Jardim Japão'!E14</f>
        <v>0</v>
      </c>
      <c r="F226" s="917">
        <f>'UBS Jardim Japão'!F14</f>
        <v>160</v>
      </c>
      <c r="G226" s="92">
        <f>'UBS Jardim Japão'!G14</f>
        <v>0</v>
      </c>
      <c r="H226" s="917">
        <f>'UBS Jardim Japão'!H14</f>
        <v>160</v>
      </c>
      <c r="I226" s="92">
        <f>'UBS Jardim Japão'!I14</f>
        <v>0</v>
      </c>
      <c r="J226" s="917">
        <f>'UBS Jardim Japão'!J14</f>
        <v>160</v>
      </c>
      <c r="K226" s="92">
        <f>'UBS Jardim Japão'!K14</f>
        <v>0</v>
      </c>
      <c r="L226" s="917">
        <f>'UBS Jardim Japão'!L14</f>
        <v>160</v>
      </c>
      <c r="M226" s="92">
        <f>'UBS Jardim Japão'!M14</f>
        <v>0</v>
      </c>
      <c r="N226" s="92">
        <f>'UBS Jardim Japão'!N14</f>
        <v>960</v>
      </c>
      <c r="O226" s="92">
        <f>'UBS Jardim Japão'!O14</f>
        <v>226</v>
      </c>
      <c r="P226" s="915">
        <f>'UBS Jardim Japão'!P14</f>
        <v>0.23541666666666666</v>
      </c>
    </row>
    <row r="227" spans="1:16" x14ac:dyDescent="0.25">
      <c r="A227" s="214" t="str">
        <f>'UBS Jardim Japão'!A15</f>
        <v>Médico Ginecologista (consulta) - 20hrs</v>
      </c>
      <c r="B227" s="917">
        <f>'UBS Jardim Japão'!B15</f>
        <v>792</v>
      </c>
      <c r="C227" s="92">
        <f>'UBS Jardim Japão'!C15</f>
        <v>647</v>
      </c>
      <c r="D227" s="917">
        <f>'UBS Jardim Japão'!D15</f>
        <v>792</v>
      </c>
      <c r="E227" s="92">
        <f>'UBS Jardim Japão'!E15</f>
        <v>594</v>
      </c>
      <c r="F227" s="917">
        <f>'UBS Jardim Japão'!F15</f>
        <v>792</v>
      </c>
      <c r="G227" s="92">
        <f>'UBS Jardim Japão'!G15</f>
        <v>858</v>
      </c>
      <c r="H227" s="917">
        <f>'UBS Jardim Japão'!H15</f>
        <v>792</v>
      </c>
      <c r="I227" s="92">
        <f>'UBS Jardim Japão'!I15</f>
        <v>671</v>
      </c>
      <c r="J227" s="917">
        <f>'UBS Jardim Japão'!J15</f>
        <v>792</v>
      </c>
      <c r="K227" s="92">
        <f>'UBS Jardim Japão'!K15</f>
        <v>630</v>
      </c>
      <c r="L227" s="917">
        <f>'UBS Jardim Japão'!L15</f>
        <v>792</v>
      </c>
      <c r="M227" s="92">
        <f>'UBS Jardim Japão'!M15</f>
        <v>324</v>
      </c>
      <c r="N227" s="92">
        <f>'UBS Jardim Japão'!N15</f>
        <v>4752</v>
      </c>
      <c r="O227" s="92">
        <f>'UBS Jardim Japão'!O15</f>
        <v>3724</v>
      </c>
      <c r="P227" s="915">
        <f>'UBS Jardim Japão'!P15</f>
        <v>0.78367003367003363</v>
      </c>
    </row>
    <row r="228" spans="1:16" x14ac:dyDescent="0.25">
      <c r="A228" s="214" t="str">
        <f>'UBS Jardim Japão'!A16</f>
        <v>Enfermeiro (consulta) - 30hrs</v>
      </c>
      <c r="B228" s="917">
        <f>'UBS Jardim Japão'!B16</f>
        <v>648</v>
      </c>
      <c r="C228" s="92">
        <f>'UBS Jardim Japão'!C16</f>
        <v>531</v>
      </c>
      <c r="D228" s="917">
        <f>'UBS Jardim Japão'!D16</f>
        <v>648</v>
      </c>
      <c r="E228" s="92">
        <f>'UBS Jardim Japão'!E16</f>
        <v>536</v>
      </c>
      <c r="F228" s="917">
        <f>'UBS Jardim Japão'!F16</f>
        <v>648</v>
      </c>
      <c r="G228" s="92">
        <f>'UBS Jardim Japão'!G16</f>
        <v>715</v>
      </c>
      <c r="H228" s="917">
        <f>'UBS Jardim Japão'!H16</f>
        <v>648</v>
      </c>
      <c r="I228" s="92">
        <f>'UBS Jardim Japão'!I16</f>
        <v>631</v>
      </c>
      <c r="J228" s="917">
        <f>'UBS Jardim Japão'!J16</f>
        <v>648</v>
      </c>
      <c r="K228" s="92">
        <f>'UBS Jardim Japão'!K16</f>
        <v>677</v>
      </c>
      <c r="L228" s="917">
        <f>'UBS Jardim Japão'!L16</f>
        <v>648</v>
      </c>
      <c r="M228" s="92">
        <f>'UBS Jardim Japão'!M16</f>
        <v>573</v>
      </c>
      <c r="N228" s="92">
        <f>'UBS Jardim Japão'!N16</f>
        <v>3888</v>
      </c>
      <c r="O228" s="92">
        <f>'UBS Jardim Japão'!O16</f>
        <v>3663</v>
      </c>
      <c r="P228" s="915">
        <f>'UBS Jardim Japão'!P16</f>
        <v>0.94212962962962965</v>
      </c>
    </row>
    <row r="229" spans="1:16" x14ac:dyDescent="0.25">
      <c r="A229" s="214" t="str">
        <f>'UBS Jardim Japão'!A17</f>
        <v>Enfermeiro (visita) - 30hrs</v>
      </c>
      <c r="B229" s="917">
        <f>'UBS Jardim Japão'!B17</f>
        <v>36</v>
      </c>
      <c r="C229" s="92">
        <f>'UBS Jardim Japão'!C17</f>
        <v>41</v>
      </c>
      <c r="D229" s="917">
        <f>'UBS Jardim Japão'!D17</f>
        <v>36</v>
      </c>
      <c r="E229" s="92">
        <f>'UBS Jardim Japão'!E17</f>
        <v>32</v>
      </c>
      <c r="F229" s="917">
        <f>'UBS Jardim Japão'!F17</f>
        <v>36</v>
      </c>
      <c r="G229" s="92">
        <f>'UBS Jardim Japão'!G17</f>
        <v>49</v>
      </c>
      <c r="H229" s="917">
        <f>'UBS Jardim Japão'!H17</f>
        <v>36</v>
      </c>
      <c r="I229" s="92">
        <f>'UBS Jardim Japão'!I17</f>
        <v>72</v>
      </c>
      <c r="J229" s="917">
        <f>'UBS Jardim Japão'!J17</f>
        <v>36</v>
      </c>
      <c r="K229" s="92">
        <f>'UBS Jardim Japão'!K17</f>
        <v>38</v>
      </c>
      <c r="L229" s="917">
        <f>'UBS Jardim Japão'!L17</f>
        <v>36</v>
      </c>
      <c r="M229" s="92">
        <f>'UBS Jardim Japão'!M17</f>
        <v>61</v>
      </c>
      <c r="N229" s="92">
        <f>'UBS Jardim Japão'!N17</f>
        <v>216</v>
      </c>
      <c r="O229" s="92">
        <f>'UBS Jardim Japão'!O17</f>
        <v>293</v>
      </c>
      <c r="P229" s="915">
        <f>'UBS Jardim Japão'!P17</f>
        <v>1.3564814814814814</v>
      </c>
    </row>
    <row r="230" spans="1:16" x14ac:dyDescent="0.25">
      <c r="A230" s="214" t="str">
        <f>'UBS Jardim Japão'!A18</f>
        <v>Assistente Social (consulta/ VD) - 30hrs</v>
      </c>
      <c r="B230" s="917">
        <f>'UBS Jardim Japão'!B18</f>
        <v>122</v>
      </c>
      <c r="C230" s="92">
        <f>'UBS Jardim Japão'!C18</f>
        <v>190</v>
      </c>
      <c r="D230" s="917">
        <f>'UBS Jardim Japão'!D18</f>
        <v>122</v>
      </c>
      <c r="E230" s="92">
        <f>'UBS Jardim Japão'!E18</f>
        <v>167</v>
      </c>
      <c r="F230" s="917">
        <f>'UBS Jardim Japão'!F18</f>
        <v>122</v>
      </c>
      <c r="G230" s="92">
        <f>'UBS Jardim Japão'!G18</f>
        <v>116</v>
      </c>
      <c r="H230" s="917">
        <f>'UBS Jardim Japão'!H18</f>
        <v>122</v>
      </c>
      <c r="I230" s="92">
        <f>'UBS Jardim Japão'!I18</f>
        <v>172</v>
      </c>
      <c r="J230" s="917">
        <f>'UBS Jardim Japão'!J18</f>
        <v>122</v>
      </c>
      <c r="K230" s="92">
        <f>'UBS Jardim Japão'!K18</f>
        <v>164</v>
      </c>
      <c r="L230" s="917">
        <f>'UBS Jardim Japão'!L18</f>
        <v>122</v>
      </c>
      <c r="M230" s="92">
        <f>'UBS Jardim Japão'!M18</f>
        <v>162</v>
      </c>
      <c r="N230" s="92">
        <f>'UBS Jardim Japão'!N18</f>
        <v>732</v>
      </c>
      <c r="O230" s="92">
        <f>'UBS Jardim Japão'!O18</f>
        <v>971</v>
      </c>
      <c r="P230" s="915">
        <f>'UBS Jardim Japão'!P18</f>
        <v>1.3265027322404372</v>
      </c>
    </row>
    <row r="231" spans="1:16" x14ac:dyDescent="0.25">
      <c r="A231" s="214" t="str">
        <f>'UBS Jardim Japão'!A19</f>
        <v>Assistente Social (nº grupos)</v>
      </c>
      <c r="B231" s="917">
        <f>'UBS Jardim Japão'!B19</f>
        <v>30</v>
      </c>
      <c r="C231" s="92">
        <f>'UBS Jardim Japão'!C19</f>
        <v>5</v>
      </c>
      <c r="D231" s="917">
        <f>'UBS Jardim Japão'!D19</f>
        <v>30</v>
      </c>
      <c r="E231" s="92">
        <f>'UBS Jardim Japão'!E19</f>
        <v>5</v>
      </c>
      <c r="F231" s="917">
        <f>'UBS Jardim Japão'!F19</f>
        <v>30</v>
      </c>
      <c r="G231" s="92">
        <f>'UBS Jardim Japão'!G19</f>
        <v>2</v>
      </c>
      <c r="H231" s="917">
        <f>'UBS Jardim Japão'!H19</f>
        <v>30</v>
      </c>
      <c r="I231" s="92">
        <f>'UBS Jardim Japão'!I19</f>
        <v>1</v>
      </c>
      <c r="J231" s="917">
        <f>'UBS Jardim Japão'!J19</f>
        <v>30</v>
      </c>
      <c r="K231" s="92">
        <f>'UBS Jardim Japão'!K19</f>
        <v>59</v>
      </c>
      <c r="L231" s="917">
        <f>'UBS Jardim Japão'!L19</f>
        <v>30</v>
      </c>
      <c r="M231" s="92">
        <f>'UBS Jardim Japão'!M19</f>
        <v>50</v>
      </c>
      <c r="N231" s="92">
        <f>'UBS Jardim Japão'!N19</f>
        <v>180</v>
      </c>
      <c r="O231" s="92">
        <f>'UBS Jardim Japão'!O19</f>
        <v>122</v>
      </c>
      <c r="P231" s="915">
        <f>'UBS Jardim Japão'!P19</f>
        <v>0.67777777777777781</v>
      </c>
    </row>
    <row r="232" spans="1:16" x14ac:dyDescent="0.25">
      <c r="A232" s="214" t="str">
        <f>'UBS Jardim Japão'!A20</f>
        <v>Educador Físico (consulta/ VD) - 30hrs</v>
      </c>
      <c r="B232" s="917">
        <f>'UBS Jardim Japão'!B20</f>
        <v>15</v>
      </c>
      <c r="C232" s="92">
        <f>'UBS Jardim Japão'!C20</f>
        <v>27</v>
      </c>
      <c r="D232" s="917">
        <f>'UBS Jardim Japão'!D20</f>
        <v>15</v>
      </c>
      <c r="E232" s="92">
        <f>'UBS Jardim Japão'!E20</f>
        <v>19</v>
      </c>
      <c r="F232" s="917">
        <f>'UBS Jardim Japão'!F20</f>
        <v>15</v>
      </c>
      <c r="G232" s="92">
        <f>'UBS Jardim Japão'!G20</f>
        <v>34</v>
      </c>
      <c r="H232" s="917">
        <f>'UBS Jardim Japão'!H20</f>
        <v>15</v>
      </c>
      <c r="I232" s="92">
        <f>'UBS Jardim Japão'!I20</f>
        <v>16</v>
      </c>
      <c r="J232" s="917">
        <f>'UBS Jardim Japão'!J20</f>
        <v>15</v>
      </c>
      <c r="K232" s="92">
        <f>'UBS Jardim Japão'!K20</f>
        <v>15</v>
      </c>
      <c r="L232" s="917">
        <f>'UBS Jardim Japão'!L20</f>
        <v>15</v>
      </c>
      <c r="M232" s="92">
        <f>'UBS Jardim Japão'!M20</f>
        <v>18</v>
      </c>
      <c r="N232" s="92">
        <f>'UBS Jardim Japão'!N20</f>
        <v>90</v>
      </c>
      <c r="O232" s="92">
        <f>'UBS Jardim Japão'!O20</f>
        <v>129</v>
      </c>
      <c r="P232" s="915">
        <f>'UBS Jardim Japão'!P20</f>
        <v>1.4333333333333333</v>
      </c>
    </row>
    <row r="233" spans="1:16" x14ac:dyDescent="0.25">
      <c r="A233" s="214" t="str">
        <f>'UBS Jardim Japão'!A21</f>
        <v>Educador Físico (nº grupos)</v>
      </c>
      <c r="B233" s="917">
        <f>'UBS Jardim Japão'!B21</f>
        <v>61</v>
      </c>
      <c r="C233" s="92">
        <f>'UBS Jardim Japão'!C21</f>
        <v>66</v>
      </c>
      <c r="D233" s="917">
        <f>'UBS Jardim Japão'!D21</f>
        <v>61</v>
      </c>
      <c r="E233" s="92">
        <f>'UBS Jardim Japão'!E21</f>
        <v>68</v>
      </c>
      <c r="F233" s="917">
        <f>'UBS Jardim Japão'!F21</f>
        <v>61</v>
      </c>
      <c r="G233" s="92">
        <f>'UBS Jardim Japão'!G21</f>
        <v>78</v>
      </c>
      <c r="H233" s="917">
        <f>'UBS Jardim Japão'!H21</f>
        <v>61</v>
      </c>
      <c r="I233" s="92">
        <f>'UBS Jardim Japão'!I21</f>
        <v>61</v>
      </c>
      <c r="J233" s="917">
        <f>'UBS Jardim Japão'!J21</f>
        <v>61</v>
      </c>
      <c r="K233" s="92">
        <f>'UBS Jardim Japão'!K21</f>
        <v>71</v>
      </c>
      <c r="L233" s="917">
        <f>'UBS Jardim Japão'!L21</f>
        <v>61</v>
      </c>
      <c r="M233" s="92">
        <f>'UBS Jardim Japão'!M21</f>
        <v>36</v>
      </c>
      <c r="N233" s="92">
        <f>'UBS Jardim Japão'!N21</f>
        <v>366</v>
      </c>
      <c r="O233" s="92">
        <f>'UBS Jardim Japão'!O21</f>
        <v>380</v>
      </c>
      <c r="P233" s="915">
        <f>'UBS Jardim Japão'!P21</f>
        <v>1.0382513661202186</v>
      </c>
    </row>
    <row r="234" spans="1:16" x14ac:dyDescent="0.25">
      <c r="A234" s="214" t="str">
        <f>'UBS Jardim Japão'!A22</f>
        <v>Fonoaudiólogo (consulta/ VD) - 18hrs</v>
      </c>
      <c r="B234" s="917">
        <f>'UBS Jardim Japão'!B22</f>
        <v>28</v>
      </c>
      <c r="C234" s="92">
        <f>'UBS Jardim Japão'!C22</f>
        <v>43</v>
      </c>
      <c r="D234" s="917">
        <f>'UBS Jardim Japão'!D22</f>
        <v>28</v>
      </c>
      <c r="E234" s="92">
        <f>'UBS Jardim Japão'!E22</f>
        <v>24</v>
      </c>
      <c r="F234" s="917">
        <f>'UBS Jardim Japão'!F22</f>
        <v>28</v>
      </c>
      <c r="G234" s="92">
        <f>'UBS Jardim Japão'!G22</f>
        <v>30</v>
      </c>
      <c r="H234" s="917">
        <f>'UBS Jardim Japão'!H22</f>
        <v>28</v>
      </c>
      <c r="I234" s="92">
        <f>'UBS Jardim Japão'!I22</f>
        <v>25</v>
      </c>
      <c r="J234" s="917">
        <f>'UBS Jardim Japão'!J22</f>
        <v>28</v>
      </c>
      <c r="K234" s="92">
        <f>'UBS Jardim Japão'!K22</f>
        <v>30</v>
      </c>
      <c r="L234" s="917">
        <f>'UBS Jardim Japão'!L22</f>
        <v>28</v>
      </c>
      <c r="M234" s="92">
        <f>'UBS Jardim Japão'!M22</f>
        <v>26</v>
      </c>
      <c r="N234" s="92">
        <f>'UBS Jardim Japão'!N22</f>
        <v>168</v>
      </c>
      <c r="O234" s="92">
        <f>'UBS Jardim Japão'!O22</f>
        <v>178</v>
      </c>
      <c r="P234" s="915">
        <f>'UBS Jardim Japão'!P22</f>
        <v>1.0595238095238095</v>
      </c>
    </row>
    <row r="235" spans="1:16" x14ac:dyDescent="0.25">
      <c r="A235" s="214" t="str">
        <f>'UBS Jardim Japão'!A23</f>
        <v>Fonoaudiólogo (nº grupos)</v>
      </c>
      <c r="B235" s="917">
        <f>'UBS Jardim Japão'!B23</f>
        <v>18</v>
      </c>
      <c r="C235" s="92">
        <f>'UBS Jardim Japão'!C23</f>
        <v>8</v>
      </c>
      <c r="D235" s="917">
        <f>'UBS Jardim Japão'!D23</f>
        <v>18</v>
      </c>
      <c r="E235" s="92">
        <f>'UBS Jardim Japão'!E23</f>
        <v>17</v>
      </c>
      <c r="F235" s="917">
        <f>'UBS Jardim Japão'!F23</f>
        <v>18</v>
      </c>
      <c r="G235" s="92">
        <f>'UBS Jardim Japão'!G23</f>
        <v>14</v>
      </c>
      <c r="H235" s="917">
        <f>'UBS Jardim Japão'!H23</f>
        <v>18</v>
      </c>
      <c r="I235" s="92">
        <f>'UBS Jardim Japão'!I23</f>
        <v>15</v>
      </c>
      <c r="J235" s="917">
        <f>'UBS Jardim Japão'!J23</f>
        <v>18</v>
      </c>
      <c r="K235" s="92">
        <f>'UBS Jardim Japão'!K23</f>
        <v>19</v>
      </c>
      <c r="L235" s="917">
        <f>'UBS Jardim Japão'!L23</f>
        <v>18</v>
      </c>
      <c r="M235" s="92">
        <f>'UBS Jardim Japão'!M23</f>
        <v>19</v>
      </c>
      <c r="N235" s="92">
        <f>'UBS Jardim Japão'!N23</f>
        <v>108</v>
      </c>
      <c r="O235" s="92">
        <f>'UBS Jardim Japão'!O23</f>
        <v>92</v>
      </c>
      <c r="P235" s="915">
        <f>'UBS Jardim Japão'!P23</f>
        <v>0.85185185185185186</v>
      </c>
    </row>
    <row r="236" spans="1:16" x14ac:dyDescent="0.25">
      <c r="A236" s="214" t="str">
        <f>'UBS Jardim Japão'!A24</f>
        <v>Psicólogo (consulta/ VD) - 30hrs</v>
      </c>
      <c r="B236" s="917">
        <f>'UBS Jardim Japão'!B24</f>
        <v>92</v>
      </c>
      <c r="C236" s="92">
        <f>'UBS Jardim Japão'!C24</f>
        <v>113</v>
      </c>
      <c r="D236" s="917">
        <f>'UBS Jardim Japão'!D24</f>
        <v>92</v>
      </c>
      <c r="E236" s="92">
        <f>'UBS Jardim Japão'!E24</f>
        <v>103</v>
      </c>
      <c r="F236" s="917">
        <f>'UBS Jardim Japão'!F24</f>
        <v>92</v>
      </c>
      <c r="G236" s="92">
        <f>'UBS Jardim Japão'!G24</f>
        <v>131</v>
      </c>
      <c r="H236" s="917">
        <f>'UBS Jardim Japão'!H24</f>
        <v>92</v>
      </c>
      <c r="I236" s="92">
        <f>'UBS Jardim Japão'!I24</f>
        <v>115</v>
      </c>
      <c r="J236" s="917">
        <f>'UBS Jardim Japão'!J24</f>
        <v>92</v>
      </c>
      <c r="K236" s="92">
        <f>'UBS Jardim Japão'!K24</f>
        <v>123</v>
      </c>
      <c r="L236" s="917">
        <f>'UBS Jardim Japão'!L24</f>
        <v>92</v>
      </c>
      <c r="M236" s="92">
        <f>'UBS Jardim Japão'!M24</f>
        <v>125</v>
      </c>
      <c r="N236" s="92">
        <f>'UBS Jardim Japão'!N24</f>
        <v>552</v>
      </c>
      <c r="O236" s="92">
        <f>'UBS Jardim Japão'!O24</f>
        <v>710</v>
      </c>
      <c r="P236" s="915">
        <f>'UBS Jardim Japão'!P24</f>
        <v>1.286231884057971</v>
      </c>
    </row>
    <row r="237" spans="1:16" x14ac:dyDescent="0.25">
      <c r="A237" s="214" t="str">
        <f>'UBS Jardim Japão'!A25</f>
        <v>Psicólogo (nº grupos)</v>
      </c>
      <c r="B237" s="917">
        <f>'UBS Jardim Japão'!B25</f>
        <v>60</v>
      </c>
      <c r="C237" s="92">
        <f>'UBS Jardim Japão'!C25</f>
        <v>7</v>
      </c>
      <c r="D237" s="917">
        <f>'UBS Jardim Japão'!D25</f>
        <v>60</v>
      </c>
      <c r="E237" s="92">
        <f>'UBS Jardim Japão'!E25</f>
        <v>14</v>
      </c>
      <c r="F237" s="917">
        <f>'UBS Jardim Japão'!F25</f>
        <v>60</v>
      </c>
      <c r="G237" s="92">
        <f>'UBS Jardim Japão'!G25</f>
        <v>10</v>
      </c>
      <c r="H237" s="917">
        <f>'UBS Jardim Japão'!H25</f>
        <v>60</v>
      </c>
      <c r="I237" s="92">
        <f>'UBS Jardim Japão'!I25</f>
        <v>17</v>
      </c>
      <c r="J237" s="917">
        <f>'UBS Jardim Japão'!J25</f>
        <v>60</v>
      </c>
      <c r="K237" s="92">
        <f>'UBS Jardim Japão'!K25</f>
        <v>77</v>
      </c>
      <c r="L237" s="917">
        <f>'UBS Jardim Japão'!L25</f>
        <v>60</v>
      </c>
      <c r="M237" s="92">
        <f>'UBS Jardim Japão'!M25</f>
        <v>69</v>
      </c>
      <c r="N237" s="92">
        <f>'UBS Jardim Japão'!N25</f>
        <v>360</v>
      </c>
      <c r="O237" s="92">
        <f>'UBS Jardim Japão'!O25</f>
        <v>194</v>
      </c>
      <c r="P237" s="915">
        <f>'UBS Jardim Japão'!P25</f>
        <v>0.53888888888888886</v>
      </c>
    </row>
    <row r="238" spans="1:16" x14ac:dyDescent="0.25">
      <c r="A238" s="214" t="str">
        <f>'UBS Jardim Japão'!A26</f>
        <v>Farmacêutico (consulta/ VD) - 40hrs</v>
      </c>
      <c r="B238" s="917">
        <f>'UBS Jardim Japão'!B26</f>
        <v>96</v>
      </c>
      <c r="C238" s="92">
        <f>'UBS Jardim Japão'!C26</f>
        <v>86</v>
      </c>
      <c r="D238" s="917">
        <f>'UBS Jardim Japão'!D26</f>
        <v>96</v>
      </c>
      <c r="E238" s="92">
        <f>'UBS Jardim Japão'!E26</f>
        <v>66</v>
      </c>
      <c r="F238" s="917">
        <f>'UBS Jardim Japão'!F26</f>
        <v>96</v>
      </c>
      <c r="G238" s="92">
        <f>'UBS Jardim Japão'!G26</f>
        <v>102</v>
      </c>
      <c r="H238" s="917">
        <f>'UBS Jardim Japão'!H26</f>
        <v>96</v>
      </c>
      <c r="I238" s="92">
        <f>'UBS Jardim Japão'!I26</f>
        <v>88</v>
      </c>
      <c r="J238" s="917">
        <f>'UBS Jardim Japão'!J26</f>
        <v>96</v>
      </c>
      <c r="K238" s="92">
        <f>'UBS Jardim Japão'!K26</f>
        <v>85</v>
      </c>
      <c r="L238" s="917">
        <f>'UBS Jardim Japão'!L26</f>
        <v>96</v>
      </c>
      <c r="M238" s="92">
        <f>'UBS Jardim Japão'!M26</f>
        <v>89</v>
      </c>
      <c r="N238" s="92">
        <f>'UBS Jardim Japão'!N26</f>
        <v>576</v>
      </c>
      <c r="O238" s="92">
        <f>'UBS Jardim Japão'!O26</f>
        <v>516</v>
      </c>
      <c r="P238" s="915">
        <f>'UBS Jardim Japão'!P26</f>
        <v>0.89583333333333337</v>
      </c>
    </row>
    <row r="239" spans="1:16" x14ac:dyDescent="0.25">
      <c r="A239" s="214" t="str">
        <f>'UBS Jardim Japão'!A27</f>
        <v>Farmacêutico (nº grupos)</v>
      </c>
      <c r="B239" s="917">
        <f>'UBS Jardim Japão'!B27</f>
        <v>16</v>
      </c>
      <c r="C239" s="92">
        <f>'UBS Jardim Japão'!C27</f>
        <v>3</v>
      </c>
      <c r="D239" s="917">
        <f>'UBS Jardim Japão'!D27</f>
        <v>16</v>
      </c>
      <c r="E239" s="92">
        <f>'UBS Jardim Japão'!E27</f>
        <v>4</v>
      </c>
      <c r="F239" s="917">
        <f>'UBS Jardim Japão'!F27</f>
        <v>16</v>
      </c>
      <c r="G239" s="92">
        <f>'UBS Jardim Japão'!G27</f>
        <v>9</v>
      </c>
      <c r="H239" s="917">
        <f>'UBS Jardim Japão'!H27</f>
        <v>16</v>
      </c>
      <c r="I239" s="92">
        <f>'UBS Jardim Japão'!I27</f>
        <v>9</v>
      </c>
      <c r="J239" s="917">
        <f>'UBS Jardim Japão'!J27</f>
        <v>16</v>
      </c>
      <c r="K239" s="92">
        <f>'UBS Jardim Japão'!K27</f>
        <v>12</v>
      </c>
      <c r="L239" s="917">
        <f>'UBS Jardim Japão'!L27</f>
        <v>16</v>
      </c>
      <c r="M239" s="92">
        <f>'UBS Jardim Japão'!M27</f>
        <v>9</v>
      </c>
      <c r="N239" s="92">
        <f>'UBS Jardim Japão'!N27</f>
        <v>96</v>
      </c>
      <c r="O239" s="92">
        <f>'UBS Jardim Japão'!O27</f>
        <v>46</v>
      </c>
      <c r="P239" s="915">
        <f>'UBS Jardim Japão'!P27</f>
        <v>0.47916666666666669</v>
      </c>
    </row>
    <row r="240" spans="1:16" x14ac:dyDescent="0.25">
      <c r="A240" s="214" t="str">
        <f>'UBS Jardim Japão'!A28</f>
        <v>Nutricionista (consulta/ VD) - 40hrs</v>
      </c>
      <c r="B240" s="917">
        <f>'UBS Jardim Japão'!B28</f>
        <v>60</v>
      </c>
      <c r="C240" s="92">
        <f>'UBS Jardim Japão'!C28</f>
        <v>91</v>
      </c>
      <c r="D240" s="917">
        <f>'UBS Jardim Japão'!D28</f>
        <v>60</v>
      </c>
      <c r="E240" s="92">
        <f>'UBS Jardim Japão'!E28</f>
        <v>86</v>
      </c>
      <c r="F240" s="917">
        <f>'UBS Jardim Japão'!F28</f>
        <v>60</v>
      </c>
      <c r="G240" s="92">
        <f>'UBS Jardim Japão'!G28</f>
        <v>82</v>
      </c>
      <c r="H240" s="917">
        <f>'UBS Jardim Japão'!H28</f>
        <v>60</v>
      </c>
      <c r="I240" s="92">
        <f>'UBS Jardim Japão'!I28</f>
        <v>92</v>
      </c>
      <c r="J240" s="917">
        <f>'UBS Jardim Japão'!J28</f>
        <v>60</v>
      </c>
      <c r="K240" s="92">
        <f>'UBS Jardim Japão'!K28</f>
        <v>83</v>
      </c>
      <c r="L240" s="917">
        <f>'UBS Jardim Japão'!L28</f>
        <v>60</v>
      </c>
      <c r="M240" s="92">
        <f>'UBS Jardim Japão'!M28</f>
        <v>70</v>
      </c>
      <c r="N240" s="92">
        <f>'UBS Jardim Japão'!N28</f>
        <v>360</v>
      </c>
      <c r="O240" s="92">
        <f>'UBS Jardim Japão'!O28</f>
        <v>504</v>
      </c>
      <c r="P240" s="915">
        <f>'UBS Jardim Japão'!P28</f>
        <v>1.4</v>
      </c>
    </row>
    <row r="241" spans="1:16" x14ac:dyDescent="0.25">
      <c r="A241" s="214" t="str">
        <f>'UBS Jardim Japão'!A29</f>
        <v>Nutricionista (nº grupos)</v>
      </c>
      <c r="B241" s="917">
        <f>'UBS Jardim Japão'!B29</f>
        <v>40</v>
      </c>
      <c r="C241" s="92">
        <f>'UBS Jardim Japão'!C29</f>
        <v>14</v>
      </c>
      <c r="D241" s="917">
        <f>'UBS Jardim Japão'!D29</f>
        <v>40</v>
      </c>
      <c r="E241" s="92">
        <f>'UBS Jardim Japão'!E29</f>
        <v>23</v>
      </c>
      <c r="F241" s="917">
        <f>'UBS Jardim Japão'!F29</f>
        <v>40</v>
      </c>
      <c r="G241" s="92">
        <f>'UBS Jardim Japão'!G29</f>
        <v>12</v>
      </c>
      <c r="H241" s="917">
        <f>'UBS Jardim Japão'!H29</f>
        <v>40</v>
      </c>
      <c r="I241" s="92">
        <f>'UBS Jardim Japão'!I29</f>
        <v>23</v>
      </c>
      <c r="J241" s="917">
        <f>'UBS Jardim Japão'!J29</f>
        <v>40</v>
      </c>
      <c r="K241" s="92">
        <f>'UBS Jardim Japão'!K29</f>
        <v>45</v>
      </c>
      <c r="L241" s="917">
        <f>'UBS Jardim Japão'!L29</f>
        <v>40</v>
      </c>
      <c r="M241" s="92">
        <f>'UBS Jardim Japão'!M29</f>
        <v>43</v>
      </c>
      <c r="N241" s="92">
        <f>'UBS Jardim Japão'!N29</f>
        <v>240</v>
      </c>
      <c r="O241" s="92">
        <f>'UBS Jardim Japão'!O29</f>
        <v>160</v>
      </c>
      <c r="P241" s="915">
        <f>'UBS Jardim Japão'!P29</f>
        <v>0.66666666666666663</v>
      </c>
    </row>
    <row r="242" spans="1:16" x14ac:dyDescent="0.25">
      <c r="A242" s="214" t="str">
        <f>'UBS Jardim Japão'!A30</f>
        <v>Técnico de Enfermagem (Visitas) - 30hrs</v>
      </c>
      <c r="B242" s="917">
        <f>'UBS Jardim Japão'!B30</f>
        <v>150</v>
      </c>
      <c r="C242" s="92">
        <f>'UBS Jardim Japão'!C30</f>
        <v>107</v>
      </c>
      <c r="D242" s="917">
        <f>'UBS Jardim Japão'!D30</f>
        <v>150</v>
      </c>
      <c r="E242" s="92">
        <f>'UBS Jardim Japão'!E30</f>
        <v>94</v>
      </c>
      <c r="F242" s="917">
        <f>'UBS Jardim Japão'!F30</f>
        <v>150</v>
      </c>
      <c r="G242" s="92">
        <f>'UBS Jardim Japão'!G30</f>
        <v>149</v>
      </c>
      <c r="H242" s="917">
        <f>'UBS Jardim Japão'!H30</f>
        <v>150</v>
      </c>
      <c r="I242" s="92">
        <f>'UBS Jardim Japão'!I30</f>
        <v>104</v>
      </c>
      <c r="J242" s="917">
        <f>'UBS Jardim Japão'!J30</f>
        <v>150</v>
      </c>
      <c r="K242" s="92">
        <f>'UBS Jardim Japão'!K30</f>
        <v>148</v>
      </c>
      <c r="L242" s="917">
        <f>'UBS Jardim Japão'!L30</f>
        <v>150</v>
      </c>
      <c r="M242" s="92">
        <f>'UBS Jardim Japão'!M30</f>
        <v>154</v>
      </c>
      <c r="N242" s="92">
        <f>'UBS Jardim Japão'!N30</f>
        <v>900</v>
      </c>
      <c r="O242" s="92">
        <f>'UBS Jardim Japão'!O30</f>
        <v>756</v>
      </c>
      <c r="P242" s="915">
        <f>'UBS Jardim Japão'!P30</f>
        <v>0.84</v>
      </c>
    </row>
    <row r="243" spans="1:16" x14ac:dyDescent="0.25">
      <c r="A243" s="214" t="str">
        <f>'UBS Jardim Japão'!A31</f>
        <v>PICS - Atividades Coletivas</v>
      </c>
      <c r="B243" s="917">
        <f>'UBS Jardim Japão'!B31</f>
        <v>7</v>
      </c>
      <c r="C243" s="92">
        <f>'UBS Jardim Japão'!C31</f>
        <v>0</v>
      </c>
      <c r="D243" s="917">
        <f>'UBS Jardim Japão'!D31</f>
        <v>7</v>
      </c>
      <c r="E243" s="92">
        <f>'UBS Jardim Japão'!E31</f>
        <v>0</v>
      </c>
      <c r="F243" s="917">
        <f>'UBS Jardim Japão'!F31</f>
        <v>7</v>
      </c>
      <c r="G243" s="92">
        <f>'UBS Jardim Japão'!G31</f>
        <v>0</v>
      </c>
      <c r="H243" s="917">
        <f>'UBS Jardim Japão'!H31</f>
        <v>7</v>
      </c>
      <c r="I243" s="92">
        <f>'UBS Jardim Japão'!I31</f>
        <v>0</v>
      </c>
      <c r="J243" s="917">
        <f>'UBS Jardim Japão'!J31</f>
        <v>7</v>
      </c>
      <c r="K243" s="92">
        <f>'UBS Jardim Japão'!K31</f>
        <v>5</v>
      </c>
      <c r="L243" s="917">
        <f>'UBS Jardim Japão'!L31</f>
        <v>7</v>
      </c>
      <c r="M243" s="92">
        <f>'UBS Jardim Japão'!M31</f>
        <v>10</v>
      </c>
      <c r="N243" s="92">
        <f>'UBS Jardim Japão'!N31</f>
        <v>42</v>
      </c>
      <c r="O243" s="92">
        <f>'UBS Jardim Japão'!O31</f>
        <v>15</v>
      </c>
      <c r="P243" s="915">
        <f>'UBS Jardim Japão'!P31</f>
        <v>0.35714285714285715</v>
      </c>
    </row>
    <row r="244" spans="1:16" ht="15.75" thickBot="1" x14ac:dyDescent="0.3">
      <c r="A244" s="214" t="str">
        <f>'UBS Jardim Japão'!A32</f>
        <v>PICS - Atividades Individuais</v>
      </c>
      <c r="B244" s="917">
        <f>'UBS Jardim Japão'!B32</f>
        <v>10</v>
      </c>
      <c r="C244" s="92">
        <f>'UBS Jardim Japão'!C32</f>
        <v>33</v>
      </c>
      <c r="D244" s="917">
        <f>'UBS Jardim Japão'!D32</f>
        <v>10</v>
      </c>
      <c r="E244" s="92">
        <f>'UBS Jardim Japão'!E32</f>
        <v>30</v>
      </c>
      <c r="F244" s="917">
        <f>'UBS Jardim Japão'!F32</f>
        <v>10</v>
      </c>
      <c r="G244" s="92">
        <f>'UBS Jardim Japão'!G32</f>
        <v>41</v>
      </c>
      <c r="H244" s="917">
        <f>'UBS Jardim Japão'!H32</f>
        <v>10</v>
      </c>
      <c r="I244" s="92">
        <f>'UBS Jardim Japão'!I32</f>
        <v>17</v>
      </c>
      <c r="J244" s="917">
        <f>'UBS Jardim Japão'!J32</f>
        <v>10</v>
      </c>
      <c r="K244" s="92">
        <f>'UBS Jardim Japão'!K32</f>
        <v>28</v>
      </c>
      <c r="L244" s="917">
        <f>'UBS Jardim Japão'!L32</f>
        <v>10</v>
      </c>
      <c r="M244" s="92">
        <f>'UBS Jardim Japão'!M32</f>
        <v>26</v>
      </c>
      <c r="N244" s="92">
        <f>'UBS Jardim Japão'!N32</f>
        <v>60</v>
      </c>
      <c r="O244" s="92">
        <f>'UBS Jardim Japão'!O32</f>
        <v>175</v>
      </c>
      <c r="P244" s="915">
        <f>'UBS Jardim Japão'!P32</f>
        <v>2.9166666666666665</v>
      </c>
    </row>
    <row r="245" spans="1:16" ht="15.75" thickBot="1" x14ac:dyDescent="0.3">
      <c r="A245" s="844" t="str">
        <f>'UBS Jardim Japão'!A33</f>
        <v>TOTAL</v>
      </c>
      <c r="B245" s="932">
        <f>'UBS Jardim Japão'!B33</f>
        <v>4401</v>
      </c>
      <c r="C245" s="949">
        <f>'UBS Jardim Japão'!C33</f>
        <v>4466</v>
      </c>
      <c r="D245" s="932">
        <f>'UBS Jardim Japão'!D33</f>
        <v>4401</v>
      </c>
      <c r="E245" s="949">
        <f>'UBS Jardim Japão'!E33</f>
        <v>3544</v>
      </c>
      <c r="F245" s="932">
        <f>'UBS Jardim Japão'!F33</f>
        <v>4401</v>
      </c>
      <c r="G245" s="949">
        <f>'UBS Jardim Japão'!G33</f>
        <v>4229</v>
      </c>
      <c r="H245" s="932">
        <f>'UBS Jardim Japão'!H33</f>
        <v>4401</v>
      </c>
      <c r="I245" s="949">
        <f>'UBS Jardim Japão'!I33</f>
        <v>4131</v>
      </c>
      <c r="J245" s="932">
        <f>'UBS Jardim Japão'!J33</f>
        <v>4401</v>
      </c>
      <c r="K245" s="949">
        <f>'UBS Jardim Japão'!K33</f>
        <v>4234</v>
      </c>
      <c r="L245" s="932">
        <f>'UBS Jardim Japão'!L33</f>
        <v>4401</v>
      </c>
      <c r="M245" s="949">
        <f>'UBS Jardim Japão'!M33</f>
        <v>3689</v>
      </c>
      <c r="N245" s="949">
        <f>'UBS Jardim Japão'!N33</f>
        <v>26406</v>
      </c>
      <c r="O245" s="949">
        <f>'UBS Jardim Japão'!O33</f>
        <v>24293</v>
      </c>
      <c r="P245" s="950">
        <f>'UBS Jardim Japão'!P33</f>
        <v>0.9199803075058699</v>
      </c>
    </row>
    <row r="247" spans="1:16" ht="15.75" x14ac:dyDescent="0.25">
      <c r="A247" s="918" t="s">
        <v>668</v>
      </c>
      <c r="B247" s="926"/>
      <c r="C247" s="919"/>
      <c r="D247" s="926"/>
      <c r="E247" s="919"/>
      <c r="F247" s="926"/>
      <c r="G247" s="919"/>
      <c r="H247" s="926"/>
      <c r="I247" s="919"/>
      <c r="J247" s="926"/>
      <c r="K247" s="919"/>
      <c r="L247" s="926"/>
      <c r="M247" s="919"/>
      <c r="N247" s="919"/>
      <c r="O247" s="919"/>
      <c r="P247" s="919"/>
    </row>
    <row r="248" spans="1:16" x14ac:dyDescent="0.25">
      <c r="A248" s="909"/>
      <c r="B248" s="971" t="s">
        <v>485</v>
      </c>
      <c r="C248" s="971"/>
      <c r="D248" s="971" t="s">
        <v>686</v>
      </c>
      <c r="E248" s="971"/>
      <c r="F248" s="971" t="s">
        <v>687</v>
      </c>
      <c r="G248" s="971"/>
      <c r="H248" s="971" t="s">
        <v>688</v>
      </c>
      <c r="I248" s="971"/>
      <c r="J248" s="971" t="s">
        <v>690</v>
      </c>
      <c r="K248" s="971"/>
      <c r="L248" s="971" t="s">
        <v>691</v>
      </c>
      <c r="M248" s="971"/>
      <c r="N248" s="986" t="s">
        <v>486</v>
      </c>
      <c r="O248" s="986"/>
      <c r="P248" s="986"/>
    </row>
    <row r="249" spans="1:16" ht="15.75" thickBot="1" x14ac:dyDescent="0.3">
      <c r="A249" s="842" t="s">
        <v>14</v>
      </c>
      <c r="B249" s="920" t="s">
        <v>488</v>
      </c>
      <c r="C249" s="847" t="s">
        <v>487</v>
      </c>
      <c r="D249" s="920" t="s">
        <v>488</v>
      </c>
      <c r="E249" s="847" t="s">
        <v>487</v>
      </c>
      <c r="F249" s="920" t="s">
        <v>488</v>
      </c>
      <c r="G249" s="847" t="s">
        <v>487</v>
      </c>
      <c r="H249" s="920" t="s">
        <v>488</v>
      </c>
      <c r="I249" s="847" t="s">
        <v>487</v>
      </c>
      <c r="J249" s="920" t="s">
        <v>488</v>
      </c>
      <c r="K249" s="847" t="s">
        <v>487</v>
      </c>
      <c r="L249" s="920" t="s">
        <v>488</v>
      </c>
      <c r="M249" s="847" t="s">
        <v>487</v>
      </c>
      <c r="N249" s="847" t="s">
        <v>630</v>
      </c>
      <c r="O249" s="847" t="s">
        <v>631</v>
      </c>
      <c r="P249" s="910" t="s">
        <v>1</v>
      </c>
    </row>
    <row r="250" spans="1:16" ht="15.75" thickTop="1" x14ac:dyDescent="0.25">
      <c r="A250" s="214" t="str">
        <f>'EMAD na UBS JD JAPÃO'!A9</f>
        <v>Enfermeiro (visita domiciliar) - 40hrs</v>
      </c>
      <c r="B250" s="917">
        <f>'EMAD na UBS JD JAPÃO'!B9</f>
        <v>220</v>
      </c>
      <c r="C250" s="92">
        <f>'EMAD na UBS JD JAPÃO'!C9</f>
        <v>170</v>
      </c>
      <c r="D250" s="917">
        <f>'EMAD na UBS JD JAPÃO'!D9</f>
        <v>220</v>
      </c>
      <c r="E250" s="92">
        <f>'EMAD na UBS JD JAPÃO'!E9</f>
        <v>261</v>
      </c>
      <c r="F250" s="917">
        <f>'EMAD na UBS JD JAPÃO'!F9</f>
        <v>220</v>
      </c>
      <c r="G250" s="92">
        <f>'EMAD na UBS JD JAPÃO'!G9</f>
        <v>232</v>
      </c>
      <c r="H250" s="917">
        <f>'EMAD na UBS JD JAPÃO'!H9</f>
        <v>220</v>
      </c>
      <c r="I250" s="92">
        <f>'EMAD na UBS JD JAPÃO'!I9</f>
        <v>239</v>
      </c>
      <c r="J250" s="917">
        <f>'EMAD na UBS JD JAPÃO'!J9</f>
        <v>220</v>
      </c>
      <c r="K250" s="92">
        <f>'EMAD na UBS JD JAPÃO'!K9</f>
        <v>235</v>
      </c>
      <c r="L250" s="917">
        <f>'EMAD na UBS JD JAPÃO'!L9</f>
        <v>220</v>
      </c>
      <c r="M250" s="92">
        <f>'EMAD na UBS JD JAPÃO'!M9</f>
        <v>227</v>
      </c>
      <c r="N250" s="92">
        <f>'EMAD na UBS JD JAPÃO'!N9</f>
        <v>1320</v>
      </c>
      <c r="O250" s="92">
        <f>'EMAD na UBS JD JAPÃO'!O9</f>
        <v>1364</v>
      </c>
      <c r="P250" s="915">
        <f>'EMAD na UBS JD JAPÃO'!P9</f>
        <v>1.0333333333333334</v>
      </c>
    </row>
    <row r="251" spans="1:16" x14ac:dyDescent="0.25">
      <c r="A251" s="214" t="str">
        <f>'EMAD na UBS JD JAPÃO'!A10</f>
        <v>Fisioterapeuta (visita domiciliar) - 30hrs</v>
      </c>
      <c r="B251" s="917">
        <f>'EMAD na UBS JD JAPÃO'!B10</f>
        <v>80</v>
      </c>
      <c r="C251" s="92">
        <f>'EMAD na UBS JD JAPÃO'!C10</f>
        <v>95</v>
      </c>
      <c r="D251" s="917">
        <f>'EMAD na UBS JD JAPÃO'!D10</f>
        <v>80</v>
      </c>
      <c r="E251" s="92">
        <f>'EMAD na UBS JD JAPÃO'!E10</f>
        <v>0</v>
      </c>
      <c r="F251" s="917">
        <f>'EMAD na UBS JD JAPÃO'!F10</f>
        <v>80</v>
      </c>
      <c r="G251" s="92">
        <f>'EMAD na UBS JD JAPÃO'!G10</f>
        <v>84</v>
      </c>
      <c r="H251" s="917">
        <f>'EMAD na UBS JD JAPÃO'!H10</f>
        <v>80</v>
      </c>
      <c r="I251" s="92">
        <f>'EMAD na UBS JD JAPÃO'!I10</f>
        <v>92</v>
      </c>
      <c r="J251" s="917">
        <f>'EMAD na UBS JD JAPÃO'!J10</f>
        <v>80</v>
      </c>
      <c r="K251" s="92">
        <f>'EMAD na UBS JD JAPÃO'!K10</f>
        <v>91</v>
      </c>
      <c r="L251" s="917">
        <f>'EMAD na UBS JD JAPÃO'!L10</f>
        <v>80</v>
      </c>
      <c r="M251" s="92">
        <f>'EMAD na UBS JD JAPÃO'!M10</f>
        <v>95</v>
      </c>
      <c r="N251" s="92">
        <f>'EMAD na UBS JD JAPÃO'!N10</f>
        <v>480</v>
      </c>
      <c r="O251" s="92">
        <f>'EMAD na UBS JD JAPÃO'!O10</f>
        <v>457</v>
      </c>
      <c r="P251" s="915">
        <f>'EMAD na UBS JD JAPÃO'!P10</f>
        <v>0.95208333333333328</v>
      </c>
    </row>
    <row r="252" spans="1:16" x14ac:dyDescent="0.25">
      <c r="A252" s="214" t="str">
        <f>'EMAD na UBS JD JAPÃO'!A11</f>
        <v>Clínico Geral (visita domiciliar) - 20hrs</v>
      </c>
      <c r="B252" s="917">
        <f>'EMAD na UBS JD JAPÃO'!B11</f>
        <v>110</v>
      </c>
      <c r="C252" s="92">
        <f>'EMAD na UBS JD JAPÃO'!C11</f>
        <v>119</v>
      </c>
      <c r="D252" s="917">
        <f>'EMAD na UBS JD JAPÃO'!D11</f>
        <v>110</v>
      </c>
      <c r="E252" s="92">
        <f>'EMAD na UBS JD JAPÃO'!E11</f>
        <v>85</v>
      </c>
      <c r="F252" s="917">
        <f>'EMAD na UBS JD JAPÃO'!F11</f>
        <v>110</v>
      </c>
      <c r="G252" s="92">
        <f>'EMAD na UBS JD JAPÃO'!G11</f>
        <v>67</v>
      </c>
      <c r="H252" s="917">
        <f>'EMAD na UBS JD JAPÃO'!H11</f>
        <v>110</v>
      </c>
      <c r="I252" s="92">
        <f>'EMAD na UBS JD JAPÃO'!I11</f>
        <v>112</v>
      </c>
      <c r="J252" s="917">
        <f>'EMAD na UBS JD JAPÃO'!J11</f>
        <v>110</v>
      </c>
      <c r="K252" s="92">
        <f>'EMAD na UBS JD JAPÃO'!K11</f>
        <v>115</v>
      </c>
      <c r="L252" s="917">
        <f>'EMAD na UBS JD JAPÃO'!L11</f>
        <v>110</v>
      </c>
      <c r="M252" s="92">
        <f>'EMAD na UBS JD JAPÃO'!M11</f>
        <v>76</v>
      </c>
      <c r="N252" s="92">
        <f>'EMAD na UBS JD JAPÃO'!N11</f>
        <v>660</v>
      </c>
      <c r="O252" s="92">
        <f>'EMAD na UBS JD JAPÃO'!O11</f>
        <v>574</v>
      </c>
      <c r="P252" s="915">
        <f>'EMAD na UBS JD JAPÃO'!P11</f>
        <v>0.86969696969696975</v>
      </c>
    </row>
    <row r="253" spans="1:16" x14ac:dyDescent="0.25">
      <c r="A253" s="214" t="str">
        <f>'EMAD na UBS JD JAPÃO'!A12</f>
        <v>Técnico de Enfermagem (visita domiciliar) - 30hrs</v>
      </c>
      <c r="B253" s="917">
        <f>'EMAD na UBS JD JAPÃO'!B12</f>
        <v>320</v>
      </c>
      <c r="C253" s="92">
        <f>'EMAD na UBS JD JAPÃO'!C12</f>
        <v>228</v>
      </c>
      <c r="D253" s="917">
        <f>'EMAD na UBS JD JAPÃO'!D12</f>
        <v>320</v>
      </c>
      <c r="E253" s="92">
        <f>'EMAD na UBS JD JAPÃO'!E12</f>
        <v>383</v>
      </c>
      <c r="F253" s="917">
        <f>'EMAD na UBS JD JAPÃO'!F12</f>
        <v>320</v>
      </c>
      <c r="G253" s="92">
        <f>'EMAD na UBS JD JAPÃO'!G12</f>
        <v>420</v>
      </c>
      <c r="H253" s="917">
        <f>'EMAD na UBS JD JAPÃO'!H12</f>
        <v>320</v>
      </c>
      <c r="I253" s="92">
        <f>'EMAD na UBS JD JAPÃO'!I12</f>
        <v>420</v>
      </c>
      <c r="J253" s="917">
        <f>'EMAD na UBS JD JAPÃO'!J12</f>
        <v>320</v>
      </c>
      <c r="K253" s="92">
        <f>'EMAD na UBS JD JAPÃO'!K12</f>
        <v>267</v>
      </c>
      <c r="L253" s="917">
        <f>'EMAD na UBS JD JAPÃO'!L12</f>
        <v>320</v>
      </c>
      <c r="M253" s="92">
        <f>'EMAD na UBS JD JAPÃO'!M12</f>
        <v>298</v>
      </c>
      <c r="N253" s="92">
        <f>'EMAD na UBS JD JAPÃO'!N12</f>
        <v>1920</v>
      </c>
      <c r="O253" s="92">
        <f>'EMAD na UBS JD JAPÃO'!O12</f>
        <v>2016</v>
      </c>
      <c r="P253" s="915">
        <f>'EMAD na UBS JD JAPÃO'!P12</f>
        <v>1.05</v>
      </c>
    </row>
    <row r="254" spans="1:16" x14ac:dyDescent="0.25">
      <c r="A254" s="214" t="str">
        <f>'EMAD na UBS JD JAPÃO'!A13</f>
        <v>Assistente Social (visita domiciliar) - 30hrs</v>
      </c>
      <c r="B254" s="917">
        <f>'EMAD na UBS JD JAPÃO'!B13</f>
        <v>80</v>
      </c>
      <c r="C254" s="92">
        <f>'EMAD na UBS JD JAPÃO'!C13</f>
        <v>97</v>
      </c>
      <c r="D254" s="917">
        <f>'EMAD na UBS JD JAPÃO'!D13</f>
        <v>80</v>
      </c>
      <c r="E254" s="92">
        <f>'EMAD na UBS JD JAPÃO'!E13</f>
        <v>85</v>
      </c>
      <c r="F254" s="917">
        <f>'EMAD na UBS JD JAPÃO'!F13</f>
        <v>80</v>
      </c>
      <c r="G254" s="92">
        <f>'EMAD na UBS JD JAPÃO'!G13</f>
        <v>91</v>
      </c>
      <c r="H254" s="917">
        <f>'EMAD na UBS JD JAPÃO'!H13</f>
        <v>80</v>
      </c>
      <c r="I254" s="92">
        <f>'EMAD na UBS JD JAPÃO'!I13</f>
        <v>86</v>
      </c>
      <c r="J254" s="917">
        <f>'EMAD na UBS JD JAPÃO'!J13</f>
        <v>80</v>
      </c>
      <c r="K254" s="92">
        <f>'EMAD na UBS JD JAPÃO'!K13</f>
        <v>85</v>
      </c>
      <c r="L254" s="917">
        <f>'EMAD na UBS JD JAPÃO'!L13</f>
        <v>80</v>
      </c>
      <c r="M254" s="92">
        <f>'EMAD na UBS JD JAPÃO'!M13</f>
        <v>89</v>
      </c>
      <c r="N254" s="92">
        <f>'EMAD na UBS JD JAPÃO'!N13</f>
        <v>480</v>
      </c>
      <c r="O254" s="92">
        <f>'EMAD na UBS JD JAPÃO'!O13</f>
        <v>533</v>
      </c>
      <c r="P254" s="915">
        <f>'EMAD na UBS JD JAPÃO'!P13</f>
        <v>1.1104166666666666</v>
      </c>
    </row>
    <row r="255" spans="1:16" x14ac:dyDescent="0.25">
      <c r="A255" s="214" t="str">
        <f>'EMAD na UBS JD JAPÃO'!A14</f>
        <v>Nº de pacientes ativos em Atendimento</v>
      </c>
      <c r="B255" s="917">
        <f>'EMAD na UBS JD JAPÃO'!B14</f>
        <v>82</v>
      </c>
      <c r="C255" s="92">
        <f>'EMAD na UBS JD JAPÃO'!C14</f>
        <v>89</v>
      </c>
      <c r="D255" s="917">
        <f>'EMAD na UBS JD JAPÃO'!D14</f>
        <v>82</v>
      </c>
      <c r="E255" s="92">
        <f>'EMAD na UBS JD JAPÃO'!E14</f>
        <v>89</v>
      </c>
      <c r="F255" s="917">
        <f>'EMAD na UBS JD JAPÃO'!F14</f>
        <v>82</v>
      </c>
      <c r="G255" s="92">
        <f>'EMAD na UBS JD JAPÃO'!G14</f>
        <v>85</v>
      </c>
      <c r="H255" s="917">
        <f>'EMAD na UBS JD JAPÃO'!H14</f>
        <v>82</v>
      </c>
      <c r="I255" s="92">
        <f>'EMAD na UBS JD JAPÃO'!I14</f>
        <v>88</v>
      </c>
      <c r="J255" s="917">
        <f>'EMAD na UBS JD JAPÃO'!J14</f>
        <v>82</v>
      </c>
      <c r="K255" s="92">
        <f>'EMAD na UBS JD JAPÃO'!K14</f>
        <v>86</v>
      </c>
      <c r="L255" s="917">
        <f>'EMAD na UBS JD JAPÃO'!L14</f>
        <v>82</v>
      </c>
      <c r="M255" s="92">
        <f>'EMAD na UBS JD JAPÃO'!M14</f>
        <v>90</v>
      </c>
      <c r="N255" s="92">
        <f>'EMAD na UBS JD JAPÃO'!N14</f>
        <v>492</v>
      </c>
      <c r="O255" s="92">
        <f>'EMAD na UBS JD JAPÃO'!O14</f>
        <v>527</v>
      </c>
      <c r="P255" s="915">
        <f>'EMAD na UBS JD JAPÃO'!P14</f>
        <v>1.0711382113821137</v>
      </c>
    </row>
    <row r="256" spans="1:16" ht="15.75" thickBot="1" x14ac:dyDescent="0.3">
      <c r="A256" s="214" t="str">
        <f>'EMAD na UBS JD JAPÃO'!A15</f>
        <v>Nº desospitalização</v>
      </c>
      <c r="B256" s="917">
        <f>'EMAD na UBS JD JAPÃO'!B15</f>
        <v>9</v>
      </c>
      <c r="C256" s="92">
        <f>'EMAD na UBS JD JAPÃO'!C15</f>
        <v>13</v>
      </c>
      <c r="D256" s="917">
        <f>'EMAD na UBS JD JAPÃO'!D15</f>
        <v>9</v>
      </c>
      <c r="E256" s="92">
        <f>'EMAD na UBS JD JAPÃO'!E15</f>
        <v>13</v>
      </c>
      <c r="F256" s="917">
        <f>'EMAD na UBS JD JAPÃO'!F15</f>
        <v>9</v>
      </c>
      <c r="G256" s="92">
        <f>'EMAD na UBS JD JAPÃO'!G15</f>
        <v>16</v>
      </c>
      <c r="H256" s="917">
        <f>'EMAD na UBS JD JAPÃO'!H15</f>
        <v>9</v>
      </c>
      <c r="I256" s="92">
        <f>'EMAD na UBS JD JAPÃO'!I15</f>
        <v>13</v>
      </c>
      <c r="J256" s="917">
        <f>'EMAD na UBS JD JAPÃO'!J15</f>
        <v>9</v>
      </c>
      <c r="K256" s="92">
        <f>'EMAD na UBS JD JAPÃO'!K15</f>
        <v>14</v>
      </c>
      <c r="L256" s="917">
        <f>'EMAD na UBS JD JAPÃO'!L15</f>
        <v>9</v>
      </c>
      <c r="M256" s="92">
        <f>'EMAD na UBS JD JAPÃO'!M15</f>
        <v>14</v>
      </c>
      <c r="N256" s="92">
        <f>'EMAD na UBS JD JAPÃO'!N15</f>
        <v>54</v>
      </c>
      <c r="O256" s="92">
        <f>'EMAD na UBS JD JAPÃO'!O15</f>
        <v>83</v>
      </c>
      <c r="P256" s="915">
        <f>'EMAD na UBS JD JAPÃO'!P15</f>
        <v>1.537037037037037</v>
      </c>
    </row>
    <row r="257" spans="1:16" s="831" customFormat="1" ht="16.5" customHeight="1" thickBot="1" x14ac:dyDescent="0.3">
      <c r="A257" s="844" t="str">
        <f>'EMAD na UBS JD JAPÃO'!A16</f>
        <v>TOTAL</v>
      </c>
      <c r="B257" s="932">
        <f>'EMAD na UBS JD JAPÃO'!B16</f>
        <v>901</v>
      </c>
      <c r="C257" s="949">
        <f>'EMAD na UBS JD JAPÃO'!C16</f>
        <v>811</v>
      </c>
      <c r="D257" s="932">
        <f>'EMAD na UBS JD JAPÃO'!D16</f>
        <v>901</v>
      </c>
      <c r="E257" s="949">
        <f>'EMAD na UBS JD JAPÃO'!E16</f>
        <v>916</v>
      </c>
      <c r="F257" s="932">
        <f>'EMAD na UBS JD JAPÃO'!F16</f>
        <v>901</v>
      </c>
      <c r="G257" s="949">
        <f>'EMAD na UBS JD JAPÃO'!G16</f>
        <v>995</v>
      </c>
      <c r="H257" s="932">
        <f>'EMAD na UBS JD JAPÃO'!H16</f>
        <v>901</v>
      </c>
      <c r="I257" s="949">
        <f>'EMAD na UBS JD JAPÃO'!I16</f>
        <v>1050</v>
      </c>
      <c r="J257" s="932">
        <f>'EMAD na UBS JD JAPÃO'!J16</f>
        <v>901</v>
      </c>
      <c r="K257" s="949">
        <f>'EMAD na UBS JD JAPÃO'!K16</f>
        <v>893</v>
      </c>
      <c r="L257" s="932">
        <f>'EMAD na UBS JD JAPÃO'!L16</f>
        <v>901</v>
      </c>
      <c r="M257" s="949">
        <f>'EMAD na UBS JD JAPÃO'!M16</f>
        <v>889</v>
      </c>
      <c r="N257" s="949">
        <f>'EMAD na UBS JD JAPÃO'!N16</f>
        <v>5406</v>
      </c>
      <c r="O257" s="949">
        <f>'EMAD na UBS JD JAPÃO'!O16</f>
        <v>5554</v>
      </c>
      <c r="P257" s="950">
        <f>'EMAD na UBS JD JAPÃO'!P16</f>
        <v>1.0273769885312616</v>
      </c>
    </row>
    <row r="259" spans="1:16" ht="15.75" x14ac:dyDescent="0.25">
      <c r="A259" s="918" t="s">
        <v>669</v>
      </c>
      <c r="B259" s="926"/>
      <c r="C259" s="919"/>
      <c r="D259" s="926"/>
      <c r="E259" s="919"/>
      <c r="F259" s="926"/>
      <c r="G259" s="919"/>
      <c r="H259" s="926"/>
      <c r="I259" s="919"/>
      <c r="J259" s="926"/>
      <c r="K259" s="919"/>
      <c r="L259" s="926"/>
      <c r="M259" s="919"/>
      <c r="N259" s="919"/>
      <c r="O259" s="919"/>
      <c r="P259" s="919"/>
    </row>
    <row r="260" spans="1:16" x14ac:dyDescent="0.25">
      <c r="A260" s="909"/>
      <c r="B260" s="971" t="s">
        <v>485</v>
      </c>
      <c r="C260" s="971"/>
      <c r="D260" s="971" t="s">
        <v>686</v>
      </c>
      <c r="E260" s="971"/>
      <c r="F260" s="971" t="s">
        <v>687</v>
      </c>
      <c r="G260" s="971"/>
      <c r="H260" s="971" t="s">
        <v>688</v>
      </c>
      <c r="I260" s="971"/>
      <c r="J260" s="971" t="s">
        <v>690</v>
      </c>
      <c r="K260" s="971"/>
      <c r="L260" s="971" t="s">
        <v>691</v>
      </c>
      <c r="M260" s="971"/>
      <c r="N260" s="986" t="s">
        <v>486</v>
      </c>
      <c r="O260" s="986"/>
      <c r="P260" s="986"/>
    </row>
    <row r="261" spans="1:16" ht="15.75" thickBot="1" x14ac:dyDescent="0.3">
      <c r="A261" s="842" t="s">
        <v>14</v>
      </c>
      <c r="B261" s="920" t="s">
        <v>488</v>
      </c>
      <c r="C261" s="847" t="s">
        <v>487</v>
      </c>
      <c r="D261" s="920" t="s">
        <v>488</v>
      </c>
      <c r="E261" s="847" t="s">
        <v>487</v>
      </c>
      <c r="F261" s="920" t="s">
        <v>488</v>
      </c>
      <c r="G261" s="847" t="s">
        <v>487</v>
      </c>
      <c r="H261" s="920" t="s">
        <v>488</v>
      </c>
      <c r="I261" s="847" t="s">
        <v>487</v>
      </c>
      <c r="J261" s="920" t="s">
        <v>488</v>
      </c>
      <c r="K261" s="847" t="s">
        <v>487</v>
      </c>
      <c r="L261" s="920" t="s">
        <v>488</v>
      </c>
      <c r="M261" s="847" t="s">
        <v>487</v>
      </c>
      <c r="N261" s="847" t="s">
        <v>630</v>
      </c>
      <c r="O261" s="847" t="s">
        <v>631</v>
      </c>
      <c r="P261" s="910" t="s">
        <v>1</v>
      </c>
    </row>
    <row r="262" spans="1:16" ht="15.75" thickTop="1" x14ac:dyDescent="0.25">
      <c r="A262" s="214" t="str">
        <f>'UBS Vila Ede'!A9</f>
        <v>Cirurgião Dentista (consulta /atendimento) - 20hrs</v>
      </c>
      <c r="B262" s="917">
        <f>'UBS Vila Ede'!B9</f>
        <v>486</v>
      </c>
      <c r="C262" s="92">
        <f>'UBS Vila Ede'!C9</f>
        <v>606</v>
      </c>
      <c r="D262" s="917">
        <f>'UBS Vila Ede'!D9</f>
        <v>486</v>
      </c>
      <c r="E262" s="92">
        <f>'UBS Vila Ede'!E9</f>
        <v>382</v>
      </c>
      <c r="F262" s="917">
        <f>'UBS Vila Ede'!F9</f>
        <v>486</v>
      </c>
      <c r="G262" s="92">
        <f>'UBS Vila Ede'!G9</f>
        <v>454</v>
      </c>
      <c r="H262" s="917">
        <f>'UBS Vila Ede'!H9</f>
        <v>486</v>
      </c>
      <c r="I262" s="92">
        <f>'UBS Vila Ede'!I9</f>
        <v>418</v>
      </c>
      <c r="J262" s="917">
        <f>'UBS Vila Ede'!J9</f>
        <v>486</v>
      </c>
      <c r="K262" s="92">
        <f>'UBS Vila Ede'!K9</f>
        <v>459</v>
      </c>
      <c r="L262" s="917">
        <f>'UBS Vila Ede'!L9</f>
        <v>486</v>
      </c>
      <c r="M262" s="92">
        <f>'UBS Vila Ede'!M9</f>
        <v>505</v>
      </c>
      <c r="N262" s="92">
        <f>'UBS Vila Ede'!N9</f>
        <v>2916</v>
      </c>
      <c r="O262" s="92">
        <f>'UBS Vila Ede'!O9</f>
        <v>2824</v>
      </c>
      <c r="P262" s="915">
        <f>'UBS Vila Ede'!P9</f>
        <v>0.96844993141289437</v>
      </c>
    </row>
    <row r="263" spans="1:16" x14ac:dyDescent="0.25">
      <c r="A263" s="214" t="str">
        <f>'UBS Vila Ede'!A10</f>
        <v>Cirurgião Dentista (TI clínico restaurador) - 20hrs</v>
      </c>
      <c r="B263" s="917">
        <f>'UBS Vila Ede'!B10</f>
        <v>108</v>
      </c>
      <c r="C263" s="92">
        <f>'UBS Vila Ede'!C10</f>
        <v>123</v>
      </c>
      <c r="D263" s="917">
        <f>'UBS Vila Ede'!D10</f>
        <v>108</v>
      </c>
      <c r="E263" s="92">
        <f>'UBS Vila Ede'!E10</f>
        <v>71</v>
      </c>
      <c r="F263" s="917">
        <f>'UBS Vila Ede'!F10</f>
        <v>108</v>
      </c>
      <c r="G263" s="92">
        <f>'UBS Vila Ede'!G10</f>
        <v>103</v>
      </c>
      <c r="H263" s="917">
        <f>'UBS Vila Ede'!H10</f>
        <v>108</v>
      </c>
      <c r="I263" s="92">
        <f>'UBS Vila Ede'!I10</f>
        <v>89</v>
      </c>
      <c r="J263" s="917">
        <f>'UBS Vila Ede'!J10</f>
        <v>108</v>
      </c>
      <c r="K263" s="92">
        <f>'UBS Vila Ede'!K10</f>
        <v>107</v>
      </c>
      <c r="L263" s="917">
        <f>'UBS Vila Ede'!L10</f>
        <v>108</v>
      </c>
      <c r="M263" s="92">
        <f>'UBS Vila Ede'!M10</f>
        <v>85</v>
      </c>
      <c r="N263" s="92">
        <f>'UBS Vila Ede'!N10</f>
        <v>648</v>
      </c>
      <c r="O263" s="92">
        <f>'UBS Vila Ede'!O10</f>
        <v>578</v>
      </c>
      <c r="P263" s="915">
        <f>'UBS Vila Ede'!P10</f>
        <v>0.89197530864197527</v>
      </c>
    </row>
    <row r="264" spans="1:16" x14ac:dyDescent="0.25">
      <c r="A264" s="214" t="str">
        <f>'UBS Vila Ede'!A11</f>
        <v>Cirurgião Dentista (TI prótese) - 20hrs</v>
      </c>
      <c r="B264" s="917">
        <f>'UBS Vila Ede'!B11</f>
        <v>9</v>
      </c>
      <c r="C264" s="92">
        <f>'UBS Vila Ede'!C11</f>
        <v>7</v>
      </c>
      <c r="D264" s="917">
        <f>'UBS Vila Ede'!D11</f>
        <v>9</v>
      </c>
      <c r="E264" s="92">
        <f>'UBS Vila Ede'!E11</f>
        <v>5</v>
      </c>
      <c r="F264" s="917">
        <f>'UBS Vila Ede'!F11</f>
        <v>9</v>
      </c>
      <c r="G264" s="92">
        <f>'UBS Vila Ede'!G11</f>
        <v>4</v>
      </c>
      <c r="H264" s="917">
        <f>'UBS Vila Ede'!H11</f>
        <v>9</v>
      </c>
      <c r="I264" s="92">
        <f>'UBS Vila Ede'!I11</f>
        <v>2</v>
      </c>
      <c r="J264" s="917">
        <f>'UBS Vila Ede'!J11</f>
        <v>9</v>
      </c>
      <c r="K264" s="92">
        <f>'UBS Vila Ede'!K11</f>
        <v>0</v>
      </c>
      <c r="L264" s="917">
        <f>'UBS Vila Ede'!L11</f>
        <v>9</v>
      </c>
      <c r="M264" s="92">
        <f>'UBS Vila Ede'!M11</f>
        <v>0</v>
      </c>
      <c r="N264" s="92">
        <f>'UBS Vila Ede'!N11</f>
        <v>54</v>
      </c>
      <c r="O264" s="92">
        <f>'UBS Vila Ede'!O11</f>
        <v>18</v>
      </c>
      <c r="P264" s="915">
        <f>'UBS Vila Ede'!P11</f>
        <v>0.33333333333333331</v>
      </c>
    </row>
    <row r="265" spans="1:16" x14ac:dyDescent="0.25">
      <c r="A265" s="214" t="str">
        <f>'UBS Vila Ede'!A12</f>
        <v>Médico Clínico (consulta) - 20hrs</v>
      </c>
      <c r="B265" s="917">
        <f>'UBS Vila Ede'!B12</f>
        <v>792</v>
      </c>
      <c r="C265" s="92">
        <f>'UBS Vila Ede'!C12</f>
        <v>315</v>
      </c>
      <c r="D265" s="917">
        <f>'UBS Vila Ede'!D12</f>
        <v>792</v>
      </c>
      <c r="E265" s="92">
        <f>'UBS Vila Ede'!E12</f>
        <v>425</v>
      </c>
      <c r="F265" s="917">
        <f>'UBS Vila Ede'!F12</f>
        <v>792</v>
      </c>
      <c r="G265" s="92">
        <f>'UBS Vila Ede'!G12</f>
        <v>420</v>
      </c>
      <c r="H265" s="917">
        <f>'UBS Vila Ede'!H12</f>
        <v>792</v>
      </c>
      <c r="I265" s="92">
        <f>'UBS Vila Ede'!I12</f>
        <v>570</v>
      </c>
      <c r="J265" s="917">
        <f>'UBS Vila Ede'!J12</f>
        <v>792</v>
      </c>
      <c r="K265" s="92">
        <f>'UBS Vila Ede'!K12</f>
        <v>672</v>
      </c>
      <c r="L265" s="917">
        <f>'UBS Vila Ede'!L12</f>
        <v>792</v>
      </c>
      <c r="M265" s="92">
        <f>'UBS Vila Ede'!M12</f>
        <v>694</v>
      </c>
      <c r="N265" s="92">
        <f>'UBS Vila Ede'!N12</f>
        <v>4752</v>
      </c>
      <c r="O265" s="92">
        <f>'UBS Vila Ede'!O12</f>
        <v>3096</v>
      </c>
      <c r="P265" s="915">
        <f>'UBS Vila Ede'!P12</f>
        <v>0.65151515151515149</v>
      </c>
    </row>
    <row r="266" spans="1:16" x14ac:dyDescent="0.25">
      <c r="A266" s="214" t="str">
        <f>'UBS Vila Ede'!A13</f>
        <v>Médico Pediatra (consulta) - 20hrs</v>
      </c>
      <c r="B266" s="917">
        <f>'UBS Vila Ede'!B13</f>
        <v>528</v>
      </c>
      <c r="C266" s="92">
        <f>'UBS Vila Ede'!C13</f>
        <v>373</v>
      </c>
      <c r="D266" s="917">
        <f>'UBS Vila Ede'!D13</f>
        <v>528</v>
      </c>
      <c r="E266" s="92">
        <f>'UBS Vila Ede'!E13</f>
        <v>361</v>
      </c>
      <c r="F266" s="917">
        <f>'UBS Vila Ede'!F13</f>
        <v>528</v>
      </c>
      <c r="G266" s="92">
        <f>'UBS Vila Ede'!G13</f>
        <v>435</v>
      </c>
      <c r="H266" s="917">
        <f>'UBS Vila Ede'!H13</f>
        <v>528</v>
      </c>
      <c r="I266" s="92">
        <f>'UBS Vila Ede'!I13</f>
        <v>423</v>
      </c>
      <c r="J266" s="917">
        <f>'UBS Vila Ede'!J13</f>
        <v>528</v>
      </c>
      <c r="K266" s="92">
        <f>'UBS Vila Ede'!K13</f>
        <v>338</v>
      </c>
      <c r="L266" s="917">
        <f>'UBS Vila Ede'!L13</f>
        <v>528</v>
      </c>
      <c r="M266" s="92">
        <f>'UBS Vila Ede'!M13</f>
        <v>322</v>
      </c>
      <c r="N266" s="92">
        <f>'UBS Vila Ede'!N13</f>
        <v>3168</v>
      </c>
      <c r="O266" s="92">
        <f>'UBS Vila Ede'!O13</f>
        <v>2252</v>
      </c>
      <c r="P266" s="915">
        <f>'UBS Vila Ede'!P13</f>
        <v>0.71085858585858586</v>
      </c>
    </row>
    <row r="267" spans="1:16" x14ac:dyDescent="0.25">
      <c r="A267" s="214" t="str">
        <f>'UBS Vila Ede'!A14</f>
        <v>Médico Psiquiatra (consulta) - 20hrs</v>
      </c>
      <c r="B267" s="917">
        <f>'UBS Vila Ede'!B14</f>
        <v>160</v>
      </c>
      <c r="C267" s="92">
        <f>'UBS Vila Ede'!C14</f>
        <v>118</v>
      </c>
      <c r="D267" s="917">
        <f>'UBS Vila Ede'!D14</f>
        <v>160</v>
      </c>
      <c r="E267" s="92">
        <f>'UBS Vila Ede'!E14</f>
        <v>89</v>
      </c>
      <c r="F267" s="917">
        <f>'UBS Vila Ede'!F14</f>
        <v>160</v>
      </c>
      <c r="G267" s="92">
        <f>'UBS Vila Ede'!G14</f>
        <v>109</v>
      </c>
      <c r="H267" s="917">
        <f>'UBS Vila Ede'!H14</f>
        <v>160</v>
      </c>
      <c r="I267" s="92">
        <f>'UBS Vila Ede'!I14</f>
        <v>105</v>
      </c>
      <c r="J267" s="917">
        <f>'UBS Vila Ede'!J14</f>
        <v>160</v>
      </c>
      <c r="K267" s="92">
        <f>'UBS Vila Ede'!K14</f>
        <v>123</v>
      </c>
      <c r="L267" s="917">
        <f>'UBS Vila Ede'!L14</f>
        <v>160</v>
      </c>
      <c r="M267" s="92">
        <f>'UBS Vila Ede'!M14</f>
        <v>96</v>
      </c>
      <c r="N267" s="92">
        <f>'UBS Vila Ede'!N14</f>
        <v>960</v>
      </c>
      <c r="O267" s="92">
        <f>'UBS Vila Ede'!O14</f>
        <v>640</v>
      </c>
      <c r="P267" s="915">
        <f>'UBS Vila Ede'!P14</f>
        <v>0.66666666666666663</v>
      </c>
    </row>
    <row r="268" spans="1:16" x14ac:dyDescent="0.25">
      <c r="A268" s="214" t="str">
        <f>'UBS Vila Ede'!A15</f>
        <v>Médico Ginecologista (consulta) - 20hrs</v>
      </c>
      <c r="B268" s="917">
        <f>'UBS Vila Ede'!B15</f>
        <v>528</v>
      </c>
      <c r="C268" s="92">
        <f>'UBS Vila Ede'!C15</f>
        <v>118</v>
      </c>
      <c r="D268" s="917">
        <f>'UBS Vila Ede'!D15</f>
        <v>528</v>
      </c>
      <c r="E268" s="92">
        <f>'UBS Vila Ede'!E15</f>
        <v>39</v>
      </c>
      <c r="F268" s="917">
        <f>'UBS Vila Ede'!F15</f>
        <v>528</v>
      </c>
      <c r="G268" s="92">
        <f>'UBS Vila Ede'!G15</f>
        <v>0</v>
      </c>
      <c r="H268" s="917">
        <f>'UBS Vila Ede'!H15</f>
        <v>528</v>
      </c>
      <c r="I268" s="92">
        <f>'UBS Vila Ede'!I15</f>
        <v>0</v>
      </c>
      <c r="J268" s="917">
        <f>'UBS Vila Ede'!J15</f>
        <v>528</v>
      </c>
      <c r="K268" s="92">
        <f>'UBS Vila Ede'!K15</f>
        <v>0</v>
      </c>
      <c r="L268" s="917">
        <f>'UBS Vila Ede'!L15</f>
        <v>528</v>
      </c>
      <c r="M268" s="92">
        <f>'UBS Vila Ede'!M15</f>
        <v>0</v>
      </c>
      <c r="N268" s="92">
        <f>'UBS Vila Ede'!N15</f>
        <v>3168</v>
      </c>
      <c r="O268" s="92">
        <f>'UBS Vila Ede'!O15</f>
        <v>157</v>
      </c>
      <c r="P268" s="915">
        <f>'UBS Vila Ede'!P15</f>
        <v>4.9558080808080808E-2</v>
      </c>
    </row>
    <row r="269" spans="1:16" x14ac:dyDescent="0.25">
      <c r="A269" s="214" t="str">
        <f>'UBS Vila Ede'!A16</f>
        <v>Enfermeiro (consulta) - 30hrs</v>
      </c>
      <c r="B269" s="917">
        <f>'UBS Vila Ede'!B16</f>
        <v>540</v>
      </c>
      <c r="C269" s="92">
        <f>'UBS Vila Ede'!C16</f>
        <v>529</v>
      </c>
      <c r="D269" s="917">
        <f>'UBS Vila Ede'!D16</f>
        <v>540</v>
      </c>
      <c r="E269" s="92">
        <f>'UBS Vila Ede'!E16</f>
        <v>398</v>
      </c>
      <c r="F269" s="917">
        <f>'UBS Vila Ede'!F16</f>
        <v>540</v>
      </c>
      <c r="G269" s="92">
        <f>'UBS Vila Ede'!G16</f>
        <v>334</v>
      </c>
      <c r="H269" s="917">
        <f>'UBS Vila Ede'!H16</f>
        <v>540</v>
      </c>
      <c r="I269" s="92">
        <f>'UBS Vila Ede'!I16</f>
        <v>278</v>
      </c>
      <c r="J269" s="917">
        <f>'UBS Vila Ede'!J16</f>
        <v>540</v>
      </c>
      <c r="K269" s="92">
        <f>'UBS Vila Ede'!K16</f>
        <v>319</v>
      </c>
      <c r="L269" s="917">
        <f>'UBS Vila Ede'!L16</f>
        <v>540</v>
      </c>
      <c r="M269" s="92">
        <f>'UBS Vila Ede'!M16</f>
        <v>258</v>
      </c>
      <c r="N269" s="92">
        <f>'UBS Vila Ede'!N16</f>
        <v>3240</v>
      </c>
      <c r="O269" s="92">
        <f>'UBS Vila Ede'!O16</f>
        <v>2116</v>
      </c>
      <c r="P269" s="915">
        <f>'UBS Vila Ede'!P16</f>
        <v>0.65308641975308646</v>
      </c>
    </row>
    <row r="270" spans="1:16" x14ac:dyDescent="0.25">
      <c r="A270" s="214" t="str">
        <f>'UBS Vila Ede'!A17</f>
        <v>Enfermeiro (visita) - 30hrs</v>
      </c>
      <c r="B270" s="917">
        <f>'UBS Vila Ede'!B17</f>
        <v>30</v>
      </c>
      <c r="C270" s="92">
        <f>'UBS Vila Ede'!C17</f>
        <v>62</v>
      </c>
      <c r="D270" s="917">
        <f>'UBS Vila Ede'!D17</f>
        <v>30</v>
      </c>
      <c r="E270" s="92">
        <f>'UBS Vila Ede'!E17</f>
        <v>34</v>
      </c>
      <c r="F270" s="917">
        <f>'UBS Vila Ede'!F17</f>
        <v>30</v>
      </c>
      <c r="G270" s="92">
        <f>'UBS Vila Ede'!G17</f>
        <v>41</v>
      </c>
      <c r="H270" s="917">
        <f>'UBS Vila Ede'!H17</f>
        <v>30</v>
      </c>
      <c r="I270" s="92">
        <f>'UBS Vila Ede'!I17</f>
        <v>44</v>
      </c>
      <c r="J270" s="917">
        <f>'UBS Vila Ede'!J17</f>
        <v>30</v>
      </c>
      <c r="K270" s="92">
        <f>'UBS Vila Ede'!K17</f>
        <v>63</v>
      </c>
      <c r="L270" s="917">
        <f>'UBS Vila Ede'!L17</f>
        <v>30</v>
      </c>
      <c r="M270" s="92">
        <f>'UBS Vila Ede'!M17</f>
        <v>24</v>
      </c>
      <c r="N270" s="92">
        <f>'UBS Vila Ede'!N17</f>
        <v>180</v>
      </c>
      <c r="O270" s="92">
        <f>'UBS Vila Ede'!O17</f>
        <v>268</v>
      </c>
      <c r="P270" s="915">
        <f>'UBS Vila Ede'!P17</f>
        <v>1.4888888888888889</v>
      </c>
    </row>
    <row r="271" spans="1:16" x14ac:dyDescent="0.25">
      <c r="A271" s="214" t="str">
        <f>'UBS Vila Ede'!A18</f>
        <v>Assistente Social (consulta/ VD) - 30hrs</v>
      </c>
      <c r="B271" s="917">
        <f>'UBS Vila Ede'!B18</f>
        <v>122</v>
      </c>
      <c r="C271" s="92">
        <f>'UBS Vila Ede'!C18</f>
        <v>60</v>
      </c>
      <c r="D271" s="917">
        <f>'UBS Vila Ede'!D18</f>
        <v>122</v>
      </c>
      <c r="E271" s="92">
        <f>'UBS Vila Ede'!E18</f>
        <v>115</v>
      </c>
      <c r="F271" s="917">
        <f>'UBS Vila Ede'!F18</f>
        <v>122</v>
      </c>
      <c r="G271" s="92">
        <f>'UBS Vila Ede'!G18</f>
        <v>132</v>
      </c>
      <c r="H271" s="917">
        <f>'UBS Vila Ede'!H18</f>
        <v>122</v>
      </c>
      <c r="I271" s="92">
        <f>'UBS Vila Ede'!I18</f>
        <v>141</v>
      </c>
      <c r="J271" s="917">
        <f>'UBS Vila Ede'!J18</f>
        <v>122</v>
      </c>
      <c r="K271" s="92">
        <f>'UBS Vila Ede'!K18</f>
        <v>146</v>
      </c>
      <c r="L271" s="917">
        <f>'UBS Vila Ede'!L18</f>
        <v>122</v>
      </c>
      <c r="M271" s="92">
        <f>'UBS Vila Ede'!M18</f>
        <v>176</v>
      </c>
      <c r="N271" s="92">
        <f>'UBS Vila Ede'!N18</f>
        <v>732</v>
      </c>
      <c r="O271" s="92">
        <f>'UBS Vila Ede'!O18</f>
        <v>770</v>
      </c>
      <c r="P271" s="915">
        <f>'UBS Vila Ede'!P18</f>
        <v>1.0519125683060109</v>
      </c>
    </row>
    <row r="272" spans="1:16" x14ac:dyDescent="0.25">
      <c r="A272" s="214" t="str">
        <f>'UBS Vila Ede'!A19</f>
        <v>Assistente Social (nº grupos)</v>
      </c>
      <c r="B272" s="917">
        <f>'UBS Vila Ede'!B19</f>
        <v>30</v>
      </c>
      <c r="C272" s="92">
        <f>'UBS Vila Ede'!C19</f>
        <v>22</v>
      </c>
      <c r="D272" s="917">
        <f>'UBS Vila Ede'!D19</f>
        <v>30</v>
      </c>
      <c r="E272" s="92">
        <f>'UBS Vila Ede'!E19</f>
        <v>37</v>
      </c>
      <c r="F272" s="917">
        <f>'UBS Vila Ede'!F19</f>
        <v>30</v>
      </c>
      <c r="G272" s="92">
        <f>'UBS Vila Ede'!G19</f>
        <v>46</v>
      </c>
      <c r="H272" s="917">
        <f>'UBS Vila Ede'!H19</f>
        <v>30</v>
      </c>
      <c r="I272" s="92">
        <f>'UBS Vila Ede'!I19</f>
        <v>47</v>
      </c>
      <c r="J272" s="917">
        <f>'UBS Vila Ede'!J19</f>
        <v>30</v>
      </c>
      <c r="K272" s="92">
        <f>'UBS Vila Ede'!K19</f>
        <v>52</v>
      </c>
      <c r="L272" s="917">
        <f>'UBS Vila Ede'!L19</f>
        <v>30</v>
      </c>
      <c r="M272" s="92">
        <f>'UBS Vila Ede'!M19</f>
        <v>63</v>
      </c>
      <c r="N272" s="92">
        <f>'UBS Vila Ede'!N19</f>
        <v>180</v>
      </c>
      <c r="O272" s="92">
        <f>'UBS Vila Ede'!O19</f>
        <v>267</v>
      </c>
      <c r="P272" s="915">
        <f>'UBS Vila Ede'!P19</f>
        <v>1.4833333333333334</v>
      </c>
    </row>
    <row r="273" spans="1:16" x14ac:dyDescent="0.25">
      <c r="A273" s="214" t="str">
        <f>'UBS Vila Ede'!A20</f>
        <v>Fonoaudiólogo (consulta/ VD) - 30hrs</v>
      </c>
      <c r="B273" s="917">
        <f>'UBS Vila Ede'!B20</f>
        <v>46</v>
      </c>
      <c r="C273" s="92">
        <f>'UBS Vila Ede'!C20</f>
        <v>49</v>
      </c>
      <c r="D273" s="917">
        <f>'UBS Vila Ede'!D20</f>
        <v>46</v>
      </c>
      <c r="E273" s="92">
        <f>'UBS Vila Ede'!E20</f>
        <v>43</v>
      </c>
      <c r="F273" s="917">
        <f>'UBS Vila Ede'!F20</f>
        <v>46</v>
      </c>
      <c r="G273" s="92">
        <f>'UBS Vila Ede'!G20</f>
        <v>57</v>
      </c>
      <c r="H273" s="917">
        <f>'UBS Vila Ede'!H20</f>
        <v>46</v>
      </c>
      <c r="I273" s="92">
        <f>'UBS Vila Ede'!I20</f>
        <v>28</v>
      </c>
      <c r="J273" s="917">
        <f>'UBS Vila Ede'!J20</f>
        <v>46</v>
      </c>
      <c r="K273" s="92">
        <f>'UBS Vila Ede'!K20</f>
        <v>48</v>
      </c>
      <c r="L273" s="917">
        <f>'UBS Vila Ede'!L20</f>
        <v>46</v>
      </c>
      <c r="M273" s="92">
        <f>'UBS Vila Ede'!M20</f>
        <v>59</v>
      </c>
      <c r="N273" s="92">
        <f>'UBS Vila Ede'!N20</f>
        <v>276</v>
      </c>
      <c r="O273" s="92">
        <f>'UBS Vila Ede'!O20</f>
        <v>284</v>
      </c>
      <c r="P273" s="915">
        <f>'UBS Vila Ede'!P20</f>
        <v>1.0289855072463767</v>
      </c>
    </row>
    <row r="274" spans="1:16" x14ac:dyDescent="0.25">
      <c r="A274" s="214" t="str">
        <f>'UBS Vila Ede'!A21</f>
        <v>Fonoaudiólogo (nº grupos)</v>
      </c>
      <c r="B274" s="917">
        <f>'UBS Vila Ede'!B21</f>
        <v>30</v>
      </c>
      <c r="C274" s="92">
        <f>'UBS Vila Ede'!C21</f>
        <v>30</v>
      </c>
      <c r="D274" s="917">
        <f>'UBS Vila Ede'!D21</f>
        <v>30</v>
      </c>
      <c r="E274" s="92">
        <f>'UBS Vila Ede'!E21</f>
        <v>32</v>
      </c>
      <c r="F274" s="917">
        <f>'UBS Vila Ede'!F21</f>
        <v>30</v>
      </c>
      <c r="G274" s="92">
        <f>'UBS Vila Ede'!G21</f>
        <v>38</v>
      </c>
      <c r="H274" s="917">
        <f>'UBS Vila Ede'!H21</f>
        <v>30</v>
      </c>
      <c r="I274" s="92">
        <f>'UBS Vila Ede'!I21</f>
        <v>9</v>
      </c>
      <c r="J274" s="917">
        <f>'UBS Vila Ede'!J21</f>
        <v>30</v>
      </c>
      <c r="K274" s="92">
        <f>'UBS Vila Ede'!K21</f>
        <v>36</v>
      </c>
      <c r="L274" s="917">
        <f>'UBS Vila Ede'!L21</f>
        <v>30</v>
      </c>
      <c r="M274" s="92">
        <f>'UBS Vila Ede'!M21</f>
        <v>36</v>
      </c>
      <c r="N274" s="92">
        <f>'UBS Vila Ede'!N21</f>
        <v>180</v>
      </c>
      <c r="O274" s="92">
        <f>'UBS Vila Ede'!O21</f>
        <v>181</v>
      </c>
      <c r="P274" s="915">
        <f>'UBS Vila Ede'!P21</f>
        <v>1.0055555555555555</v>
      </c>
    </row>
    <row r="275" spans="1:16" x14ac:dyDescent="0.25">
      <c r="A275" s="214" t="str">
        <f>'UBS Vila Ede'!A22</f>
        <v>Psicólogo (consulta/ VD) - 30hrs</v>
      </c>
      <c r="B275" s="917">
        <f>'UBS Vila Ede'!B22</f>
        <v>92</v>
      </c>
      <c r="C275" s="92">
        <f>'UBS Vila Ede'!C22</f>
        <v>66</v>
      </c>
      <c r="D275" s="917">
        <f>'UBS Vila Ede'!D22</f>
        <v>92</v>
      </c>
      <c r="E275" s="92">
        <f>'UBS Vila Ede'!E22</f>
        <v>111</v>
      </c>
      <c r="F275" s="917">
        <f>'UBS Vila Ede'!F22</f>
        <v>92</v>
      </c>
      <c r="G275" s="92">
        <f>'UBS Vila Ede'!G22</f>
        <v>124</v>
      </c>
      <c r="H275" s="917">
        <f>'UBS Vila Ede'!H22</f>
        <v>92</v>
      </c>
      <c r="I275" s="92">
        <f>'UBS Vila Ede'!I22</f>
        <v>119</v>
      </c>
      <c r="J275" s="917">
        <f>'UBS Vila Ede'!J22</f>
        <v>92</v>
      </c>
      <c r="K275" s="92">
        <f>'UBS Vila Ede'!K22</f>
        <v>95</v>
      </c>
      <c r="L275" s="917">
        <f>'UBS Vila Ede'!L22</f>
        <v>92</v>
      </c>
      <c r="M275" s="92">
        <f>'UBS Vila Ede'!M22</f>
        <v>88</v>
      </c>
      <c r="N275" s="92">
        <f>'UBS Vila Ede'!N22</f>
        <v>552</v>
      </c>
      <c r="O275" s="92">
        <f>'UBS Vila Ede'!O22</f>
        <v>603</v>
      </c>
      <c r="P275" s="915">
        <f>'UBS Vila Ede'!P22</f>
        <v>1.0923913043478262</v>
      </c>
    </row>
    <row r="276" spans="1:16" x14ac:dyDescent="0.25">
      <c r="A276" s="214" t="str">
        <f>'UBS Vila Ede'!A23</f>
        <v>Psicólogo (nº grupos)</v>
      </c>
      <c r="B276" s="917">
        <f>'UBS Vila Ede'!B23</f>
        <v>60</v>
      </c>
      <c r="C276" s="92">
        <f>'UBS Vila Ede'!C23</f>
        <v>35</v>
      </c>
      <c r="D276" s="917">
        <f>'UBS Vila Ede'!D23</f>
        <v>60</v>
      </c>
      <c r="E276" s="92">
        <f>'UBS Vila Ede'!E23</f>
        <v>59</v>
      </c>
      <c r="F276" s="917">
        <f>'UBS Vila Ede'!F23</f>
        <v>60</v>
      </c>
      <c r="G276" s="92">
        <f>'UBS Vila Ede'!G23</f>
        <v>80</v>
      </c>
      <c r="H276" s="917">
        <f>'UBS Vila Ede'!H23</f>
        <v>60</v>
      </c>
      <c r="I276" s="92">
        <f>'UBS Vila Ede'!I23</f>
        <v>58</v>
      </c>
      <c r="J276" s="917">
        <f>'UBS Vila Ede'!J23</f>
        <v>60</v>
      </c>
      <c r="K276" s="92">
        <f>'UBS Vila Ede'!K23</f>
        <v>73</v>
      </c>
      <c r="L276" s="917">
        <f>'UBS Vila Ede'!L23</f>
        <v>60</v>
      </c>
      <c r="M276" s="92">
        <f>'UBS Vila Ede'!M23</f>
        <v>64</v>
      </c>
      <c r="N276" s="92">
        <f>'UBS Vila Ede'!N23</f>
        <v>360</v>
      </c>
      <c r="O276" s="92">
        <f>'UBS Vila Ede'!O23</f>
        <v>369</v>
      </c>
      <c r="P276" s="915">
        <f>'UBS Vila Ede'!P23</f>
        <v>1.0249999999999999</v>
      </c>
    </row>
    <row r="277" spans="1:16" x14ac:dyDescent="0.25">
      <c r="A277" s="214" t="str">
        <f>'UBS Vila Ede'!A24</f>
        <v>Farmacêutico (consulta/ VD) - 40hrs</v>
      </c>
      <c r="B277" s="917">
        <f>'UBS Vila Ede'!B24</f>
        <v>96</v>
      </c>
      <c r="C277" s="92">
        <f>'UBS Vila Ede'!C24</f>
        <v>109</v>
      </c>
      <c r="D277" s="917">
        <f>'UBS Vila Ede'!D24</f>
        <v>96</v>
      </c>
      <c r="E277" s="92">
        <f>'UBS Vila Ede'!E24</f>
        <v>101</v>
      </c>
      <c r="F277" s="917">
        <f>'UBS Vila Ede'!F24</f>
        <v>96</v>
      </c>
      <c r="G277" s="92">
        <f>'UBS Vila Ede'!G24</f>
        <v>97</v>
      </c>
      <c r="H277" s="917">
        <f>'UBS Vila Ede'!H24</f>
        <v>96</v>
      </c>
      <c r="I277" s="92">
        <f>'UBS Vila Ede'!I24</f>
        <v>99</v>
      </c>
      <c r="J277" s="917">
        <f>'UBS Vila Ede'!J24</f>
        <v>96</v>
      </c>
      <c r="K277" s="92">
        <f>'UBS Vila Ede'!K24</f>
        <v>94</v>
      </c>
      <c r="L277" s="917">
        <f>'UBS Vila Ede'!L24</f>
        <v>96</v>
      </c>
      <c r="M277" s="92">
        <f>'UBS Vila Ede'!M24</f>
        <v>47</v>
      </c>
      <c r="N277" s="92">
        <f>'UBS Vila Ede'!N24</f>
        <v>576</v>
      </c>
      <c r="O277" s="92">
        <f>'UBS Vila Ede'!O24</f>
        <v>547</v>
      </c>
      <c r="P277" s="915">
        <f>'UBS Vila Ede'!P24</f>
        <v>0.94965277777777779</v>
      </c>
    </row>
    <row r="278" spans="1:16" x14ac:dyDescent="0.25">
      <c r="A278" s="214" t="str">
        <f>'UBS Vila Ede'!A25</f>
        <v>Farmacêutico (nº grupos)</v>
      </c>
      <c r="B278" s="917">
        <f>'UBS Vila Ede'!B25</f>
        <v>16</v>
      </c>
      <c r="C278" s="92">
        <f>'UBS Vila Ede'!C25</f>
        <v>38</v>
      </c>
      <c r="D278" s="917">
        <f>'UBS Vila Ede'!D25</f>
        <v>16</v>
      </c>
      <c r="E278" s="92">
        <f>'UBS Vila Ede'!E25</f>
        <v>19</v>
      </c>
      <c r="F278" s="917">
        <f>'UBS Vila Ede'!F25</f>
        <v>16</v>
      </c>
      <c r="G278" s="92">
        <f>'UBS Vila Ede'!G25</f>
        <v>25</v>
      </c>
      <c r="H278" s="917">
        <f>'UBS Vila Ede'!H25</f>
        <v>16</v>
      </c>
      <c r="I278" s="92">
        <f>'UBS Vila Ede'!I25</f>
        <v>16</v>
      </c>
      <c r="J278" s="917">
        <f>'UBS Vila Ede'!J25</f>
        <v>16</v>
      </c>
      <c r="K278" s="92">
        <f>'UBS Vila Ede'!K25</f>
        <v>27</v>
      </c>
      <c r="L278" s="917">
        <f>'UBS Vila Ede'!L25</f>
        <v>16</v>
      </c>
      <c r="M278" s="92">
        <f>'UBS Vila Ede'!M25</f>
        <v>16</v>
      </c>
      <c r="N278" s="92">
        <f>'UBS Vila Ede'!N25</f>
        <v>96</v>
      </c>
      <c r="O278" s="92">
        <f>'UBS Vila Ede'!O25</f>
        <v>141</v>
      </c>
      <c r="P278" s="915">
        <f>'UBS Vila Ede'!P25</f>
        <v>1.46875</v>
      </c>
    </row>
    <row r="279" spans="1:16" x14ac:dyDescent="0.25">
      <c r="A279" s="214" t="str">
        <f>'UBS Vila Ede'!A26</f>
        <v>Técnico de Enfermagem (Visitas) - 30hrs</v>
      </c>
      <c r="B279" s="917">
        <f>'UBS Vila Ede'!B26</f>
        <v>120</v>
      </c>
      <c r="C279" s="92">
        <f>'UBS Vila Ede'!C26</f>
        <v>106</v>
      </c>
      <c r="D279" s="917">
        <f>'UBS Vila Ede'!D26</f>
        <v>120</v>
      </c>
      <c r="E279" s="92">
        <f>'UBS Vila Ede'!E26</f>
        <v>114</v>
      </c>
      <c r="F279" s="917">
        <f>'UBS Vila Ede'!F26</f>
        <v>120</v>
      </c>
      <c r="G279" s="92">
        <f>'UBS Vila Ede'!G26</f>
        <v>135</v>
      </c>
      <c r="H279" s="917">
        <f>'UBS Vila Ede'!H26</f>
        <v>120</v>
      </c>
      <c r="I279" s="92">
        <f>'UBS Vila Ede'!I26</f>
        <v>130</v>
      </c>
      <c r="J279" s="917">
        <f>'UBS Vila Ede'!J26</f>
        <v>120</v>
      </c>
      <c r="K279" s="92">
        <f>'UBS Vila Ede'!K26</f>
        <v>156</v>
      </c>
      <c r="L279" s="917">
        <f>'UBS Vila Ede'!L26</f>
        <v>120</v>
      </c>
      <c r="M279" s="92">
        <f>'UBS Vila Ede'!M26</f>
        <v>131</v>
      </c>
      <c r="N279" s="92">
        <f>'UBS Vila Ede'!N26</f>
        <v>720</v>
      </c>
      <c r="O279" s="92">
        <f>'UBS Vila Ede'!O26</f>
        <v>772</v>
      </c>
      <c r="P279" s="915">
        <f>'UBS Vila Ede'!P26</f>
        <v>1.0722222222222222</v>
      </c>
    </row>
    <row r="280" spans="1:16" x14ac:dyDescent="0.25">
      <c r="A280" s="214" t="str">
        <f>'UBS Vila Ede'!A27</f>
        <v>PICS - Atividades Coletivas</v>
      </c>
      <c r="B280" s="917">
        <f>'UBS Vila Ede'!B27</f>
        <v>7</v>
      </c>
      <c r="C280" s="92">
        <f>'UBS Vila Ede'!C27</f>
        <v>10</v>
      </c>
      <c r="D280" s="917">
        <f>'UBS Vila Ede'!D27</f>
        <v>7</v>
      </c>
      <c r="E280" s="92">
        <f>'UBS Vila Ede'!E27</f>
        <v>4</v>
      </c>
      <c r="F280" s="917">
        <f>'UBS Vila Ede'!F27</f>
        <v>7</v>
      </c>
      <c r="G280" s="92">
        <f>'UBS Vila Ede'!G27</f>
        <v>4</v>
      </c>
      <c r="H280" s="917">
        <f>'UBS Vila Ede'!H27</f>
        <v>7</v>
      </c>
      <c r="I280" s="92">
        <f>'UBS Vila Ede'!I27</f>
        <v>8</v>
      </c>
      <c r="J280" s="917">
        <f>'UBS Vila Ede'!J27</f>
        <v>7</v>
      </c>
      <c r="K280" s="92">
        <f>'UBS Vila Ede'!K27</f>
        <v>0</v>
      </c>
      <c r="L280" s="917">
        <f>'UBS Vila Ede'!L27</f>
        <v>7</v>
      </c>
      <c r="M280" s="92">
        <f>'UBS Vila Ede'!M27</f>
        <v>5</v>
      </c>
      <c r="N280" s="92">
        <f>'UBS Vila Ede'!N27</f>
        <v>42</v>
      </c>
      <c r="O280" s="92">
        <f>'UBS Vila Ede'!O27</f>
        <v>31</v>
      </c>
      <c r="P280" s="915">
        <f>'UBS Vila Ede'!P27</f>
        <v>0.73809523809523814</v>
      </c>
    </row>
    <row r="281" spans="1:16" ht="15.75" thickBot="1" x14ac:dyDescent="0.3">
      <c r="A281" s="214" t="str">
        <f>'UBS Vila Ede'!A28</f>
        <v>PICS - Atividades Individuais</v>
      </c>
      <c r="B281" s="917">
        <f>'UBS Vila Ede'!B28</f>
        <v>10</v>
      </c>
      <c r="C281" s="92">
        <f>'UBS Vila Ede'!C28</f>
        <v>74</v>
      </c>
      <c r="D281" s="917">
        <f>'UBS Vila Ede'!D28</f>
        <v>10</v>
      </c>
      <c r="E281" s="92">
        <f>'UBS Vila Ede'!E28</f>
        <v>51</v>
      </c>
      <c r="F281" s="917">
        <f>'UBS Vila Ede'!F28</f>
        <v>10</v>
      </c>
      <c r="G281" s="92">
        <f>'UBS Vila Ede'!G28</f>
        <v>91</v>
      </c>
      <c r="H281" s="917">
        <f>'UBS Vila Ede'!H28</f>
        <v>10</v>
      </c>
      <c r="I281" s="92">
        <f>'UBS Vila Ede'!I28</f>
        <v>38</v>
      </c>
      <c r="J281" s="917">
        <f>'UBS Vila Ede'!J28</f>
        <v>10</v>
      </c>
      <c r="K281" s="92">
        <f>'UBS Vila Ede'!K28</f>
        <v>55</v>
      </c>
      <c r="L281" s="917">
        <f>'UBS Vila Ede'!L28</f>
        <v>10</v>
      </c>
      <c r="M281" s="92">
        <f>'UBS Vila Ede'!M28</f>
        <v>66</v>
      </c>
      <c r="N281" s="92">
        <f>'UBS Vila Ede'!N28</f>
        <v>60</v>
      </c>
      <c r="O281" s="92">
        <f>'UBS Vila Ede'!O28</f>
        <v>375</v>
      </c>
      <c r="P281" s="915">
        <f>'UBS Vila Ede'!P28</f>
        <v>6.25</v>
      </c>
    </row>
    <row r="282" spans="1:16" ht="15.75" thickBot="1" x14ac:dyDescent="0.3">
      <c r="A282" s="844" t="str">
        <f>'UBS Vila Ede'!A29</f>
        <v>TOTAL</v>
      </c>
      <c r="B282" s="932">
        <f>'UBS Vila Ede'!B29</f>
        <v>3810</v>
      </c>
      <c r="C282" s="949">
        <f>'UBS Vila Ede'!C29</f>
        <v>2850</v>
      </c>
      <c r="D282" s="932">
        <f>'UBS Vila Ede'!D29</f>
        <v>3810</v>
      </c>
      <c r="E282" s="949">
        <f>'UBS Vila Ede'!E29</f>
        <v>2490</v>
      </c>
      <c r="F282" s="932">
        <f>'UBS Vila Ede'!F29</f>
        <v>3810</v>
      </c>
      <c r="G282" s="949">
        <f>'UBS Vila Ede'!G29</f>
        <v>2729</v>
      </c>
      <c r="H282" s="932">
        <f>'UBS Vila Ede'!H29</f>
        <v>3810</v>
      </c>
      <c r="I282" s="949">
        <f>'UBS Vila Ede'!I29</f>
        <v>2622</v>
      </c>
      <c r="J282" s="932">
        <f>'UBS Vila Ede'!J29</f>
        <v>3810</v>
      </c>
      <c r="K282" s="949">
        <f>'UBS Vila Ede'!K29</f>
        <v>2863</v>
      </c>
      <c r="L282" s="932">
        <f>'UBS Vila Ede'!L29</f>
        <v>3810</v>
      </c>
      <c r="M282" s="949">
        <f>'UBS Vila Ede'!M29</f>
        <v>2735</v>
      </c>
      <c r="N282" s="949">
        <f>'UBS Vila Ede'!N29</f>
        <v>22860</v>
      </c>
      <c r="O282" s="949">
        <f>'UBS Vila Ede'!O29</f>
        <v>16289</v>
      </c>
      <c r="P282" s="950">
        <f>'UBS Vila Ede'!P29</f>
        <v>0.7125546806649169</v>
      </c>
    </row>
    <row r="284" spans="1:16" ht="15.75" x14ac:dyDescent="0.25">
      <c r="A284" s="918" t="s">
        <v>670</v>
      </c>
      <c r="B284" s="926"/>
      <c r="C284" s="919"/>
      <c r="D284" s="926"/>
      <c r="E284" s="919"/>
      <c r="F284" s="926"/>
      <c r="G284" s="919"/>
      <c r="H284" s="926"/>
      <c r="I284" s="919"/>
      <c r="J284" s="926"/>
      <c r="K284" s="919"/>
      <c r="L284" s="926"/>
      <c r="M284" s="919"/>
      <c r="N284" s="919"/>
      <c r="O284" s="919"/>
      <c r="P284" s="919"/>
    </row>
    <row r="285" spans="1:16" x14ac:dyDescent="0.25">
      <c r="A285" s="909"/>
      <c r="B285" s="971" t="s">
        <v>485</v>
      </c>
      <c r="C285" s="971"/>
      <c r="D285" s="971" t="s">
        <v>686</v>
      </c>
      <c r="E285" s="971"/>
      <c r="F285" s="971" t="s">
        <v>687</v>
      </c>
      <c r="G285" s="971"/>
      <c r="H285" s="971" t="s">
        <v>688</v>
      </c>
      <c r="I285" s="971"/>
      <c r="J285" s="971" t="s">
        <v>690</v>
      </c>
      <c r="K285" s="971"/>
      <c r="L285" s="971" t="s">
        <v>691</v>
      </c>
      <c r="M285" s="971"/>
      <c r="N285" s="986" t="s">
        <v>486</v>
      </c>
      <c r="O285" s="986"/>
      <c r="P285" s="986"/>
    </row>
    <row r="286" spans="1:16" ht="15.75" thickBot="1" x14ac:dyDescent="0.3">
      <c r="A286" s="842" t="s">
        <v>14</v>
      </c>
      <c r="B286" s="920" t="s">
        <v>488</v>
      </c>
      <c r="C286" s="847" t="s">
        <v>487</v>
      </c>
      <c r="D286" s="920" t="s">
        <v>488</v>
      </c>
      <c r="E286" s="847" t="s">
        <v>487</v>
      </c>
      <c r="F286" s="920" t="s">
        <v>488</v>
      </c>
      <c r="G286" s="847" t="s">
        <v>487</v>
      </c>
      <c r="H286" s="920" t="s">
        <v>488</v>
      </c>
      <c r="I286" s="847" t="s">
        <v>487</v>
      </c>
      <c r="J286" s="920" t="s">
        <v>488</v>
      </c>
      <c r="K286" s="847" t="s">
        <v>487</v>
      </c>
      <c r="L286" s="920" t="s">
        <v>488</v>
      </c>
      <c r="M286" s="847" t="s">
        <v>487</v>
      </c>
      <c r="N286" s="847" t="s">
        <v>630</v>
      </c>
      <c r="O286" s="847" t="s">
        <v>631</v>
      </c>
      <c r="P286" s="910" t="s">
        <v>1</v>
      </c>
    </row>
    <row r="287" spans="1:16" ht="15.75" thickTop="1" x14ac:dyDescent="0.25">
      <c r="A287" s="214" t="str">
        <f>'UBS Vila Leonor'!A9</f>
        <v>Cirurgião Dentista (consulta /atendimento) - 20hrs</v>
      </c>
      <c r="B287" s="917">
        <f>'UBS Vila Leonor'!B9</f>
        <v>324</v>
      </c>
      <c r="C287" s="92">
        <f>'UBS Vila Leonor'!C9</f>
        <v>566</v>
      </c>
      <c r="D287" s="917">
        <f>'UBS Vila Leonor'!D9</f>
        <v>324</v>
      </c>
      <c r="E287" s="92">
        <f>'UBS Vila Leonor'!E9</f>
        <v>474</v>
      </c>
      <c r="F287" s="917">
        <f>'UBS Vila Leonor'!F9</f>
        <v>324</v>
      </c>
      <c r="G287" s="92">
        <f>'UBS Vila Leonor'!G9</f>
        <v>471</v>
      </c>
      <c r="H287" s="917">
        <f>'UBS Vila Leonor'!H9</f>
        <v>324</v>
      </c>
      <c r="I287" s="92">
        <f>'UBS Vila Leonor'!I9</f>
        <v>429</v>
      </c>
      <c r="J287" s="917">
        <f>'UBS Vila Leonor'!J9</f>
        <v>324</v>
      </c>
      <c r="K287" s="92">
        <f>'UBS Vila Leonor'!K9</f>
        <v>462</v>
      </c>
      <c r="L287" s="917">
        <f>'UBS Vila Leonor'!L9</f>
        <v>324</v>
      </c>
      <c r="M287" s="92">
        <f>'UBS Vila Leonor'!M9</f>
        <v>506</v>
      </c>
      <c r="N287" s="92">
        <f>'UBS Vila Leonor'!N9</f>
        <v>1944</v>
      </c>
      <c r="O287" s="92">
        <f>'UBS Vila Leonor'!O9</f>
        <v>2908</v>
      </c>
      <c r="P287" s="915">
        <f>'UBS Vila Leonor'!P9</f>
        <v>1.4958847736625513</v>
      </c>
    </row>
    <row r="288" spans="1:16" x14ac:dyDescent="0.25">
      <c r="A288" s="214" t="str">
        <f>'UBS Vila Leonor'!A10</f>
        <v>Cirurgião Dentista (TI clínico restaurador) - 20hrs</v>
      </c>
      <c r="B288" s="917">
        <f>'UBS Vila Leonor'!B10</f>
        <v>72</v>
      </c>
      <c r="C288" s="92">
        <f>'UBS Vila Leonor'!C10</f>
        <v>114</v>
      </c>
      <c r="D288" s="917">
        <f>'UBS Vila Leonor'!D10</f>
        <v>72</v>
      </c>
      <c r="E288" s="92">
        <f>'UBS Vila Leonor'!E10</f>
        <v>95</v>
      </c>
      <c r="F288" s="917">
        <f>'UBS Vila Leonor'!F10</f>
        <v>72</v>
      </c>
      <c r="G288" s="92">
        <f>'UBS Vila Leonor'!G10</f>
        <v>102</v>
      </c>
      <c r="H288" s="917">
        <f>'UBS Vila Leonor'!H10</f>
        <v>72</v>
      </c>
      <c r="I288" s="92">
        <f>'UBS Vila Leonor'!I10</f>
        <v>88</v>
      </c>
      <c r="J288" s="917">
        <f>'UBS Vila Leonor'!J10</f>
        <v>72</v>
      </c>
      <c r="K288" s="92">
        <f>'UBS Vila Leonor'!K10</f>
        <v>89</v>
      </c>
      <c r="L288" s="917">
        <f>'UBS Vila Leonor'!L10</f>
        <v>72</v>
      </c>
      <c r="M288" s="92">
        <f>'UBS Vila Leonor'!M10</f>
        <v>81</v>
      </c>
      <c r="N288" s="92">
        <f>'UBS Vila Leonor'!N10</f>
        <v>432</v>
      </c>
      <c r="O288" s="92">
        <f>'UBS Vila Leonor'!O10</f>
        <v>569</v>
      </c>
      <c r="P288" s="915">
        <f>'UBS Vila Leonor'!P10</f>
        <v>1.3171296296296295</v>
      </c>
    </row>
    <row r="289" spans="1:16" x14ac:dyDescent="0.25">
      <c r="A289" s="214" t="str">
        <f>'UBS Vila Leonor'!A11</f>
        <v>Cirurgião Dentista (TI prótese) - 20hrs</v>
      </c>
      <c r="B289" s="917">
        <f>'UBS Vila Leonor'!B11</f>
        <v>6</v>
      </c>
      <c r="C289" s="92">
        <f>'UBS Vila Leonor'!C11</f>
        <v>7</v>
      </c>
      <c r="D289" s="917">
        <f>'UBS Vila Leonor'!D11</f>
        <v>6</v>
      </c>
      <c r="E289" s="92">
        <f>'UBS Vila Leonor'!E11</f>
        <v>9</v>
      </c>
      <c r="F289" s="917">
        <f>'UBS Vila Leonor'!F11</f>
        <v>6</v>
      </c>
      <c r="G289" s="92">
        <f>'UBS Vila Leonor'!G11</f>
        <v>1</v>
      </c>
      <c r="H289" s="917">
        <f>'UBS Vila Leonor'!H11</f>
        <v>6</v>
      </c>
      <c r="I289" s="92">
        <f>'UBS Vila Leonor'!I11</f>
        <v>0</v>
      </c>
      <c r="J289" s="917">
        <f>'UBS Vila Leonor'!J11</f>
        <v>6</v>
      </c>
      <c r="K289" s="92">
        <f>'UBS Vila Leonor'!K11</f>
        <v>0</v>
      </c>
      <c r="L289" s="917">
        <f>'UBS Vila Leonor'!L11</f>
        <v>6</v>
      </c>
      <c r="M289" s="92">
        <f>'UBS Vila Leonor'!M11</f>
        <v>0</v>
      </c>
      <c r="N289" s="92">
        <f>'UBS Vila Leonor'!N11</f>
        <v>36</v>
      </c>
      <c r="O289" s="92">
        <f>'UBS Vila Leonor'!O11</f>
        <v>17</v>
      </c>
      <c r="P289" s="915">
        <f>'UBS Vila Leonor'!P11</f>
        <v>0.47222222222222221</v>
      </c>
    </row>
    <row r="290" spans="1:16" x14ac:dyDescent="0.25">
      <c r="A290" s="214" t="str">
        <f>'UBS Vila Leonor'!A12</f>
        <v>Médico Clínico (consulta) - 20hrs</v>
      </c>
      <c r="B290" s="917">
        <f>'UBS Vila Leonor'!B12</f>
        <v>792</v>
      </c>
      <c r="C290" s="92">
        <f>'UBS Vila Leonor'!C12</f>
        <v>689</v>
      </c>
      <c r="D290" s="917">
        <f>'UBS Vila Leonor'!D12</f>
        <v>792</v>
      </c>
      <c r="E290" s="92">
        <f>'UBS Vila Leonor'!E12</f>
        <v>568</v>
      </c>
      <c r="F290" s="917">
        <f>'UBS Vila Leonor'!F12</f>
        <v>792</v>
      </c>
      <c r="G290" s="92">
        <f>'UBS Vila Leonor'!G12</f>
        <v>794</v>
      </c>
      <c r="H290" s="917">
        <f>'UBS Vila Leonor'!H12</f>
        <v>792</v>
      </c>
      <c r="I290" s="92">
        <f>'UBS Vila Leonor'!I12</f>
        <v>675</v>
      </c>
      <c r="J290" s="917">
        <f>'UBS Vila Leonor'!J12</f>
        <v>792</v>
      </c>
      <c r="K290" s="92">
        <f>'UBS Vila Leonor'!K12</f>
        <v>741</v>
      </c>
      <c r="L290" s="917">
        <f>'UBS Vila Leonor'!L12</f>
        <v>792</v>
      </c>
      <c r="M290" s="92">
        <f>'UBS Vila Leonor'!M12</f>
        <v>557</v>
      </c>
      <c r="N290" s="92">
        <f>'UBS Vila Leonor'!N12</f>
        <v>4752</v>
      </c>
      <c r="O290" s="92">
        <f>'UBS Vila Leonor'!O12</f>
        <v>4024</v>
      </c>
      <c r="P290" s="915">
        <f>'UBS Vila Leonor'!P12</f>
        <v>0.84680134680134678</v>
      </c>
    </row>
    <row r="291" spans="1:16" x14ac:dyDescent="0.25">
      <c r="A291" s="214" t="str">
        <f>'UBS Vila Leonor'!A13</f>
        <v>Médico Pediatra (consulta) - 20hrs</v>
      </c>
      <c r="B291" s="917">
        <f>'UBS Vila Leonor'!B13</f>
        <v>396</v>
      </c>
      <c r="C291" s="92">
        <f>'UBS Vila Leonor'!C13</f>
        <v>337</v>
      </c>
      <c r="D291" s="917">
        <f>'UBS Vila Leonor'!D13</f>
        <v>396</v>
      </c>
      <c r="E291" s="92">
        <f>'UBS Vila Leonor'!E13</f>
        <v>95</v>
      </c>
      <c r="F291" s="917">
        <f>'UBS Vila Leonor'!F13</f>
        <v>396</v>
      </c>
      <c r="G291" s="92">
        <f>'UBS Vila Leonor'!G13</f>
        <v>200</v>
      </c>
      <c r="H291" s="917">
        <f>'UBS Vila Leonor'!H13</f>
        <v>396</v>
      </c>
      <c r="I291" s="92">
        <f>'UBS Vila Leonor'!I13</f>
        <v>335</v>
      </c>
      <c r="J291" s="917">
        <f>'UBS Vila Leonor'!J13</f>
        <v>396</v>
      </c>
      <c r="K291" s="92">
        <f>'UBS Vila Leonor'!K13</f>
        <v>326</v>
      </c>
      <c r="L291" s="917">
        <f>'UBS Vila Leonor'!L13</f>
        <v>396</v>
      </c>
      <c r="M291" s="92">
        <f>'UBS Vila Leonor'!M13</f>
        <v>302</v>
      </c>
      <c r="N291" s="92">
        <f>'UBS Vila Leonor'!N13</f>
        <v>2376</v>
      </c>
      <c r="O291" s="92">
        <f>'UBS Vila Leonor'!O13</f>
        <v>1595</v>
      </c>
      <c r="P291" s="915">
        <f>'UBS Vila Leonor'!P13</f>
        <v>0.67129629629629628</v>
      </c>
    </row>
    <row r="292" spans="1:16" x14ac:dyDescent="0.25">
      <c r="A292" s="214" t="str">
        <f>'UBS Vila Leonor'!A14</f>
        <v>Médico Ginecologista (consulta) - 20hrs</v>
      </c>
      <c r="B292" s="917">
        <f>'UBS Vila Leonor'!B14</f>
        <v>528</v>
      </c>
      <c r="C292" s="92">
        <f>'UBS Vila Leonor'!C14</f>
        <v>160</v>
      </c>
      <c r="D292" s="917">
        <f>'UBS Vila Leonor'!D14</f>
        <v>528</v>
      </c>
      <c r="E292" s="92">
        <f>'UBS Vila Leonor'!E14</f>
        <v>97</v>
      </c>
      <c r="F292" s="917">
        <f>'UBS Vila Leonor'!F14</f>
        <v>528</v>
      </c>
      <c r="G292" s="92">
        <f>'UBS Vila Leonor'!G14</f>
        <v>142</v>
      </c>
      <c r="H292" s="917">
        <f>'UBS Vila Leonor'!H14</f>
        <v>528</v>
      </c>
      <c r="I292" s="92">
        <f>'UBS Vila Leonor'!I14</f>
        <v>87</v>
      </c>
      <c r="J292" s="917">
        <f>'UBS Vila Leonor'!J14</f>
        <v>528</v>
      </c>
      <c r="K292" s="92">
        <f>'UBS Vila Leonor'!K14</f>
        <v>244</v>
      </c>
      <c r="L292" s="917">
        <f>'UBS Vila Leonor'!L14</f>
        <v>528</v>
      </c>
      <c r="M292" s="92">
        <f>'UBS Vila Leonor'!M14</f>
        <v>264</v>
      </c>
      <c r="N292" s="92">
        <f>'UBS Vila Leonor'!N14</f>
        <v>3168</v>
      </c>
      <c r="O292" s="92">
        <f>'UBS Vila Leonor'!O14</f>
        <v>994</v>
      </c>
      <c r="P292" s="915">
        <f>'UBS Vila Leonor'!P14</f>
        <v>0.31376262626262624</v>
      </c>
    </row>
    <row r="293" spans="1:16" x14ac:dyDescent="0.25">
      <c r="A293" s="214" t="str">
        <f>'UBS Vila Leonor'!A15</f>
        <v>Enfermeiro (consulta) - 30hrs</v>
      </c>
      <c r="B293" s="917">
        <f>'UBS Vila Leonor'!B15</f>
        <v>432</v>
      </c>
      <c r="C293" s="92">
        <f>'UBS Vila Leonor'!C15</f>
        <v>406</v>
      </c>
      <c r="D293" s="917">
        <f>'UBS Vila Leonor'!D15</f>
        <v>432</v>
      </c>
      <c r="E293" s="92">
        <f>'UBS Vila Leonor'!E15</f>
        <v>399</v>
      </c>
      <c r="F293" s="917">
        <f>'UBS Vila Leonor'!F15</f>
        <v>432</v>
      </c>
      <c r="G293" s="92">
        <f>'UBS Vila Leonor'!G15</f>
        <v>486</v>
      </c>
      <c r="H293" s="917">
        <f>'UBS Vila Leonor'!H15</f>
        <v>432</v>
      </c>
      <c r="I293" s="92">
        <f>'UBS Vila Leonor'!I15</f>
        <v>413</v>
      </c>
      <c r="J293" s="917">
        <f>'UBS Vila Leonor'!J15</f>
        <v>432</v>
      </c>
      <c r="K293" s="92">
        <f>'UBS Vila Leonor'!K15</f>
        <v>465</v>
      </c>
      <c r="L293" s="917">
        <f>'UBS Vila Leonor'!L15</f>
        <v>432</v>
      </c>
      <c r="M293" s="92">
        <f>'UBS Vila Leonor'!M15</f>
        <v>452</v>
      </c>
      <c r="N293" s="92">
        <f>'UBS Vila Leonor'!N15</f>
        <v>2592</v>
      </c>
      <c r="O293" s="92">
        <f>'UBS Vila Leonor'!O15</f>
        <v>2621</v>
      </c>
      <c r="P293" s="915">
        <f>'UBS Vila Leonor'!P15</f>
        <v>1.0111882716049383</v>
      </c>
    </row>
    <row r="294" spans="1:16" x14ac:dyDescent="0.25">
      <c r="A294" s="214" t="str">
        <f>'UBS Vila Leonor'!A16</f>
        <v>Enfermeiro (visita) - 30hrs</v>
      </c>
      <c r="B294" s="917">
        <f>'UBS Vila Leonor'!B16</f>
        <v>24</v>
      </c>
      <c r="C294" s="92">
        <f>'UBS Vila Leonor'!C16</f>
        <v>13</v>
      </c>
      <c r="D294" s="917">
        <f>'UBS Vila Leonor'!D16</f>
        <v>24</v>
      </c>
      <c r="E294" s="92">
        <f>'UBS Vila Leonor'!E16</f>
        <v>36</v>
      </c>
      <c r="F294" s="917">
        <f>'UBS Vila Leonor'!F16</f>
        <v>24</v>
      </c>
      <c r="G294" s="92">
        <f>'UBS Vila Leonor'!G16</f>
        <v>52</v>
      </c>
      <c r="H294" s="917">
        <f>'UBS Vila Leonor'!H16</f>
        <v>24</v>
      </c>
      <c r="I294" s="92">
        <f>'UBS Vila Leonor'!I16</f>
        <v>93</v>
      </c>
      <c r="J294" s="917">
        <f>'UBS Vila Leonor'!J16</f>
        <v>24</v>
      </c>
      <c r="K294" s="92">
        <f>'UBS Vila Leonor'!K16</f>
        <v>59</v>
      </c>
      <c r="L294" s="917">
        <f>'UBS Vila Leonor'!L16</f>
        <v>24</v>
      </c>
      <c r="M294" s="92">
        <f>'UBS Vila Leonor'!M16</f>
        <v>49</v>
      </c>
      <c r="N294" s="92">
        <f>'UBS Vila Leonor'!N16</f>
        <v>144</v>
      </c>
      <c r="O294" s="92">
        <f>'UBS Vila Leonor'!O16</f>
        <v>302</v>
      </c>
      <c r="P294" s="915">
        <f>'UBS Vila Leonor'!P16</f>
        <v>2.0972222222222223</v>
      </c>
    </row>
    <row r="295" spans="1:16" x14ac:dyDescent="0.25">
      <c r="A295" s="214" t="str">
        <f>'UBS Vila Leonor'!A17</f>
        <v>Assistente Social (consulta/ VD) - 30hrs</v>
      </c>
      <c r="B295" s="917">
        <f>'UBS Vila Leonor'!B17</f>
        <v>122</v>
      </c>
      <c r="C295" s="92">
        <f>'UBS Vila Leonor'!C17</f>
        <v>67</v>
      </c>
      <c r="D295" s="917">
        <f>'UBS Vila Leonor'!D17</f>
        <v>122</v>
      </c>
      <c r="E295" s="92">
        <f>'UBS Vila Leonor'!E17</f>
        <v>139</v>
      </c>
      <c r="F295" s="917">
        <f>'UBS Vila Leonor'!F17</f>
        <v>122</v>
      </c>
      <c r="G295" s="92">
        <f>'UBS Vila Leonor'!G17</f>
        <v>168</v>
      </c>
      <c r="H295" s="917">
        <f>'UBS Vila Leonor'!H17</f>
        <v>122</v>
      </c>
      <c r="I295" s="92">
        <f>'UBS Vila Leonor'!I17</f>
        <v>129</v>
      </c>
      <c r="J295" s="917">
        <f>'UBS Vila Leonor'!J17</f>
        <v>122</v>
      </c>
      <c r="K295" s="92">
        <f>'UBS Vila Leonor'!K17</f>
        <v>109</v>
      </c>
      <c r="L295" s="917">
        <f>'UBS Vila Leonor'!L17</f>
        <v>122</v>
      </c>
      <c r="M295" s="92">
        <f>'UBS Vila Leonor'!M17</f>
        <v>115</v>
      </c>
      <c r="N295" s="92">
        <f>'UBS Vila Leonor'!N17</f>
        <v>732</v>
      </c>
      <c r="O295" s="92">
        <f>'UBS Vila Leonor'!O17</f>
        <v>727</v>
      </c>
      <c r="P295" s="915">
        <f>'UBS Vila Leonor'!P17</f>
        <v>0.99316939890710387</v>
      </c>
    </row>
    <row r="296" spans="1:16" x14ac:dyDescent="0.25">
      <c r="A296" s="214" t="str">
        <f>'UBS Vila Leonor'!A18</f>
        <v>Assistente Social (nº grupos)</v>
      </c>
      <c r="B296" s="917">
        <f>'UBS Vila Leonor'!B18</f>
        <v>30</v>
      </c>
      <c r="C296" s="92">
        <f>'UBS Vila Leonor'!C18</f>
        <v>21</v>
      </c>
      <c r="D296" s="917">
        <f>'UBS Vila Leonor'!D18</f>
        <v>30</v>
      </c>
      <c r="E296" s="92">
        <f>'UBS Vila Leonor'!E18</f>
        <v>35</v>
      </c>
      <c r="F296" s="917">
        <f>'UBS Vila Leonor'!F18</f>
        <v>30</v>
      </c>
      <c r="G296" s="92">
        <f>'UBS Vila Leonor'!G18</f>
        <v>40</v>
      </c>
      <c r="H296" s="917">
        <f>'UBS Vila Leonor'!H18</f>
        <v>30</v>
      </c>
      <c r="I296" s="92">
        <f>'UBS Vila Leonor'!I18</f>
        <v>37</v>
      </c>
      <c r="J296" s="917">
        <f>'UBS Vila Leonor'!J18</f>
        <v>30</v>
      </c>
      <c r="K296" s="92">
        <f>'UBS Vila Leonor'!K18</f>
        <v>35</v>
      </c>
      <c r="L296" s="917">
        <f>'UBS Vila Leonor'!L18</f>
        <v>30</v>
      </c>
      <c r="M296" s="92">
        <f>'UBS Vila Leonor'!M18</f>
        <v>41</v>
      </c>
      <c r="N296" s="92">
        <f>'UBS Vila Leonor'!N18</f>
        <v>180</v>
      </c>
      <c r="O296" s="92">
        <f>'UBS Vila Leonor'!O18</f>
        <v>209</v>
      </c>
      <c r="P296" s="915">
        <f>'UBS Vila Leonor'!P18</f>
        <v>1.1611111111111112</v>
      </c>
    </row>
    <row r="297" spans="1:16" x14ac:dyDescent="0.25">
      <c r="A297" s="214" t="str">
        <f>'UBS Vila Leonor'!A19</f>
        <v>Fonoaudiólogo (consulta/ VD) - 8hrs</v>
      </c>
      <c r="B297" s="917">
        <f>'UBS Vila Leonor'!B19</f>
        <v>12</v>
      </c>
      <c r="C297" s="92">
        <f>'UBS Vila Leonor'!C19</f>
        <v>26</v>
      </c>
      <c r="D297" s="917">
        <f>'UBS Vila Leonor'!D19</f>
        <v>12</v>
      </c>
      <c r="E297" s="92">
        <f>'UBS Vila Leonor'!E19</f>
        <v>17</v>
      </c>
      <c r="F297" s="917">
        <f>'UBS Vila Leonor'!F19</f>
        <v>12</v>
      </c>
      <c r="G297" s="92">
        <f>'UBS Vila Leonor'!G19</f>
        <v>16</v>
      </c>
      <c r="H297" s="917">
        <f>'UBS Vila Leonor'!H19</f>
        <v>12</v>
      </c>
      <c r="I297" s="92">
        <f>'UBS Vila Leonor'!I19</f>
        <v>30</v>
      </c>
      <c r="J297" s="917">
        <f>'UBS Vila Leonor'!J19</f>
        <v>12</v>
      </c>
      <c r="K297" s="92">
        <f>'UBS Vila Leonor'!K19</f>
        <v>18</v>
      </c>
      <c r="L297" s="917">
        <f>'UBS Vila Leonor'!L19</f>
        <v>12</v>
      </c>
      <c r="M297" s="92">
        <f>'UBS Vila Leonor'!M19</f>
        <v>16</v>
      </c>
      <c r="N297" s="92">
        <f>'UBS Vila Leonor'!N19</f>
        <v>72</v>
      </c>
      <c r="O297" s="92">
        <f>'UBS Vila Leonor'!O19</f>
        <v>123</v>
      </c>
      <c r="P297" s="915">
        <f>'UBS Vila Leonor'!P19</f>
        <v>1.7083333333333333</v>
      </c>
    </row>
    <row r="298" spans="1:16" x14ac:dyDescent="0.25">
      <c r="A298" s="214" t="str">
        <f>'UBS Vila Leonor'!A20</f>
        <v>Fonoaudiólogo (nº grupos)</v>
      </c>
      <c r="B298" s="917">
        <f>'UBS Vila Leonor'!B20</f>
        <v>8</v>
      </c>
      <c r="C298" s="92">
        <f>'UBS Vila Leonor'!C20</f>
        <v>1</v>
      </c>
      <c r="D298" s="917">
        <f>'UBS Vila Leonor'!D20</f>
        <v>8</v>
      </c>
      <c r="E298" s="92">
        <f>'UBS Vila Leonor'!E20</f>
        <v>2</v>
      </c>
      <c r="F298" s="917">
        <f>'UBS Vila Leonor'!F20</f>
        <v>8</v>
      </c>
      <c r="G298" s="92">
        <f>'UBS Vila Leonor'!G20</f>
        <v>4</v>
      </c>
      <c r="H298" s="917">
        <f>'UBS Vila Leonor'!H20</f>
        <v>8</v>
      </c>
      <c r="I298" s="92">
        <f>'UBS Vila Leonor'!I20</f>
        <v>1</v>
      </c>
      <c r="J298" s="917">
        <f>'UBS Vila Leonor'!J20</f>
        <v>8</v>
      </c>
      <c r="K298" s="92">
        <f>'UBS Vila Leonor'!K20</f>
        <v>11</v>
      </c>
      <c r="L298" s="917">
        <f>'UBS Vila Leonor'!L20</f>
        <v>8</v>
      </c>
      <c r="M298" s="92">
        <f>'UBS Vila Leonor'!M20</f>
        <v>7</v>
      </c>
      <c r="N298" s="92">
        <f>'UBS Vila Leonor'!N20</f>
        <v>48</v>
      </c>
      <c r="O298" s="92">
        <f>'UBS Vila Leonor'!O20</f>
        <v>26</v>
      </c>
      <c r="P298" s="915">
        <f>'UBS Vila Leonor'!P20</f>
        <v>0.54166666666666663</v>
      </c>
    </row>
    <row r="299" spans="1:16" x14ac:dyDescent="0.25">
      <c r="A299" s="214" t="str">
        <f>'UBS Vila Leonor'!A21</f>
        <v>Farmacêutico (consulta/ VD) - 40hrs</v>
      </c>
      <c r="B299" s="917">
        <f>'UBS Vila Leonor'!B21</f>
        <v>96</v>
      </c>
      <c r="C299" s="92">
        <f>'UBS Vila Leonor'!C21</f>
        <v>1</v>
      </c>
      <c r="D299" s="917">
        <f>'UBS Vila Leonor'!D21</f>
        <v>96</v>
      </c>
      <c r="E299" s="92">
        <f>'UBS Vila Leonor'!E21</f>
        <v>49</v>
      </c>
      <c r="F299" s="917">
        <f>'UBS Vila Leonor'!F21</f>
        <v>96</v>
      </c>
      <c r="G299" s="92">
        <f>'UBS Vila Leonor'!G21</f>
        <v>86</v>
      </c>
      <c r="H299" s="917">
        <f>'UBS Vila Leonor'!H21</f>
        <v>96</v>
      </c>
      <c r="I299" s="92">
        <f>'UBS Vila Leonor'!I21</f>
        <v>58</v>
      </c>
      <c r="J299" s="917">
        <f>'UBS Vila Leonor'!J21</f>
        <v>96</v>
      </c>
      <c r="K299" s="92">
        <f>'UBS Vila Leonor'!K21</f>
        <v>80</v>
      </c>
      <c r="L299" s="917">
        <f>'UBS Vila Leonor'!L21</f>
        <v>96</v>
      </c>
      <c r="M299" s="92">
        <f>'UBS Vila Leonor'!M21</f>
        <v>90</v>
      </c>
      <c r="N299" s="92">
        <f>'UBS Vila Leonor'!N21</f>
        <v>576</v>
      </c>
      <c r="O299" s="92">
        <f>'UBS Vila Leonor'!O21</f>
        <v>364</v>
      </c>
      <c r="P299" s="915">
        <f>'UBS Vila Leonor'!P21</f>
        <v>0.63194444444444442</v>
      </c>
    </row>
    <row r="300" spans="1:16" x14ac:dyDescent="0.25">
      <c r="A300" s="214" t="str">
        <f>'UBS Vila Leonor'!A22</f>
        <v>Farmacêutico (nº grupos)</v>
      </c>
      <c r="B300" s="917">
        <f>'UBS Vila Leonor'!B22</f>
        <v>16</v>
      </c>
      <c r="C300" s="92">
        <f>'UBS Vila Leonor'!C22</f>
        <v>0</v>
      </c>
      <c r="D300" s="917">
        <f>'UBS Vila Leonor'!D22</f>
        <v>16</v>
      </c>
      <c r="E300" s="92">
        <f>'UBS Vila Leonor'!E22</f>
        <v>4</v>
      </c>
      <c r="F300" s="917">
        <f>'UBS Vila Leonor'!F22</f>
        <v>16</v>
      </c>
      <c r="G300" s="92">
        <f>'UBS Vila Leonor'!G22</f>
        <v>2</v>
      </c>
      <c r="H300" s="917">
        <f>'UBS Vila Leonor'!H22</f>
        <v>16</v>
      </c>
      <c r="I300" s="92">
        <f>'UBS Vila Leonor'!I22</f>
        <v>2</v>
      </c>
      <c r="J300" s="917">
        <f>'UBS Vila Leonor'!J22</f>
        <v>16</v>
      </c>
      <c r="K300" s="92">
        <f>'UBS Vila Leonor'!K22</f>
        <v>9</v>
      </c>
      <c r="L300" s="917">
        <f>'UBS Vila Leonor'!L22</f>
        <v>16</v>
      </c>
      <c r="M300" s="92">
        <f>'UBS Vila Leonor'!M22</f>
        <v>13</v>
      </c>
      <c r="N300" s="92">
        <f>'UBS Vila Leonor'!N22</f>
        <v>96</v>
      </c>
      <c r="O300" s="92">
        <f>'UBS Vila Leonor'!O22</f>
        <v>30</v>
      </c>
      <c r="P300" s="915">
        <f>'UBS Vila Leonor'!P22</f>
        <v>0.3125</v>
      </c>
    </row>
    <row r="301" spans="1:16" x14ac:dyDescent="0.25">
      <c r="A301" s="214" t="str">
        <f>'UBS Vila Leonor'!A23</f>
        <v>Nutricionista (consulta/ VD) - 30hrs</v>
      </c>
      <c r="B301" s="917">
        <f>'UBS Vila Leonor'!B23</f>
        <v>60</v>
      </c>
      <c r="C301" s="92">
        <f>'UBS Vila Leonor'!C23</f>
        <v>110</v>
      </c>
      <c r="D301" s="917">
        <f>'UBS Vila Leonor'!D23</f>
        <v>60</v>
      </c>
      <c r="E301" s="92">
        <f>'UBS Vila Leonor'!E23</f>
        <v>98</v>
      </c>
      <c r="F301" s="917">
        <f>'UBS Vila Leonor'!F23</f>
        <v>60</v>
      </c>
      <c r="G301" s="92">
        <f>'UBS Vila Leonor'!G23</f>
        <v>97</v>
      </c>
      <c r="H301" s="917">
        <f>'UBS Vila Leonor'!H23</f>
        <v>60</v>
      </c>
      <c r="I301" s="92">
        <f>'UBS Vila Leonor'!I23</f>
        <v>60</v>
      </c>
      <c r="J301" s="917">
        <f>'UBS Vila Leonor'!J23</f>
        <v>60</v>
      </c>
      <c r="K301" s="92">
        <f>'UBS Vila Leonor'!K23</f>
        <v>63</v>
      </c>
      <c r="L301" s="917">
        <f>'UBS Vila Leonor'!L23</f>
        <v>60</v>
      </c>
      <c r="M301" s="92">
        <f>'UBS Vila Leonor'!M23</f>
        <v>35</v>
      </c>
      <c r="N301" s="92">
        <f>'UBS Vila Leonor'!N23</f>
        <v>360</v>
      </c>
      <c r="O301" s="92">
        <f>'UBS Vila Leonor'!O23</f>
        <v>463</v>
      </c>
      <c r="P301" s="915">
        <f>'UBS Vila Leonor'!P23</f>
        <v>1.2861111111111112</v>
      </c>
    </row>
    <row r="302" spans="1:16" x14ac:dyDescent="0.25">
      <c r="A302" s="214" t="str">
        <f>'UBS Vila Leonor'!A24</f>
        <v>Nutricionista (nº grupos)</v>
      </c>
      <c r="B302" s="917">
        <f>'UBS Vila Leonor'!B24</f>
        <v>40</v>
      </c>
      <c r="C302" s="92">
        <f>'UBS Vila Leonor'!C24</f>
        <v>27</v>
      </c>
      <c r="D302" s="917">
        <f>'UBS Vila Leonor'!D24</f>
        <v>40</v>
      </c>
      <c r="E302" s="92">
        <f>'UBS Vila Leonor'!E24</f>
        <v>26</v>
      </c>
      <c r="F302" s="917">
        <f>'UBS Vila Leonor'!F24</f>
        <v>40</v>
      </c>
      <c r="G302" s="92">
        <f>'UBS Vila Leonor'!G24</f>
        <v>28</v>
      </c>
      <c r="H302" s="917">
        <f>'UBS Vila Leonor'!H24</f>
        <v>40</v>
      </c>
      <c r="I302" s="92">
        <f>'UBS Vila Leonor'!I24</f>
        <v>14</v>
      </c>
      <c r="J302" s="917">
        <f>'UBS Vila Leonor'!J24</f>
        <v>40</v>
      </c>
      <c r="K302" s="92">
        <f>'UBS Vila Leonor'!K24</f>
        <v>49</v>
      </c>
      <c r="L302" s="917">
        <f>'UBS Vila Leonor'!L24</f>
        <v>40</v>
      </c>
      <c r="M302" s="92">
        <f>'UBS Vila Leonor'!M24</f>
        <v>28</v>
      </c>
      <c r="N302" s="92">
        <f>'UBS Vila Leonor'!N24</f>
        <v>240</v>
      </c>
      <c r="O302" s="92">
        <f>'UBS Vila Leonor'!O24</f>
        <v>172</v>
      </c>
      <c r="P302" s="915">
        <f>'UBS Vila Leonor'!P24</f>
        <v>0.71666666666666667</v>
      </c>
    </row>
    <row r="303" spans="1:16" x14ac:dyDescent="0.25">
      <c r="A303" s="214" t="str">
        <f>'UBS Vila Leonor'!A25</f>
        <v>Psicólogo (consulta/ VD) - 30hrs</v>
      </c>
      <c r="B303" s="917">
        <f>'UBS Vila Leonor'!B25</f>
        <v>92</v>
      </c>
      <c r="C303" s="92">
        <f>'UBS Vila Leonor'!C25</f>
        <v>100</v>
      </c>
      <c r="D303" s="917">
        <f>'UBS Vila Leonor'!D25</f>
        <v>92</v>
      </c>
      <c r="E303" s="92">
        <f>'UBS Vila Leonor'!E25</f>
        <v>99</v>
      </c>
      <c r="F303" s="917">
        <f>'UBS Vila Leonor'!F25</f>
        <v>92</v>
      </c>
      <c r="G303" s="92">
        <f>'UBS Vila Leonor'!G25</f>
        <v>72</v>
      </c>
      <c r="H303" s="917">
        <f>'UBS Vila Leonor'!H25</f>
        <v>92</v>
      </c>
      <c r="I303" s="92">
        <f>'UBS Vila Leonor'!I25</f>
        <v>89</v>
      </c>
      <c r="J303" s="917">
        <f>'UBS Vila Leonor'!J25</f>
        <v>92</v>
      </c>
      <c r="K303" s="92">
        <f>'UBS Vila Leonor'!K25</f>
        <v>120</v>
      </c>
      <c r="L303" s="917">
        <f>'UBS Vila Leonor'!L25</f>
        <v>92</v>
      </c>
      <c r="M303" s="92">
        <f>'UBS Vila Leonor'!M25</f>
        <v>103</v>
      </c>
      <c r="N303" s="92">
        <f>'UBS Vila Leonor'!N25</f>
        <v>552</v>
      </c>
      <c r="O303" s="92">
        <f>'UBS Vila Leonor'!O25</f>
        <v>583</v>
      </c>
      <c r="P303" s="915">
        <f>'UBS Vila Leonor'!P25</f>
        <v>1.056159420289855</v>
      </c>
    </row>
    <row r="304" spans="1:16" x14ac:dyDescent="0.25">
      <c r="A304" s="214" t="str">
        <f>'UBS Vila Leonor'!A26</f>
        <v>Psicólogo (nº grupos)</v>
      </c>
      <c r="B304" s="917">
        <f>'UBS Vila Leonor'!B26</f>
        <v>60</v>
      </c>
      <c r="C304" s="92">
        <f>'UBS Vila Leonor'!C26</f>
        <v>55</v>
      </c>
      <c r="D304" s="917">
        <f>'UBS Vila Leonor'!D26</f>
        <v>60</v>
      </c>
      <c r="E304" s="92">
        <f>'UBS Vila Leonor'!E26</f>
        <v>47</v>
      </c>
      <c r="F304" s="917">
        <f>'UBS Vila Leonor'!F26</f>
        <v>60</v>
      </c>
      <c r="G304" s="92">
        <f>'UBS Vila Leonor'!G26</f>
        <v>27</v>
      </c>
      <c r="H304" s="917">
        <f>'UBS Vila Leonor'!H26</f>
        <v>60</v>
      </c>
      <c r="I304" s="92">
        <f>'UBS Vila Leonor'!I26</f>
        <v>45</v>
      </c>
      <c r="J304" s="917">
        <f>'UBS Vila Leonor'!J26</f>
        <v>60</v>
      </c>
      <c r="K304" s="92">
        <f>'UBS Vila Leonor'!K26</f>
        <v>55</v>
      </c>
      <c r="L304" s="917">
        <f>'UBS Vila Leonor'!L26</f>
        <v>60</v>
      </c>
      <c r="M304" s="92">
        <f>'UBS Vila Leonor'!M26</f>
        <v>55</v>
      </c>
      <c r="N304" s="92">
        <f>'UBS Vila Leonor'!N26</f>
        <v>360</v>
      </c>
      <c r="O304" s="92">
        <f>'UBS Vila Leonor'!O26</f>
        <v>284</v>
      </c>
      <c r="P304" s="915">
        <f>'UBS Vila Leonor'!P26</f>
        <v>0.78888888888888886</v>
      </c>
    </row>
    <row r="305" spans="1:16" x14ac:dyDescent="0.25">
      <c r="A305" s="214" t="str">
        <f>'UBS Vila Leonor'!A27</f>
        <v>Aux/Técnico de Enfermagem (Visitas) - 30hrs</v>
      </c>
      <c r="B305" s="917">
        <f>'UBS Vila Leonor'!B27</f>
        <v>120</v>
      </c>
      <c r="C305" s="92">
        <f>'UBS Vila Leonor'!C27</f>
        <v>174</v>
      </c>
      <c r="D305" s="917">
        <f>'UBS Vila Leonor'!D27</f>
        <v>120</v>
      </c>
      <c r="E305" s="92">
        <f>'UBS Vila Leonor'!E27</f>
        <v>119</v>
      </c>
      <c r="F305" s="917">
        <f>'UBS Vila Leonor'!F27</f>
        <v>120</v>
      </c>
      <c r="G305" s="92">
        <f>'UBS Vila Leonor'!G27</f>
        <v>160</v>
      </c>
      <c r="H305" s="917">
        <f>'UBS Vila Leonor'!H27</f>
        <v>120</v>
      </c>
      <c r="I305" s="92">
        <f>'UBS Vila Leonor'!I27</f>
        <v>141</v>
      </c>
      <c r="J305" s="917">
        <f>'UBS Vila Leonor'!J27</f>
        <v>120</v>
      </c>
      <c r="K305" s="92">
        <f>'UBS Vila Leonor'!K27</f>
        <v>87</v>
      </c>
      <c r="L305" s="917">
        <f>'UBS Vila Leonor'!L27</f>
        <v>120</v>
      </c>
      <c r="M305" s="92">
        <f>'UBS Vila Leonor'!M27</f>
        <v>121</v>
      </c>
      <c r="N305" s="92">
        <f>'UBS Vila Leonor'!N27</f>
        <v>720</v>
      </c>
      <c r="O305" s="92">
        <f>'UBS Vila Leonor'!O27</f>
        <v>802</v>
      </c>
      <c r="P305" s="915">
        <f>'UBS Vila Leonor'!P27</f>
        <v>1.1138888888888889</v>
      </c>
    </row>
    <row r="306" spans="1:16" x14ac:dyDescent="0.25">
      <c r="A306" s="214" t="str">
        <f>'UBS Vila Leonor'!A28</f>
        <v>PICS - Atividades Coletivas</v>
      </c>
      <c r="B306" s="917">
        <f>'UBS Vila Leonor'!B28</f>
        <v>7</v>
      </c>
      <c r="C306" s="92">
        <f>'UBS Vila Leonor'!C28</f>
        <v>0</v>
      </c>
      <c r="D306" s="917">
        <f>'UBS Vila Leonor'!D28</f>
        <v>7</v>
      </c>
      <c r="E306" s="92">
        <f>'UBS Vila Leonor'!E28</f>
        <v>0</v>
      </c>
      <c r="F306" s="917">
        <f>'UBS Vila Leonor'!F28</f>
        <v>7</v>
      </c>
      <c r="G306" s="92">
        <f>'UBS Vila Leonor'!G28</f>
        <v>0</v>
      </c>
      <c r="H306" s="917">
        <f>'UBS Vila Leonor'!H28</f>
        <v>7</v>
      </c>
      <c r="I306" s="92">
        <f>'UBS Vila Leonor'!I28</f>
        <v>0</v>
      </c>
      <c r="J306" s="917">
        <f>'UBS Vila Leonor'!J28</f>
        <v>7</v>
      </c>
      <c r="K306" s="92">
        <f>'UBS Vila Leonor'!K28</f>
        <v>0</v>
      </c>
      <c r="L306" s="917">
        <f>'UBS Vila Leonor'!L28</f>
        <v>7</v>
      </c>
      <c r="M306" s="92">
        <f>'UBS Vila Leonor'!M28</f>
        <v>0</v>
      </c>
      <c r="N306" s="92">
        <f>'UBS Vila Leonor'!N28</f>
        <v>42</v>
      </c>
      <c r="O306" s="92">
        <f>'UBS Vila Leonor'!O28</f>
        <v>0</v>
      </c>
      <c r="P306" s="915">
        <f>'UBS Vila Leonor'!P28</f>
        <v>0</v>
      </c>
    </row>
    <row r="307" spans="1:16" ht="15.75" thickBot="1" x14ac:dyDescent="0.3">
      <c r="A307" s="214" t="str">
        <f>'UBS Vila Leonor'!A29</f>
        <v>PICS - Atividades Individuais</v>
      </c>
      <c r="B307" s="917">
        <f>'UBS Vila Leonor'!B29</f>
        <v>10</v>
      </c>
      <c r="C307" s="92">
        <f>'UBS Vila Leonor'!C29</f>
        <v>0</v>
      </c>
      <c r="D307" s="917">
        <f>'UBS Vila Leonor'!D29</f>
        <v>10</v>
      </c>
      <c r="E307" s="92">
        <f>'UBS Vila Leonor'!E29</f>
        <v>21</v>
      </c>
      <c r="F307" s="917">
        <f>'UBS Vila Leonor'!F29</f>
        <v>10</v>
      </c>
      <c r="G307" s="92">
        <f>'UBS Vila Leonor'!G29</f>
        <v>39</v>
      </c>
      <c r="H307" s="917">
        <f>'UBS Vila Leonor'!H29</f>
        <v>10</v>
      </c>
      <c r="I307" s="92">
        <f>'UBS Vila Leonor'!I29</f>
        <v>23</v>
      </c>
      <c r="J307" s="917">
        <f>'UBS Vila Leonor'!J29</f>
        <v>10</v>
      </c>
      <c r="K307" s="92">
        <f>'UBS Vila Leonor'!K29</f>
        <v>19</v>
      </c>
      <c r="L307" s="917">
        <f>'UBS Vila Leonor'!L29</f>
        <v>10</v>
      </c>
      <c r="M307" s="92">
        <f>'UBS Vila Leonor'!M29</f>
        <v>31</v>
      </c>
      <c r="N307" s="92">
        <f>'UBS Vila Leonor'!N29</f>
        <v>60</v>
      </c>
      <c r="O307" s="92">
        <f>'UBS Vila Leonor'!O29</f>
        <v>133</v>
      </c>
      <c r="P307" s="915">
        <f>'UBS Vila Leonor'!P29</f>
        <v>2.2166666666666668</v>
      </c>
    </row>
    <row r="308" spans="1:16" ht="15.75" thickBot="1" x14ac:dyDescent="0.3">
      <c r="A308" s="844" t="str">
        <f>'UBS Vila Leonor'!A30</f>
        <v>TOTAL</v>
      </c>
      <c r="B308" s="932">
        <f>'UBS Vila Leonor'!B30</f>
        <v>3247</v>
      </c>
      <c r="C308" s="949">
        <f>'UBS Vila Leonor'!C30</f>
        <v>2874</v>
      </c>
      <c r="D308" s="932">
        <f>'UBS Vila Leonor'!D30</f>
        <v>3247</v>
      </c>
      <c r="E308" s="949">
        <f>'UBS Vila Leonor'!E30</f>
        <v>2429</v>
      </c>
      <c r="F308" s="932">
        <f>'UBS Vila Leonor'!F30</f>
        <v>3247</v>
      </c>
      <c r="G308" s="949">
        <f>'UBS Vila Leonor'!G30</f>
        <v>2987</v>
      </c>
      <c r="H308" s="932">
        <f>'UBS Vila Leonor'!H30</f>
        <v>3247</v>
      </c>
      <c r="I308" s="949">
        <f>'UBS Vila Leonor'!I30</f>
        <v>2749</v>
      </c>
      <c r="J308" s="932">
        <f>'UBS Vila Leonor'!J30</f>
        <v>3247</v>
      </c>
      <c r="K308" s="949">
        <f>'UBS Vila Leonor'!K30</f>
        <v>3041</v>
      </c>
      <c r="L308" s="932">
        <f>'UBS Vila Leonor'!L30</f>
        <v>3247</v>
      </c>
      <c r="M308" s="949">
        <f>'UBS Vila Leonor'!M30</f>
        <v>2866</v>
      </c>
      <c r="N308" s="949">
        <f>'UBS Vila Leonor'!N30</f>
        <v>19482</v>
      </c>
      <c r="O308" s="949">
        <f>'UBS Vila Leonor'!O30</f>
        <v>16946</v>
      </c>
      <c r="P308" s="950">
        <f>'UBS Vila Leonor'!P30</f>
        <v>0.86982855969612971</v>
      </c>
    </row>
    <row r="310" spans="1:16" ht="15.75" x14ac:dyDescent="0.25">
      <c r="A310" s="918" t="s">
        <v>671</v>
      </c>
      <c r="B310" s="926"/>
      <c r="C310" s="919"/>
      <c r="D310" s="926"/>
      <c r="E310" s="919"/>
      <c r="F310" s="926"/>
      <c r="G310" s="919"/>
      <c r="H310" s="926"/>
      <c r="I310" s="919"/>
      <c r="J310" s="926"/>
      <c r="K310" s="919"/>
      <c r="L310" s="926"/>
      <c r="M310" s="919"/>
      <c r="N310" s="919"/>
      <c r="O310" s="919"/>
      <c r="P310" s="919"/>
    </row>
    <row r="311" spans="1:16" x14ac:dyDescent="0.25">
      <c r="A311" s="909"/>
      <c r="B311" s="971" t="s">
        <v>485</v>
      </c>
      <c r="C311" s="971"/>
      <c r="D311" s="971" t="s">
        <v>686</v>
      </c>
      <c r="E311" s="971"/>
      <c r="F311" s="971" t="s">
        <v>687</v>
      </c>
      <c r="G311" s="971"/>
      <c r="H311" s="971" t="s">
        <v>688</v>
      </c>
      <c r="I311" s="971"/>
      <c r="J311" s="971" t="s">
        <v>690</v>
      </c>
      <c r="K311" s="971"/>
      <c r="L311" s="971" t="s">
        <v>691</v>
      </c>
      <c r="M311" s="971"/>
      <c r="N311" s="986" t="s">
        <v>486</v>
      </c>
      <c r="O311" s="986"/>
      <c r="P311" s="986"/>
    </row>
    <row r="312" spans="1:16" ht="15.75" thickBot="1" x14ac:dyDescent="0.3">
      <c r="A312" s="842" t="s">
        <v>14</v>
      </c>
      <c r="B312" s="920" t="s">
        <v>488</v>
      </c>
      <c r="C312" s="847" t="s">
        <v>487</v>
      </c>
      <c r="D312" s="920" t="s">
        <v>488</v>
      </c>
      <c r="E312" s="847" t="s">
        <v>487</v>
      </c>
      <c r="F312" s="920" t="s">
        <v>488</v>
      </c>
      <c r="G312" s="847" t="s">
        <v>487</v>
      </c>
      <c r="H312" s="920" t="s">
        <v>488</v>
      </c>
      <c r="I312" s="847" t="s">
        <v>487</v>
      </c>
      <c r="J312" s="920" t="s">
        <v>488</v>
      </c>
      <c r="K312" s="847" t="s">
        <v>487</v>
      </c>
      <c r="L312" s="920" t="s">
        <v>488</v>
      </c>
      <c r="M312" s="847" t="s">
        <v>487</v>
      </c>
      <c r="N312" s="847" t="s">
        <v>630</v>
      </c>
      <c r="O312" s="847" t="s">
        <v>631</v>
      </c>
      <c r="P312" s="910" t="s">
        <v>1</v>
      </c>
    </row>
    <row r="313" spans="1:16" ht="15.75" thickTop="1" x14ac:dyDescent="0.25">
      <c r="A313" s="214" t="str">
        <f>'UBS Vila Sabrina'!A9</f>
        <v>Cirurgião Dentista (consulta /atendimento) - 20hrs</v>
      </c>
      <c r="B313" s="917">
        <f>'UBS Vila Sabrina'!B9</f>
        <v>324</v>
      </c>
      <c r="C313" s="92">
        <f>'UBS Vila Sabrina'!C9</f>
        <v>551</v>
      </c>
      <c r="D313" s="917">
        <f>'UBS Vila Sabrina'!D9</f>
        <v>324</v>
      </c>
      <c r="E313" s="92">
        <f>'UBS Vila Sabrina'!E9</f>
        <v>463</v>
      </c>
      <c r="F313" s="917">
        <f>'UBS Vila Sabrina'!F9</f>
        <v>324</v>
      </c>
      <c r="G313" s="92">
        <f>'UBS Vila Sabrina'!G9</f>
        <v>518</v>
      </c>
      <c r="H313" s="917">
        <f>'UBS Vila Sabrina'!H9</f>
        <v>324</v>
      </c>
      <c r="I313" s="92">
        <f>'UBS Vila Sabrina'!I9</f>
        <v>511</v>
      </c>
      <c r="J313" s="917">
        <f>'UBS Vila Sabrina'!J9</f>
        <v>324</v>
      </c>
      <c r="K313" s="92">
        <f>'UBS Vila Sabrina'!K9</f>
        <v>495</v>
      </c>
      <c r="L313" s="917">
        <f>'UBS Vila Sabrina'!L9</f>
        <v>324</v>
      </c>
      <c r="M313" s="92">
        <f>'UBS Vila Sabrina'!M9</f>
        <v>468</v>
      </c>
      <c r="N313" s="92">
        <f>'UBS Vila Sabrina'!N9</f>
        <v>1944</v>
      </c>
      <c r="O313" s="92">
        <f>'UBS Vila Sabrina'!O9</f>
        <v>3006</v>
      </c>
      <c r="P313" s="915">
        <f>'UBS Vila Sabrina'!P9</f>
        <v>1.5462962962962963</v>
      </c>
    </row>
    <row r="314" spans="1:16" x14ac:dyDescent="0.25">
      <c r="A314" s="214" t="str">
        <f>'UBS Vila Sabrina'!A10</f>
        <v>Cirurgião Dentista (TI clínico restaurador) - 20hrs</v>
      </c>
      <c r="B314" s="917">
        <f>'UBS Vila Sabrina'!B10</f>
        <v>72</v>
      </c>
      <c r="C314" s="92">
        <f>'UBS Vila Sabrina'!C10</f>
        <v>121</v>
      </c>
      <c r="D314" s="917">
        <f>'UBS Vila Sabrina'!D10</f>
        <v>72</v>
      </c>
      <c r="E314" s="92">
        <f>'UBS Vila Sabrina'!E10</f>
        <v>97</v>
      </c>
      <c r="F314" s="917">
        <f>'UBS Vila Sabrina'!F10</f>
        <v>72</v>
      </c>
      <c r="G314" s="92">
        <f>'UBS Vila Sabrina'!G10</f>
        <v>113</v>
      </c>
      <c r="H314" s="917">
        <f>'UBS Vila Sabrina'!H10</f>
        <v>72</v>
      </c>
      <c r="I314" s="92">
        <f>'UBS Vila Sabrina'!I10</f>
        <v>122</v>
      </c>
      <c r="J314" s="917">
        <f>'UBS Vila Sabrina'!J10</f>
        <v>72</v>
      </c>
      <c r="K314" s="92">
        <f>'UBS Vila Sabrina'!K10</f>
        <v>111</v>
      </c>
      <c r="L314" s="917">
        <f>'UBS Vila Sabrina'!L10</f>
        <v>72</v>
      </c>
      <c r="M314" s="92">
        <f>'UBS Vila Sabrina'!M10</f>
        <v>116</v>
      </c>
      <c r="N314" s="92">
        <f>'UBS Vila Sabrina'!N10</f>
        <v>432</v>
      </c>
      <c r="O314" s="92">
        <f>'UBS Vila Sabrina'!O10</f>
        <v>680</v>
      </c>
      <c r="P314" s="915">
        <f>'UBS Vila Sabrina'!P10</f>
        <v>1.5740740740740742</v>
      </c>
    </row>
    <row r="315" spans="1:16" x14ac:dyDescent="0.25">
      <c r="A315" s="214" t="str">
        <f>'UBS Vila Sabrina'!A11</f>
        <v>Cirurgião Dentista (TI prótese) - 20hrs</v>
      </c>
      <c r="B315" s="917">
        <f>'UBS Vila Sabrina'!B11</f>
        <v>6</v>
      </c>
      <c r="C315" s="92">
        <f>'UBS Vila Sabrina'!C11</f>
        <v>6</v>
      </c>
      <c r="D315" s="917">
        <f>'UBS Vila Sabrina'!D11</f>
        <v>6</v>
      </c>
      <c r="E315" s="92">
        <f>'UBS Vila Sabrina'!E11</f>
        <v>5</v>
      </c>
      <c r="F315" s="917">
        <f>'UBS Vila Sabrina'!F11</f>
        <v>6</v>
      </c>
      <c r="G315" s="92">
        <f>'UBS Vila Sabrina'!G11</f>
        <v>6</v>
      </c>
      <c r="H315" s="917">
        <f>'UBS Vila Sabrina'!H11</f>
        <v>6</v>
      </c>
      <c r="I315" s="92">
        <f>'UBS Vila Sabrina'!I11</f>
        <v>2</v>
      </c>
      <c r="J315" s="917">
        <f>'UBS Vila Sabrina'!J11</f>
        <v>6</v>
      </c>
      <c r="K315" s="92">
        <f>'UBS Vila Sabrina'!K11</f>
        <v>0</v>
      </c>
      <c r="L315" s="917">
        <f>'UBS Vila Sabrina'!L11</f>
        <v>6</v>
      </c>
      <c r="M315" s="92">
        <f>'UBS Vila Sabrina'!M11</f>
        <v>0</v>
      </c>
      <c r="N315" s="92">
        <f>'UBS Vila Sabrina'!N11</f>
        <v>36</v>
      </c>
      <c r="O315" s="92">
        <f>'UBS Vila Sabrina'!O11</f>
        <v>19</v>
      </c>
      <c r="P315" s="915">
        <f>'UBS Vila Sabrina'!P11</f>
        <v>0.52777777777777779</v>
      </c>
    </row>
    <row r="316" spans="1:16" x14ac:dyDescent="0.25">
      <c r="A316" s="214" t="str">
        <f>'UBS Vila Sabrina'!A12</f>
        <v>Médico Clínico (consulta) - 20hrs</v>
      </c>
      <c r="B316" s="917">
        <f>'UBS Vila Sabrina'!B12</f>
        <v>924</v>
      </c>
      <c r="C316" s="92">
        <f>'UBS Vila Sabrina'!C12</f>
        <v>756</v>
      </c>
      <c r="D316" s="917">
        <f>'UBS Vila Sabrina'!D12</f>
        <v>924</v>
      </c>
      <c r="E316" s="92">
        <f>'UBS Vila Sabrina'!E12</f>
        <v>715</v>
      </c>
      <c r="F316" s="917">
        <f>'UBS Vila Sabrina'!F12</f>
        <v>924</v>
      </c>
      <c r="G316" s="92">
        <f>'UBS Vila Sabrina'!G12</f>
        <v>688</v>
      </c>
      <c r="H316" s="917">
        <f>'UBS Vila Sabrina'!H12</f>
        <v>924</v>
      </c>
      <c r="I316" s="92">
        <f>'UBS Vila Sabrina'!I12</f>
        <v>851</v>
      </c>
      <c r="J316" s="917">
        <f>'UBS Vila Sabrina'!J12</f>
        <v>924</v>
      </c>
      <c r="K316" s="92">
        <f>'UBS Vila Sabrina'!K12</f>
        <v>841</v>
      </c>
      <c r="L316" s="917">
        <f>'UBS Vila Sabrina'!L12</f>
        <v>924</v>
      </c>
      <c r="M316" s="92">
        <f>'UBS Vila Sabrina'!M12</f>
        <v>780</v>
      </c>
      <c r="N316" s="92">
        <f>'UBS Vila Sabrina'!N12</f>
        <v>5544</v>
      </c>
      <c r="O316" s="92">
        <f>'UBS Vila Sabrina'!O12</f>
        <v>4631</v>
      </c>
      <c r="P316" s="915">
        <f>'UBS Vila Sabrina'!P12</f>
        <v>0.83531746031746035</v>
      </c>
    </row>
    <row r="317" spans="1:16" x14ac:dyDescent="0.25">
      <c r="A317" s="214" t="str">
        <f>'UBS Vila Sabrina'!A13</f>
        <v>Médico Pediatra (consulta) - 20hrs</v>
      </c>
      <c r="B317" s="917">
        <f>'UBS Vila Sabrina'!B13</f>
        <v>396</v>
      </c>
      <c r="C317" s="92">
        <f>'UBS Vila Sabrina'!C13</f>
        <v>299</v>
      </c>
      <c r="D317" s="917">
        <f>'UBS Vila Sabrina'!D13</f>
        <v>396</v>
      </c>
      <c r="E317" s="92">
        <f>'UBS Vila Sabrina'!E13</f>
        <v>252</v>
      </c>
      <c r="F317" s="917">
        <f>'UBS Vila Sabrina'!F13</f>
        <v>396</v>
      </c>
      <c r="G317" s="92">
        <f>'UBS Vila Sabrina'!G13</f>
        <v>269</v>
      </c>
      <c r="H317" s="917">
        <f>'UBS Vila Sabrina'!H13</f>
        <v>396</v>
      </c>
      <c r="I317" s="92">
        <f>'UBS Vila Sabrina'!I13</f>
        <v>20</v>
      </c>
      <c r="J317" s="917">
        <f>'UBS Vila Sabrina'!J13</f>
        <v>396</v>
      </c>
      <c r="K317" s="92">
        <f>'UBS Vila Sabrina'!K13</f>
        <v>195</v>
      </c>
      <c r="L317" s="917">
        <f>'UBS Vila Sabrina'!L13</f>
        <v>396</v>
      </c>
      <c r="M317" s="92">
        <f>'UBS Vila Sabrina'!M13</f>
        <v>206</v>
      </c>
      <c r="N317" s="92">
        <f>'UBS Vila Sabrina'!N13</f>
        <v>2376</v>
      </c>
      <c r="O317" s="92">
        <f>'UBS Vila Sabrina'!O13</f>
        <v>1241</v>
      </c>
      <c r="P317" s="915">
        <f>'UBS Vila Sabrina'!P13</f>
        <v>0.52230639730639727</v>
      </c>
    </row>
    <row r="318" spans="1:16" x14ac:dyDescent="0.25">
      <c r="A318" s="214" t="str">
        <f>'UBS Vila Sabrina'!A14</f>
        <v>Médico Ginecologista (consulta) - 20hrs</v>
      </c>
      <c r="B318" s="917">
        <f>'UBS Vila Sabrina'!B14</f>
        <v>396</v>
      </c>
      <c r="C318" s="92">
        <f>'UBS Vila Sabrina'!C14</f>
        <v>276</v>
      </c>
      <c r="D318" s="917">
        <f>'UBS Vila Sabrina'!D14</f>
        <v>396</v>
      </c>
      <c r="E318" s="92">
        <f>'UBS Vila Sabrina'!E14</f>
        <v>213</v>
      </c>
      <c r="F318" s="917">
        <f>'UBS Vila Sabrina'!F14</f>
        <v>396</v>
      </c>
      <c r="G318" s="92">
        <f>'UBS Vila Sabrina'!G14</f>
        <v>263</v>
      </c>
      <c r="H318" s="917">
        <f>'UBS Vila Sabrina'!H14</f>
        <v>396</v>
      </c>
      <c r="I318" s="92">
        <f>'UBS Vila Sabrina'!I14</f>
        <v>247</v>
      </c>
      <c r="J318" s="917">
        <f>'UBS Vila Sabrina'!J14</f>
        <v>396</v>
      </c>
      <c r="K318" s="92">
        <f>'UBS Vila Sabrina'!K14</f>
        <v>161</v>
      </c>
      <c r="L318" s="917">
        <f>'UBS Vila Sabrina'!L14</f>
        <v>396</v>
      </c>
      <c r="M318" s="92">
        <f>'UBS Vila Sabrina'!M14</f>
        <v>210</v>
      </c>
      <c r="N318" s="92">
        <f>'UBS Vila Sabrina'!N14</f>
        <v>2376</v>
      </c>
      <c r="O318" s="92">
        <f>'UBS Vila Sabrina'!O14</f>
        <v>1370</v>
      </c>
      <c r="P318" s="915">
        <f>'UBS Vila Sabrina'!P14</f>
        <v>0.57659932659932656</v>
      </c>
    </row>
    <row r="319" spans="1:16" x14ac:dyDescent="0.25">
      <c r="A319" s="214" t="str">
        <f>'UBS Vila Sabrina'!A15</f>
        <v>Enfermeiro (consulta) - 30hrs</v>
      </c>
      <c r="B319" s="917">
        <f>'UBS Vila Sabrina'!B15</f>
        <v>540</v>
      </c>
      <c r="C319" s="92">
        <f>'UBS Vila Sabrina'!C15</f>
        <v>564</v>
      </c>
      <c r="D319" s="917">
        <f>'UBS Vila Sabrina'!D15</f>
        <v>540</v>
      </c>
      <c r="E319" s="92">
        <f>'UBS Vila Sabrina'!E15</f>
        <v>543</v>
      </c>
      <c r="F319" s="917">
        <f>'UBS Vila Sabrina'!F15</f>
        <v>540</v>
      </c>
      <c r="G319" s="92">
        <f>'UBS Vila Sabrina'!G15</f>
        <v>438</v>
      </c>
      <c r="H319" s="917">
        <f>'UBS Vila Sabrina'!H15</f>
        <v>540</v>
      </c>
      <c r="I319" s="92">
        <f>'UBS Vila Sabrina'!I15</f>
        <v>757</v>
      </c>
      <c r="J319" s="917">
        <f>'UBS Vila Sabrina'!J15</f>
        <v>540</v>
      </c>
      <c r="K319" s="92">
        <f>'UBS Vila Sabrina'!K15</f>
        <v>719</v>
      </c>
      <c r="L319" s="917">
        <f>'UBS Vila Sabrina'!L15</f>
        <v>540</v>
      </c>
      <c r="M319" s="92">
        <f>'UBS Vila Sabrina'!M15</f>
        <v>634</v>
      </c>
      <c r="N319" s="92">
        <f>'UBS Vila Sabrina'!N15</f>
        <v>3240</v>
      </c>
      <c r="O319" s="92">
        <f>'UBS Vila Sabrina'!O15</f>
        <v>3655</v>
      </c>
      <c r="P319" s="915">
        <f>'UBS Vila Sabrina'!P15</f>
        <v>1.1280864197530864</v>
      </c>
    </row>
    <row r="320" spans="1:16" x14ac:dyDescent="0.25">
      <c r="A320" s="214" t="str">
        <f>'UBS Vila Sabrina'!A16</f>
        <v>Enfermeiro (visita) - 30hrs</v>
      </c>
      <c r="B320" s="917">
        <f>'UBS Vila Sabrina'!B16</f>
        <v>30</v>
      </c>
      <c r="C320" s="92">
        <f>'UBS Vila Sabrina'!C16</f>
        <v>29</v>
      </c>
      <c r="D320" s="917">
        <f>'UBS Vila Sabrina'!D16</f>
        <v>30</v>
      </c>
      <c r="E320" s="92">
        <f>'UBS Vila Sabrina'!E16</f>
        <v>54</v>
      </c>
      <c r="F320" s="917">
        <f>'UBS Vila Sabrina'!F16</f>
        <v>30</v>
      </c>
      <c r="G320" s="92">
        <f>'UBS Vila Sabrina'!G16</f>
        <v>32</v>
      </c>
      <c r="H320" s="917">
        <f>'UBS Vila Sabrina'!H16</f>
        <v>30</v>
      </c>
      <c r="I320" s="92">
        <f>'UBS Vila Sabrina'!I16</f>
        <v>26</v>
      </c>
      <c r="J320" s="917">
        <f>'UBS Vila Sabrina'!J16</f>
        <v>30</v>
      </c>
      <c r="K320" s="92">
        <f>'UBS Vila Sabrina'!K16</f>
        <v>46</v>
      </c>
      <c r="L320" s="917">
        <f>'UBS Vila Sabrina'!L16</f>
        <v>30</v>
      </c>
      <c r="M320" s="92">
        <f>'UBS Vila Sabrina'!M16</f>
        <v>52</v>
      </c>
      <c r="N320" s="92">
        <f>'UBS Vila Sabrina'!N16</f>
        <v>180</v>
      </c>
      <c r="O320" s="92">
        <f>'UBS Vila Sabrina'!O16</f>
        <v>239</v>
      </c>
      <c r="P320" s="915">
        <f>'UBS Vila Sabrina'!P16</f>
        <v>1.3277777777777777</v>
      </c>
    </row>
    <row r="321" spans="1:16" x14ac:dyDescent="0.25">
      <c r="A321" s="214" t="str">
        <f>'UBS Vila Sabrina'!A17</f>
        <v>Assistente Social (consulta/ VD) - 30hrs</v>
      </c>
      <c r="B321" s="917">
        <f>'UBS Vila Sabrina'!B17</f>
        <v>61</v>
      </c>
      <c r="C321" s="92">
        <f>'UBS Vila Sabrina'!C17</f>
        <v>63</v>
      </c>
      <c r="D321" s="917">
        <f>'UBS Vila Sabrina'!D17</f>
        <v>61</v>
      </c>
      <c r="E321" s="92">
        <f>'UBS Vila Sabrina'!E17</f>
        <v>54</v>
      </c>
      <c r="F321" s="917">
        <f>'UBS Vila Sabrina'!F17</f>
        <v>61</v>
      </c>
      <c r="G321" s="92">
        <f>'UBS Vila Sabrina'!G17</f>
        <v>72</v>
      </c>
      <c r="H321" s="917">
        <f>'UBS Vila Sabrina'!H17</f>
        <v>61</v>
      </c>
      <c r="I321" s="92">
        <f>'UBS Vila Sabrina'!I17</f>
        <v>57</v>
      </c>
      <c r="J321" s="917">
        <f>'UBS Vila Sabrina'!J17</f>
        <v>61</v>
      </c>
      <c r="K321" s="92">
        <f>'UBS Vila Sabrina'!K17</f>
        <v>119</v>
      </c>
      <c r="L321" s="917">
        <f>'UBS Vila Sabrina'!L17</f>
        <v>61</v>
      </c>
      <c r="M321" s="92">
        <f>'UBS Vila Sabrina'!M17</f>
        <v>126</v>
      </c>
      <c r="N321" s="92">
        <f>'UBS Vila Sabrina'!N17</f>
        <v>366</v>
      </c>
      <c r="O321" s="92">
        <f>'UBS Vila Sabrina'!O17</f>
        <v>491</v>
      </c>
      <c r="P321" s="915">
        <f>'UBS Vila Sabrina'!P17</f>
        <v>1.3415300546448088</v>
      </c>
    </row>
    <row r="322" spans="1:16" x14ac:dyDescent="0.25">
      <c r="A322" s="214" t="str">
        <f>'UBS Vila Sabrina'!A18</f>
        <v>Assistente Social (nº grupos)</v>
      </c>
      <c r="B322" s="917">
        <f>'UBS Vila Sabrina'!B18</f>
        <v>15</v>
      </c>
      <c r="C322" s="92">
        <f>'UBS Vila Sabrina'!C18</f>
        <v>11</v>
      </c>
      <c r="D322" s="917">
        <f>'UBS Vila Sabrina'!D18</f>
        <v>15</v>
      </c>
      <c r="E322" s="92">
        <f>'UBS Vila Sabrina'!E18</f>
        <v>19</v>
      </c>
      <c r="F322" s="917">
        <f>'UBS Vila Sabrina'!F18</f>
        <v>15</v>
      </c>
      <c r="G322" s="92">
        <f>'UBS Vila Sabrina'!G18</f>
        <v>16</v>
      </c>
      <c r="H322" s="917">
        <f>'UBS Vila Sabrina'!H18</f>
        <v>15</v>
      </c>
      <c r="I322" s="92">
        <f>'UBS Vila Sabrina'!I18</f>
        <v>16</v>
      </c>
      <c r="J322" s="917">
        <f>'UBS Vila Sabrina'!J18</f>
        <v>15</v>
      </c>
      <c r="K322" s="92">
        <f>'UBS Vila Sabrina'!K18</f>
        <v>38</v>
      </c>
      <c r="L322" s="917">
        <f>'UBS Vila Sabrina'!L18</f>
        <v>15</v>
      </c>
      <c r="M322" s="92">
        <f>'UBS Vila Sabrina'!M18</f>
        <v>28</v>
      </c>
      <c r="N322" s="92">
        <f>'UBS Vila Sabrina'!N18</f>
        <v>90</v>
      </c>
      <c r="O322" s="92">
        <f>'UBS Vila Sabrina'!O18</f>
        <v>128</v>
      </c>
      <c r="P322" s="915">
        <f>'UBS Vila Sabrina'!P18</f>
        <v>1.4222222222222223</v>
      </c>
    </row>
    <row r="323" spans="1:16" x14ac:dyDescent="0.25">
      <c r="A323" s="214" t="str">
        <f>'UBS Vila Sabrina'!A19</f>
        <v>Farmacêutico (consulta/ VD) - 40hrs</v>
      </c>
      <c r="B323" s="917">
        <f>'UBS Vila Sabrina'!B19</f>
        <v>96</v>
      </c>
      <c r="C323" s="92">
        <f>'UBS Vila Sabrina'!C19</f>
        <v>105</v>
      </c>
      <c r="D323" s="917">
        <f>'UBS Vila Sabrina'!D19</f>
        <v>96</v>
      </c>
      <c r="E323" s="92">
        <f>'UBS Vila Sabrina'!E19</f>
        <v>80</v>
      </c>
      <c r="F323" s="917">
        <f>'UBS Vila Sabrina'!F19</f>
        <v>96</v>
      </c>
      <c r="G323" s="92">
        <f>'UBS Vila Sabrina'!G19</f>
        <v>107</v>
      </c>
      <c r="H323" s="917">
        <f>'UBS Vila Sabrina'!H19</f>
        <v>96</v>
      </c>
      <c r="I323" s="92">
        <f>'UBS Vila Sabrina'!I19</f>
        <v>98</v>
      </c>
      <c r="J323" s="917">
        <f>'UBS Vila Sabrina'!J19</f>
        <v>96</v>
      </c>
      <c r="K323" s="92">
        <f>'UBS Vila Sabrina'!K19</f>
        <v>74</v>
      </c>
      <c r="L323" s="917">
        <f>'UBS Vila Sabrina'!L19</f>
        <v>96</v>
      </c>
      <c r="M323" s="92">
        <f>'UBS Vila Sabrina'!M19</f>
        <v>113</v>
      </c>
      <c r="N323" s="92">
        <f>'UBS Vila Sabrina'!N19</f>
        <v>576</v>
      </c>
      <c r="O323" s="92">
        <f>'UBS Vila Sabrina'!O19</f>
        <v>577</v>
      </c>
      <c r="P323" s="915">
        <f>'UBS Vila Sabrina'!P19</f>
        <v>1.0017361111111112</v>
      </c>
    </row>
    <row r="324" spans="1:16" x14ac:dyDescent="0.25">
      <c r="A324" s="214" t="str">
        <f>'UBS Vila Sabrina'!A20</f>
        <v>Farmacêutico (nº grupos)</v>
      </c>
      <c r="B324" s="917">
        <f>'UBS Vila Sabrina'!B20</f>
        <v>16</v>
      </c>
      <c r="C324" s="92">
        <f>'UBS Vila Sabrina'!C20</f>
        <v>2</v>
      </c>
      <c r="D324" s="917">
        <f>'UBS Vila Sabrina'!D20</f>
        <v>16</v>
      </c>
      <c r="E324" s="92">
        <f>'UBS Vila Sabrina'!E20</f>
        <v>5</v>
      </c>
      <c r="F324" s="917">
        <f>'UBS Vila Sabrina'!F20</f>
        <v>16</v>
      </c>
      <c r="G324" s="92">
        <f>'UBS Vila Sabrina'!G20</f>
        <v>5</v>
      </c>
      <c r="H324" s="917">
        <f>'UBS Vila Sabrina'!H20</f>
        <v>16</v>
      </c>
      <c r="I324" s="92">
        <f>'UBS Vila Sabrina'!I20</f>
        <v>2</v>
      </c>
      <c r="J324" s="917">
        <f>'UBS Vila Sabrina'!J20</f>
        <v>16</v>
      </c>
      <c r="K324" s="92">
        <f>'UBS Vila Sabrina'!K20</f>
        <v>12</v>
      </c>
      <c r="L324" s="917">
        <f>'UBS Vila Sabrina'!L20</f>
        <v>16</v>
      </c>
      <c r="M324" s="92">
        <f>'UBS Vila Sabrina'!M20</f>
        <v>16</v>
      </c>
      <c r="N324" s="92">
        <f>'UBS Vila Sabrina'!N20</f>
        <v>96</v>
      </c>
      <c r="O324" s="92">
        <f>'UBS Vila Sabrina'!O20</f>
        <v>42</v>
      </c>
      <c r="P324" s="915">
        <f>'UBS Vila Sabrina'!P20</f>
        <v>0.4375</v>
      </c>
    </row>
    <row r="325" spans="1:16" x14ac:dyDescent="0.25">
      <c r="A325" s="214" t="str">
        <f>'UBS Vila Sabrina'!A21</f>
        <v>Psicólogo (consulta/ VD) - 30hrs</v>
      </c>
      <c r="B325" s="917">
        <f>'UBS Vila Sabrina'!B21</f>
        <v>92</v>
      </c>
      <c r="C325" s="92">
        <f>'UBS Vila Sabrina'!C21</f>
        <v>112</v>
      </c>
      <c r="D325" s="917">
        <f>'UBS Vila Sabrina'!D21</f>
        <v>92</v>
      </c>
      <c r="E325" s="92">
        <f>'UBS Vila Sabrina'!E21</f>
        <v>97</v>
      </c>
      <c r="F325" s="917">
        <f>'UBS Vila Sabrina'!F21</f>
        <v>92</v>
      </c>
      <c r="G325" s="92">
        <f>'UBS Vila Sabrina'!G21</f>
        <v>120</v>
      </c>
      <c r="H325" s="917">
        <f>'UBS Vila Sabrina'!H21</f>
        <v>92</v>
      </c>
      <c r="I325" s="92">
        <f>'UBS Vila Sabrina'!I21</f>
        <v>94</v>
      </c>
      <c r="J325" s="917">
        <f>'UBS Vila Sabrina'!J21</f>
        <v>92</v>
      </c>
      <c r="K325" s="92">
        <f>'UBS Vila Sabrina'!K21</f>
        <v>89</v>
      </c>
      <c r="L325" s="917">
        <f>'UBS Vila Sabrina'!L21</f>
        <v>92</v>
      </c>
      <c r="M325" s="92">
        <f>'UBS Vila Sabrina'!M21</f>
        <v>93</v>
      </c>
      <c r="N325" s="92">
        <f>'UBS Vila Sabrina'!N21</f>
        <v>552</v>
      </c>
      <c r="O325" s="92">
        <f>'UBS Vila Sabrina'!O21</f>
        <v>605</v>
      </c>
      <c r="P325" s="915">
        <f>'UBS Vila Sabrina'!P21</f>
        <v>1.0960144927536233</v>
      </c>
    </row>
    <row r="326" spans="1:16" x14ac:dyDescent="0.25">
      <c r="A326" s="214" t="str">
        <f>'UBS Vila Sabrina'!A22</f>
        <v>Psicólogo (nº grupos)</v>
      </c>
      <c r="B326" s="917">
        <f>'UBS Vila Sabrina'!B22</f>
        <v>60</v>
      </c>
      <c r="C326" s="92">
        <f>'UBS Vila Sabrina'!C22</f>
        <v>46</v>
      </c>
      <c r="D326" s="917">
        <f>'UBS Vila Sabrina'!D22</f>
        <v>60</v>
      </c>
      <c r="E326" s="92">
        <f>'UBS Vila Sabrina'!E22</f>
        <v>58</v>
      </c>
      <c r="F326" s="917">
        <f>'UBS Vila Sabrina'!F22</f>
        <v>60</v>
      </c>
      <c r="G326" s="92">
        <f>'UBS Vila Sabrina'!G22</f>
        <v>57</v>
      </c>
      <c r="H326" s="917">
        <f>'UBS Vila Sabrina'!H22</f>
        <v>60</v>
      </c>
      <c r="I326" s="92">
        <f>'UBS Vila Sabrina'!I22</f>
        <v>61</v>
      </c>
      <c r="J326" s="917">
        <f>'UBS Vila Sabrina'!J22</f>
        <v>60</v>
      </c>
      <c r="K326" s="92">
        <f>'UBS Vila Sabrina'!K22</f>
        <v>72</v>
      </c>
      <c r="L326" s="917">
        <f>'UBS Vila Sabrina'!L22</f>
        <v>60</v>
      </c>
      <c r="M326" s="92">
        <f>'UBS Vila Sabrina'!M22</f>
        <v>53</v>
      </c>
      <c r="N326" s="92">
        <f>'UBS Vila Sabrina'!N22</f>
        <v>360</v>
      </c>
      <c r="O326" s="92">
        <f>'UBS Vila Sabrina'!O22</f>
        <v>347</v>
      </c>
      <c r="P326" s="915">
        <f>'UBS Vila Sabrina'!P22</f>
        <v>0.96388888888888891</v>
      </c>
    </row>
    <row r="327" spans="1:16" x14ac:dyDescent="0.25">
      <c r="A327" s="214" t="str">
        <f>'UBS Vila Sabrina'!A23</f>
        <v>Técnico de Enfermagem (Visitas) - 30hrs</v>
      </c>
      <c r="B327" s="917">
        <f>'UBS Vila Sabrina'!B23</f>
        <v>120</v>
      </c>
      <c r="C327" s="92">
        <f>'UBS Vila Sabrina'!C23</f>
        <v>182</v>
      </c>
      <c r="D327" s="917">
        <f>'UBS Vila Sabrina'!D23</f>
        <v>120</v>
      </c>
      <c r="E327" s="92">
        <f>'UBS Vila Sabrina'!E23</f>
        <v>144</v>
      </c>
      <c r="F327" s="917">
        <f>'UBS Vila Sabrina'!F23</f>
        <v>120</v>
      </c>
      <c r="G327" s="92">
        <f>'UBS Vila Sabrina'!G23</f>
        <v>103</v>
      </c>
      <c r="H327" s="917">
        <f>'UBS Vila Sabrina'!H23</f>
        <v>120</v>
      </c>
      <c r="I327" s="92">
        <f>'UBS Vila Sabrina'!I23</f>
        <v>125</v>
      </c>
      <c r="J327" s="917">
        <f>'UBS Vila Sabrina'!J23</f>
        <v>120</v>
      </c>
      <c r="K327" s="92">
        <f>'UBS Vila Sabrina'!K23</f>
        <v>126</v>
      </c>
      <c r="L327" s="917">
        <f>'UBS Vila Sabrina'!L23</f>
        <v>120</v>
      </c>
      <c r="M327" s="92">
        <f>'UBS Vila Sabrina'!M23</f>
        <v>121</v>
      </c>
      <c r="N327" s="92">
        <f>'UBS Vila Sabrina'!N23</f>
        <v>720</v>
      </c>
      <c r="O327" s="92">
        <f>'UBS Vila Sabrina'!O23</f>
        <v>801</v>
      </c>
      <c r="P327" s="915">
        <f>'UBS Vila Sabrina'!P23</f>
        <v>1.1125</v>
      </c>
    </row>
    <row r="328" spans="1:16" x14ac:dyDescent="0.25">
      <c r="A328" s="214" t="str">
        <f>'UBS Vila Sabrina'!A24</f>
        <v>PICS - Atividades Coletivas</v>
      </c>
      <c r="B328" s="917">
        <f>'UBS Vila Sabrina'!B24</f>
        <v>7</v>
      </c>
      <c r="C328" s="92">
        <f>'UBS Vila Sabrina'!C24</f>
        <v>0</v>
      </c>
      <c r="D328" s="917">
        <f>'UBS Vila Sabrina'!D24</f>
        <v>7</v>
      </c>
      <c r="E328" s="92">
        <f>'UBS Vila Sabrina'!E24</f>
        <v>8</v>
      </c>
      <c r="F328" s="917">
        <f>'UBS Vila Sabrina'!F24</f>
        <v>7</v>
      </c>
      <c r="G328" s="92">
        <f>'UBS Vila Sabrina'!G24</f>
        <v>6</v>
      </c>
      <c r="H328" s="917">
        <f>'UBS Vila Sabrina'!H24</f>
        <v>7</v>
      </c>
      <c r="I328" s="92">
        <f>'UBS Vila Sabrina'!I24</f>
        <v>7</v>
      </c>
      <c r="J328" s="917">
        <f>'UBS Vila Sabrina'!J24</f>
        <v>7</v>
      </c>
      <c r="K328" s="92">
        <f>'UBS Vila Sabrina'!K24</f>
        <v>7</v>
      </c>
      <c r="L328" s="917">
        <f>'UBS Vila Sabrina'!L24</f>
        <v>7</v>
      </c>
      <c r="M328" s="92">
        <f>'UBS Vila Sabrina'!M24</f>
        <v>6</v>
      </c>
      <c r="N328" s="92">
        <f>'UBS Vila Sabrina'!N24</f>
        <v>42</v>
      </c>
      <c r="O328" s="92">
        <f>'UBS Vila Sabrina'!O24</f>
        <v>34</v>
      </c>
      <c r="P328" s="915">
        <f>'UBS Vila Sabrina'!P24</f>
        <v>0.80952380952380953</v>
      </c>
    </row>
    <row r="329" spans="1:16" ht="15.75" thickBot="1" x14ac:dyDescent="0.3">
      <c r="A329" s="214" t="str">
        <f>'UBS Vila Sabrina'!A25</f>
        <v>PICS - Atividades Individuais</v>
      </c>
      <c r="B329" s="917">
        <f>'UBS Vila Sabrina'!B25</f>
        <v>10</v>
      </c>
      <c r="C329" s="92">
        <f>'UBS Vila Sabrina'!C25</f>
        <v>46</v>
      </c>
      <c r="D329" s="917">
        <f>'UBS Vila Sabrina'!D25</f>
        <v>10</v>
      </c>
      <c r="E329" s="92">
        <f>'UBS Vila Sabrina'!E25</f>
        <v>47</v>
      </c>
      <c r="F329" s="917">
        <f>'UBS Vila Sabrina'!F25</f>
        <v>10</v>
      </c>
      <c r="G329" s="92">
        <f>'UBS Vila Sabrina'!G25</f>
        <v>76</v>
      </c>
      <c r="H329" s="917">
        <f>'UBS Vila Sabrina'!H25</f>
        <v>10</v>
      </c>
      <c r="I329" s="92">
        <f>'UBS Vila Sabrina'!I25</f>
        <v>82</v>
      </c>
      <c r="J329" s="917">
        <f>'UBS Vila Sabrina'!J25</f>
        <v>10</v>
      </c>
      <c r="K329" s="92">
        <f>'UBS Vila Sabrina'!K25</f>
        <v>60</v>
      </c>
      <c r="L329" s="917">
        <f>'UBS Vila Sabrina'!L25</f>
        <v>10</v>
      </c>
      <c r="M329" s="92">
        <f>'UBS Vila Sabrina'!M25</f>
        <v>54</v>
      </c>
      <c r="N329" s="92">
        <f>'UBS Vila Sabrina'!N25</f>
        <v>60</v>
      </c>
      <c r="O329" s="92">
        <f>'UBS Vila Sabrina'!O25</f>
        <v>365</v>
      </c>
      <c r="P329" s="915">
        <f>'UBS Vila Sabrina'!P25</f>
        <v>6.083333333333333</v>
      </c>
    </row>
    <row r="330" spans="1:16" ht="15.75" thickBot="1" x14ac:dyDescent="0.3">
      <c r="A330" s="844" t="str">
        <f>'UBS Vila Sabrina'!A26</f>
        <v>TOTAL</v>
      </c>
      <c r="B330" s="932">
        <f>'UBS Vila Sabrina'!B26</f>
        <v>3165</v>
      </c>
      <c r="C330" s="949">
        <f>'UBS Vila Sabrina'!C26</f>
        <v>3169</v>
      </c>
      <c r="D330" s="932">
        <f>'UBS Vila Sabrina'!D26</f>
        <v>3165</v>
      </c>
      <c r="E330" s="949">
        <f>'UBS Vila Sabrina'!E26</f>
        <v>2854</v>
      </c>
      <c r="F330" s="932">
        <f>'UBS Vila Sabrina'!F26</f>
        <v>3165</v>
      </c>
      <c r="G330" s="949">
        <f>'UBS Vila Sabrina'!G26</f>
        <v>2889</v>
      </c>
      <c r="H330" s="932">
        <f>'UBS Vila Sabrina'!H26</f>
        <v>3165</v>
      </c>
      <c r="I330" s="949">
        <f>'UBS Vila Sabrina'!I26</f>
        <v>3078</v>
      </c>
      <c r="J330" s="932">
        <f>'UBS Vila Sabrina'!J26</f>
        <v>3165</v>
      </c>
      <c r="K330" s="949">
        <f>'UBS Vila Sabrina'!K26</f>
        <v>3165</v>
      </c>
      <c r="L330" s="932">
        <f>'UBS Vila Sabrina'!L26</f>
        <v>3165</v>
      </c>
      <c r="M330" s="949">
        <f>'UBS Vila Sabrina'!M26</f>
        <v>3076</v>
      </c>
      <c r="N330" s="949">
        <f>'UBS Vila Sabrina'!N26</f>
        <v>18990</v>
      </c>
      <c r="O330" s="949">
        <f>'UBS Vila Sabrina'!O26</f>
        <v>18231</v>
      </c>
      <c r="P330" s="950">
        <f>'UBS Vila Sabrina'!P26</f>
        <v>0.96003159557661932</v>
      </c>
    </row>
    <row r="332" spans="1:16" ht="15.75" x14ac:dyDescent="0.25">
      <c r="A332" s="918" t="s">
        <v>672</v>
      </c>
      <c r="B332" s="926"/>
      <c r="C332" s="919"/>
      <c r="D332" s="926"/>
      <c r="E332" s="919"/>
      <c r="F332" s="926"/>
      <c r="G332" s="919"/>
      <c r="H332" s="926"/>
      <c r="I332" s="919"/>
      <c r="J332" s="926"/>
      <c r="K332" s="919"/>
      <c r="L332" s="926"/>
      <c r="M332" s="919"/>
      <c r="N332" s="919"/>
      <c r="O332" s="919"/>
      <c r="P332" s="919"/>
    </row>
    <row r="333" spans="1:16" x14ac:dyDescent="0.25">
      <c r="A333" s="909"/>
      <c r="B333" s="971" t="s">
        <v>485</v>
      </c>
      <c r="C333" s="971"/>
      <c r="D333" s="971" t="s">
        <v>686</v>
      </c>
      <c r="E333" s="971"/>
      <c r="F333" s="971" t="s">
        <v>687</v>
      </c>
      <c r="G333" s="971"/>
      <c r="H333" s="971" t="s">
        <v>688</v>
      </c>
      <c r="I333" s="971"/>
      <c r="J333" s="971" t="s">
        <v>690</v>
      </c>
      <c r="K333" s="971"/>
      <c r="L333" s="971" t="s">
        <v>691</v>
      </c>
      <c r="M333" s="971"/>
      <c r="N333" s="986" t="s">
        <v>486</v>
      </c>
      <c r="O333" s="986"/>
      <c r="P333" s="986"/>
    </row>
    <row r="334" spans="1:16" ht="15.75" thickBot="1" x14ac:dyDescent="0.3">
      <c r="A334" s="842" t="s">
        <v>14</v>
      </c>
      <c r="B334" s="920" t="s">
        <v>488</v>
      </c>
      <c r="C334" s="847" t="s">
        <v>487</v>
      </c>
      <c r="D334" s="920" t="s">
        <v>488</v>
      </c>
      <c r="E334" s="847" t="s">
        <v>487</v>
      </c>
      <c r="F334" s="920" t="s">
        <v>488</v>
      </c>
      <c r="G334" s="847" t="s">
        <v>487</v>
      </c>
      <c r="H334" s="920" t="s">
        <v>488</v>
      </c>
      <c r="I334" s="847" t="s">
        <v>487</v>
      </c>
      <c r="J334" s="920" t="s">
        <v>488</v>
      </c>
      <c r="K334" s="847" t="s">
        <v>487</v>
      </c>
      <c r="L334" s="920" t="s">
        <v>488</v>
      </c>
      <c r="M334" s="847" t="s">
        <v>487</v>
      </c>
      <c r="N334" s="847" t="s">
        <v>630</v>
      </c>
      <c r="O334" s="847" t="s">
        <v>631</v>
      </c>
      <c r="P334" s="910" t="s">
        <v>1</v>
      </c>
    </row>
    <row r="335" spans="1:16" ht="15.75" thickTop="1" x14ac:dyDescent="0.25">
      <c r="A335" s="214" t="str">
        <f>'UBS Carandiru'!A9</f>
        <v>Cirurgião Dentista (consulta /atendimento) - 20hrs</v>
      </c>
      <c r="B335" s="917">
        <f>'UBS Carandiru'!B9</f>
        <v>486</v>
      </c>
      <c r="C335" s="92">
        <f>'UBS Carandiru'!C9</f>
        <v>593</v>
      </c>
      <c r="D335" s="917">
        <f>'UBS Carandiru'!D9</f>
        <v>486</v>
      </c>
      <c r="E335" s="92">
        <f>'UBS Carandiru'!E9</f>
        <v>501</v>
      </c>
      <c r="F335" s="917">
        <f>'UBS Carandiru'!F9</f>
        <v>486</v>
      </c>
      <c r="G335" s="92">
        <f>'UBS Carandiru'!G9</f>
        <v>709</v>
      </c>
      <c r="H335" s="917">
        <f>'UBS Carandiru'!H9</f>
        <v>486</v>
      </c>
      <c r="I335" s="92">
        <f>'UBS Carandiru'!I9</f>
        <v>560</v>
      </c>
      <c r="J335" s="917">
        <f>'UBS Carandiru'!J9</f>
        <v>486</v>
      </c>
      <c r="K335" s="92">
        <f>'UBS Carandiru'!K9</f>
        <v>628</v>
      </c>
      <c r="L335" s="917">
        <f>'UBS Carandiru'!L9</f>
        <v>486</v>
      </c>
      <c r="M335" s="92">
        <f>'UBS Carandiru'!M9</f>
        <v>732</v>
      </c>
      <c r="N335" s="92">
        <f>'UBS Carandiru'!N9</f>
        <v>2916</v>
      </c>
      <c r="O335" s="92">
        <f>'UBS Carandiru'!O9</f>
        <v>3723</v>
      </c>
      <c r="P335" s="915">
        <f>'UBS Carandiru'!P9</f>
        <v>1.2767489711934157</v>
      </c>
    </row>
    <row r="336" spans="1:16" x14ac:dyDescent="0.25">
      <c r="A336" s="214" t="str">
        <f>'UBS Carandiru'!A10</f>
        <v>Cirurgião Dentista (TI clínico restaurador) - 20hrs</v>
      </c>
      <c r="B336" s="917">
        <f>'UBS Carandiru'!B10</f>
        <v>108</v>
      </c>
      <c r="C336" s="92">
        <f>'UBS Carandiru'!C10</f>
        <v>146</v>
      </c>
      <c r="D336" s="917">
        <f>'UBS Carandiru'!D10</f>
        <v>108</v>
      </c>
      <c r="E336" s="92">
        <f>'UBS Carandiru'!E10</f>
        <v>131</v>
      </c>
      <c r="F336" s="917">
        <f>'UBS Carandiru'!F10</f>
        <v>108</v>
      </c>
      <c r="G336" s="92">
        <f>'UBS Carandiru'!G10</f>
        <v>143</v>
      </c>
      <c r="H336" s="917">
        <f>'UBS Carandiru'!H10</f>
        <v>108</v>
      </c>
      <c r="I336" s="92">
        <f>'UBS Carandiru'!I10</f>
        <v>120</v>
      </c>
      <c r="J336" s="917">
        <f>'UBS Carandiru'!J10</f>
        <v>108</v>
      </c>
      <c r="K336" s="92">
        <f>'UBS Carandiru'!K10</f>
        <v>144</v>
      </c>
      <c r="L336" s="917">
        <f>'UBS Carandiru'!L10</f>
        <v>108</v>
      </c>
      <c r="M336" s="92">
        <f>'UBS Carandiru'!M10</f>
        <v>131</v>
      </c>
      <c r="N336" s="92">
        <f>'UBS Carandiru'!N10</f>
        <v>648</v>
      </c>
      <c r="O336" s="92">
        <f>'UBS Carandiru'!O10</f>
        <v>815</v>
      </c>
      <c r="P336" s="915">
        <f>'UBS Carandiru'!P10</f>
        <v>1.257716049382716</v>
      </c>
    </row>
    <row r="337" spans="1:16" x14ac:dyDescent="0.25">
      <c r="A337" s="214" t="str">
        <f>'UBS Carandiru'!A11</f>
        <v>Cirurgião Dentista (TI prótese) - 20hrs</v>
      </c>
      <c r="B337" s="917">
        <f>'UBS Carandiru'!B11</f>
        <v>9</v>
      </c>
      <c r="C337" s="92">
        <f>'UBS Carandiru'!C11</f>
        <v>3</v>
      </c>
      <c r="D337" s="917">
        <f>'UBS Carandiru'!D11</f>
        <v>9</v>
      </c>
      <c r="E337" s="92">
        <f>'UBS Carandiru'!E11</f>
        <v>6</v>
      </c>
      <c r="F337" s="917">
        <f>'UBS Carandiru'!F11</f>
        <v>9</v>
      </c>
      <c r="G337" s="92">
        <f>'UBS Carandiru'!G11</f>
        <v>4</v>
      </c>
      <c r="H337" s="917">
        <f>'UBS Carandiru'!H11</f>
        <v>9</v>
      </c>
      <c r="I337" s="92">
        <f>'UBS Carandiru'!I11</f>
        <v>0</v>
      </c>
      <c r="J337" s="917">
        <f>'UBS Carandiru'!J11</f>
        <v>9</v>
      </c>
      <c r="K337" s="92">
        <f>'UBS Carandiru'!K11</f>
        <v>0</v>
      </c>
      <c r="L337" s="917">
        <f>'UBS Carandiru'!L11</f>
        <v>9</v>
      </c>
      <c r="M337" s="92">
        <f>'UBS Carandiru'!M11</f>
        <v>0</v>
      </c>
      <c r="N337" s="92">
        <f>'UBS Carandiru'!N11</f>
        <v>54</v>
      </c>
      <c r="O337" s="92">
        <f>'UBS Carandiru'!O11</f>
        <v>13</v>
      </c>
      <c r="P337" s="915">
        <f>'UBS Carandiru'!P11</f>
        <v>0.24074074074074073</v>
      </c>
    </row>
    <row r="338" spans="1:16" x14ac:dyDescent="0.25">
      <c r="A338" s="214" t="str">
        <f>'UBS Carandiru'!A12</f>
        <v>Médico Clínico (consulta) - 20hrs</v>
      </c>
      <c r="B338" s="917">
        <f>'UBS Carandiru'!B12</f>
        <v>792</v>
      </c>
      <c r="C338" s="92">
        <f>'UBS Carandiru'!C12</f>
        <v>552</v>
      </c>
      <c r="D338" s="917">
        <f>'UBS Carandiru'!D12</f>
        <v>792</v>
      </c>
      <c r="E338" s="92">
        <f>'UBS Carandiru'!E12</f>
        <v>651</v>
      </c>
      <c r="F338" s="917">
        <f>'UBS Carandiru'!F12</f>
        <v>792</v>
      </c>
      <c r="G338" s="92">
        <f>'UBS Carandiru'!G12</f>
        <v>874</v>
      </c>
      <c r="H338" s="917">
        <f>'UBS Carandiru'!H12</f>
        <v>792</v>
      </c>
      <c r="I338" s="92">
        <f>'UBS Carandiru'!I12</f>
        <v>807</v>
      </c>
      <c r="J338" s="917">
        <f>'UBS Carandiru'!J12</f>
        <v>792</v>
      </c>
      <c r="K338" s="92">
        <f>'UBS Carandiru'!K12</f>
        <v>806</v>
      </c>
      <c r="L338" s="917">
        <f>'UBS Carandiru'!L12</f>
        <v>792</v>
      </c>
      <c r="M338" s="92">
        <f>'UBS Carandiru'!M12</f>
        <v>673</v>
      </c>
      <c r="N338" s="92">
        <f>'UBS Carandiru'!N12</f>
        <v>4752</v>
      </c>
      <c r="O338" s="92">
        <f>'UBS Carandiru'!O12</f>
        <v>4363</v>
      </c>
      <c r="P338" s="915">
        <f>'UBS Carandiru'!P12</f>
        <v>0.91813973063973064</v>
      </c>
    </row>
    <row r="339" spans="1:16" x14ac:dyDescent="0.25">
      <c r="A339" s="214" t="str">
        <f>'UBS Carandiru'!A13</f>
        <v>Médico Pediatra (consulta) - 30hrs</v>
      </c>
      <c r="B339" s="917">
        <f>'UBS Carandiru'!B13</f>
        <v>396</v>
      </c>
      <c r="C339" s="92">
        <f>'UBS Carandiru'!C13</f>
        <v>37</v>
      </c>
      <c r="D339" s="917">
        <f>'UBS Carandiru'!D13</f>
        <v>396</v>
      </c>
      <c r="E339" s="92">
        <f>'UBS Carandiru'!E13</f>
        <v>92</v>
      </c>
      <c r="F339" s="917">
        <f>'UBS Carandiru'!F13</f>
        <v>396</v>
      </c>
      <c r="G339" s="92">
        <f>'UBS Carandiru'!G13</f>
        <v>258</v>
      </c>
      <c r="H339" s="917">
        <f>'UBS Carandiru'!H13</f>
        <v>396</v>
      </c>
      <c r="I339" s="92">
        <f>'UBS Carandiru'!I13</f>
        <v>212</v>
      </c>
      <c r="J339" s="917">
        <f>'UBS Carandiru'!J13</f>
        <v>396</v>
      </c>
      <c r="K339" s="92">
        <f>'UBS Carandiru'!K13</f>
        <v>237</v>
      </c>
      <c r="L339" s="917">
        <f>'UBS Carandiru'!L13</f>
        <v>396</v>
      </c>
      <c r="M339" s="92">
        <f>'UBS Carandiru'!M13</f>
        <v>323</v>
      </c>
      <c r="N339" s="92">
        <f>'UBS Carandiru'!N13</f>
        <v>2376</v>
      </c>
      <c r="O339" s="92">
        <f>'UBS Carandiru'!O13</f>
        <v>1159</v>
      </c>
      <c r="P339" s="915">
        <f>'UBS Carandiru'!P13</f>
        <v>0.48779461279461278</v>
      </c>
    </row>
    <row r="340" spans="1:16" x14ac:dyDescent="0.25">
      <c r="A340" s="214" t="str">
        <f>'UBS Carandiru'!A14</f>
        <v>Médico Psiquiatra (consulta) - 20hrs</v>
      </c>
      <c r="B340" s="917">
        <f>'UBS Carandiru'!B14</f>
        <v>160</v>
      </c>
      <c r="C340" s="92">
        <f>'UBS Carandiru'!C14</f>
        <v>168</v>
      </c>
      <c r="D340" s="917">
        <f>'UBS Carandiru'!D14</f>
        <v>160</v>
      </c>
      <c r="E340" s="92">
        <f>'UBS Carandiru'!E14</f>
        <v>142</v>
      </c>
      <c r="F340" s="917">
        <f>'UBS Carandiru'!F14</f>
        <v>160</v>
      </c>
      <c r="G340" s="92">
        <f>'UBS Carandiru'!G14</f>
        <v>172</v>
      </c>
      <c r="H340" s="917">
        <f>'UBS Carandiru'!H14</f>
        <v>160</v>
      </c>
      <c r="I340" s="92">
        <f>'UBS Carandiru'!I14</f>
        <v>85</v>
      </c>
      <c r="J340" s="917">
        <f>'UBS Carandiru'!J14</f>
        <v>160</v>
      </c>
      <c r="K340" s="92">
        <f>'UBS Carandiru'!K14</f>
        <v>141</v>
      </c>
      <c r="L340" s="917">
        <f>'UBS Carandiru'!L14</f>
        <v>160</v>
      </c>
      <c r="M340" s="92">
        <f>'UBS Carandiru'!M14</f>
        <v>117</v>
      </c>
      <c r="N340" s="92">
        <f>'UBS Carandiru'!N14</f>
        <v>960</v>
      </c>
      <c r="O340" s="92">
        <f>'UBS Carandiru'!O14</f>
        <v>825</v>
      </c>
      <c r="P340" s="915">
        <f>'UBS Carandiru'!P14</f>
        <v>0.859375</v>
      </c>
    </row>
    <row r="341" spans="1:16" x14ac:dyDescent="0.25">
      <c r="A341" s="214" t="str">
        <f>'UBS Carandiru'!A15</f>
        <v>Médico Ginecologista (consulta)  - 20hrs</v>
      </c>
      <c r="B341" s="917">
        <f>'UBS Carandiru'!B15</f>
        <v>528</v>
      </c>
      <c r="C341" s="92">
        <f>'UBS Carandiru'!C15</f>
        <v>491</v>
      </c>
      <c r="D341" s="917">
        <f>'UBS Carandiru'!D15</f>
        <v>528</v>
      </c>
      <c r="E341" s="92">
        <f>'UBS Carandiru'!E15</f>
        <v>358</v>
      </c>
      <c r="F341" s="917">
        <f>'UBS Carandiru'!F15</f>
        <v>528</v>
      </c>
      <c r="G341" s="92">
        <f>'UBS Carandiru'!G15</f>
        <v>513</v>
      </c>
      <c r="H341" s="917">
        <f>'UBS Carandiru'!H15</f>
        <v>528</v>
      </c>
      <c r="I341" s="92">
        <f>'UBS Carandiru'!I15</f>
        <v>310</v>
      </c>
      <c r="J341" s="917">
        <f>'UBS Carandiru'!J15</f>
        <v>528</v>
      </c>
      <c r="K341" s="92">
        <f>'UBS Carandiru'!K15</f>
        <v>324</v>
      </c>
      <c r="L341" s="917">
        <f>'UBS Carandiru'!L15</f>
        <v>528</v>
      </c>
      <c r="M341" s="92">
        <f>'UBS Carandiru'!M15</f>
        <v>378</v>
      </c>
      <c r="N341" s="92">
        <f>'UBS Carandiru'!N15</f>
        <v>3168</v>
      </c>
      <c r="O341" s="92">
        <f>'UBS Carandiru'!O15</f>
        <v>2374</v>
      </c>
      <c r="P341" s="915">
        <f>'UBS Carandiru'!P15</f>
        <v>0.74936868686868685</v>
      </c>
    </row>
    <row r="342" spans="1:16" x14ac:dyDescent="0.25">
      <c r="A342" s="214" t="str">
        <f>'UBS Carandiru'!A16</f>
        <v>Médico Cardiologista (consulta) - 20hrs</v>
      </c>
      <c r="B342" s="917">
        <f>'UBS Carandiru'!B16</f>
        <v>120</v>
      </c>
      <c r="C342" s="92">
        <f>'UBS Carandiru'!C16</f>
        <v>129</v>
      </c>
      <c r="D342" s="917">
        <f>'UBS Carandiru'!D16</f>
        <v>120</v>
      </c>
      <c r="E342" s="92">
        <f>'UBS Carandiru'!E16</f>
        <v>84</v>
      </c>
      <c r="F342" s="917">
        <f>'UBS Carandiru'!F16</f>
        <v>120</v>
      </c>
      <c r="G342" s="92">
        <f>'UBS Carandiru'!G16</f>
        <v>58</v>
      </c>
      <c r="H342" s="917">
        <f>'UBS Carandiru'!H16</f>
        <v>120</v>
      </c>
      <c r="I342" s="92">
        <f>'UBS Carandiru'!I16</f>
        <v>71</v>
      </c>
      <c r="J342" s="917">
        <f>'UBS Carandiru'!J16</f>
        <v>120</v>
      </c>
      <c r="K342" s="92">
        <f>'UBS Carandiru'!K16</f>
        <v>87</v>
      </c>
      <c r="L342" s="917">
        <f>'UBS Carandiru'!L16</f>
        <v>120</v>
      </c>
      <c r="M342" s="92">
        <f>'UBS Carandiru'!M16</f>
        <v>69</v>
      </c>
      <c r="N342" s="92">
        <f>'UBS Carandiru'!N16</f>
        <v>720</v>
      </c>
      <c r="O342" s="92">
        <f>'UBS Carandiru'!O16</f>
        <v>498</v>
      </c>
      <c r="P342" s="915">
        <f>'UBS Carandiru'!P16</f>
        <v>0.69166666666666665</v>
      </c>
    </row>
    <row r="343" spans="1:16" x14ac:dyDescent="0.25">
      <c r="A343" s="214" t="str">
        <f>'UBS Carandiru'!A17</f>
        <v>Médico Ortopedista (consulta) - 12hrs</v>
      </c>
      <c r="B343" s="917">
        <f>'UBS Carandiru'!B17</f>
        <v>528</v>
      </c>
      <c r="C343" s="92">
        <f>'UBS Carandiru'!C17</f>
        <v>292</v>
      </c>
      <c r="D343" s="917">
        <f>'UBS Carandiru'!D17</f>
        <v>528</v>
      </c>
      <c r="E343" s="92">
        <f>'UBS Carandiru'!E17</f>
        <v>434</v>
      </c>
      <c r="F343" s="917">
        <f>'UBS Carandiru'!F17</f>
        <v>528</v>
      </c>
      <c r="G343" s="92">
        <f>'UBS Carandiru'!G17</f>
        <v>541</v>
      </c>
      <c r="H343" s="917">
        <f>'UBS Carandiru'!H17</f>
        <v>528</v>
      </c>
      <c r="I343" s="92">
        <f>'UBS Carandiru'!I17</f>
        <v>550</v>
      </c>
      <c r="J343" s="917">
        <f>'UBS Carandiru'!J17</f>
        <v>528</v>
      </c>
      <c r="K343" s="92">
        <f>'UBS Carandiru'!K17</f>
        <v>366</v>
      </c>
      <c r="L343" s="917">
        <f>'UBS Carandiru'!L17</f>
        <v>528</v>
      </c>
      <c r="M343" s="92">
        <f>'UBS Carandiru'!M17</f>
        <v>416</v>
      </c>
      <c r="N343" s="92">
        <f>'UBS Carandiru'!N17</f>
        <v>3168</v>
      </c>
      <c r="O343" s="92">
        <f>'UBS Carandiru'!O17</f>
        <v>2599</v>
      </c>
      <c r="P343" s="915">
        <f>'UBS Carandiru'!P17</f>
        <v>0.82039141414141414</v>
      </c>
    </row>
    <row r="344" spans="1:16" x14ac:dyDescent="0.25">
      <c r="A344" s="214" t="str">
        <f>'UBS Carandiru'!A18</f>
        <v>Enfermeiro (consulta) - 30hrs</v>
      </c>
      <c r="B344" s="917">
        <f>'UBS Carandiru'!B18</f>
        <v>432</v>
      </c>
      <c r="C344" s="92">
        <f>'UBS Carandiru'!C18</f>
        <v>358</v>
      </c>
      <c r="D344" s="917">
        <f>'UBS Carandiru'!D18</f>
        <v>432</v>
      </c>
      <c r="E344" s="92">
        <f>'UBS Carandiru'!E18</f>
        <v>386</v>
      </c>
      <c r="F344" s="917">
        <f>'UBS Carandiru'!F18</f>
        <v>432</v>
      </c>
      <c r="G344" s="92">
        <f>'UBS Carandiru'!G18</f>
        <v>413</v>
      </c>
      <c r="H344" s="917">
        <f>'UBS Carandiru'!H18</f>
        <v>432</v>
      </c>
      <c r="I344" s="92">
        <f>'UBS Carandiru'!I18</f>
        <v>356</v>
      </c>
      <c r="J344" s="917">
        <f>'UBS Carandiru'!J18</f>
        <v>432</v>
      </c>
      <c r="K344" s="92">
        <f>'UBS Carandiru'!K18</f>
        <v>281</v>
      </c>
      <c r="L344" s="917">
        <f>'UBS Carandiru'!L18</f>
        <v>432</v>
      </c>
      <c r="M344" s="92">
        <f>'UBS Carandiru'!M18</f>
        <v>437</v>
      </c>
      <c r="N344" s="92">
        <f>'UBS Carandiru'!N18</f>
        <v>2592</v>
      </c>
      <c r="O344" s="92">
        <f>'UBS Carandiru'!O18</f>
        <v>2231</v>
      </c>
      <c r="P344" s="915">
        <f>'UBS Carandiru'!P18</f>
        <v>0.86072530864197527</v>
      </c>
    </row>
    <row r="345" spans="1:16" x14ac:dyDescent="0.25">
      <c r="A345" s="214" t="str">
        <f>'UBS Carandiru'!A19</f>
        <v>Enfermeiro (visita) - 30hrs</v>
      </c>
      <c r="B345" s="917">
        <f>'UBS Carandiru'!B19</f>
        <v>24</v>
      </c>
      <c r="C345" s="92">
        <f>'UBS Carandiru'!C19</f>
        <v>25</v>
      </c>
      <c r="D345" s="917">
        <f>'UBS Carandiru'!D19</f>
        <v>24</v>
      </c>
      <c r="E345" s="92">
        <f>'UBS Carandiru'!E19</f>
        <v>38</v>
      </c>
      <c r="F345" s="917">
        <f>'UBS Carandiru'!F19</f>
        <v>24</v>
      </c>
      <c r="G345" s="92">
        <f>'UBS Carandiru'!G19</f>
        <v>24</v>
      </c>
      <c r="H345" s="917">
        <f>'UBS Carandiru'!H19</f>
        <v>24</v>
      </c>
      <c r="I345" s="92">
        <f>'UBS Carandiru'!I19</f>
        <v>44</v>
      </c>
      <c r="J345" s="917">
        <f>'UBS Carandiru'!J19</f>
        <v>24</v>
      </c>
      <c r="K345" s="92">
        <f>'UBS Carandiru'!K19</f>
        <v>17</v>
      </c>
      <c r="L345" s="917">
        <f>'UBS Carandiru'!L19</f>
        <v>24</v>
      </c>
      <c r="M345" s="92">
        <f>'UBS Carandiru'!M19</f>
        <v>44</v>
      </c>
      <c r="N345" s="92">
        <f>'UBS Carandiru'!N19</f>
        <v>144</v>
      </c>
      <c r="O345" s="92">
        <f>'UBS Carandiru'!O19</f>
        <v>192</v>
      </c>
      <c r="P345" s="915">
        <f>'UBS Carandiru'!P19</f>
        <v>1.3333333333333333</v>
      </c>
    </row>
    <row r="346" spans="1:16" x14ac:dyDescent="0.25">
      <c r="A346" s="214" t="str">
        <f>'UBS Carandiru'!A20</f>
        <v>Assistente Social (consulta/ VD) - 30hrs</v>
      </c>
      <c r="B346" s="917">
        <f>'UBS Carandiru'!B20</f>
        <v>122</v>
      </c>
      <c r="C346" s="92">
        <f>'UBS Carandiru'!C20</f>
        <v>113</v>
      </c>
      <c r="D346" s="917">
        <f>'UBS Carandiru'!D20</f>
        <v>122</v>
      </c>
      <c r="E346" s="92">
        <f>'UBS Carandiru'!E20</f>
        <v>102</v>
      </c>
      <c r="F346" s="917">
        <f>'UBS Carandiru'!F20</f>
        <v>122</v>
      </c>
      <c r="G346" s="92">
        <f>'UBS Carandiru'!G20</f>
        <v>171</v>
      </c>
      <c r="H346" s="917">
        <f>'UBS Carandiru'!H20</f>
        <v>122</v>
      </c>
      <c r="I346" s="92">
        <f>'UBS Carandiru'!I20</f>
        <v>117</v>
      </c>
      <c r="J346" s="917">
        <f>'UBS Carandiru'!J20</f>
        <v>122</v>
      </c>
      <c r="K346" s="92">
        <f>'UBS Carandiru'!K20</f>
        <v>165</v>
      </c>
      <c r="L346" s="917">
        <f>'UBS Carandiru'!L20</f>
        <v>122</v>
      </c>
      <c r="M346" s="92">
        <f>'UBS Carandiru'!M20</f>
        <v>127</v>
      </c>
      <c r="N346" s="92">
        <f>'UBS Carandiru'!N20</f>
        <v>732</v>
      </c>
      <c r="O346" s="92">
        <f>'UBS Carandiru'!O20</f>
        <v>795</v>
      </c>
      <c r="P346" s="915">
        <f>'UBS Carandiru'!P20</f>
        <v>1.0860655737704918</v>
      </c>
    </row>
    <row r="347" spans="1:16" x14ac:dyDescent="0.25">
      <c r="A347" s="214" t="str">
        <f>'UBS Carandiru'!A21</f>
        <v>Assistente Social (nº grupos)</v>
      </c>
      <c r="B347" s="917">
        <f>'UBS Carandiru'!B21</f>
        <v>30</v>
      </c>
      <c r="C347" s="92">
        <f>'UBS Carandiru'!C21</f>
        <v>21</v>
      </c>
      <c r="D347" s="917">
        <f>'UBS Carandiru'!D21</f>
        <v>30</v>
      </c>
      <c r="E347" s="92">
        <f>'UBS Carandiru'!E21</f>
        <v>19</v>
      </c>
      <c r="F347" s="917">
        <f>'UBS Carandiru'!F21</f>
        <v>30</v>
      </c>
      <c r="G347" s="92">
        <f>'UBS Carandiru'!G21</f>
        <v>43</v>
      </c>
      <c r="H347" s="917">
        <f>'UBS Carandiru'!H21</f>
        <v>30</v>
      </c>
      <c r="I347" s="92">
        <f>'UBS Carandiru'!I21</f>
        <v>32</v>
      </c>
      <c r="J347" s="917">
        <f>'UBS Carandiru'!J21</f>
        <v>30</v>
      </c>
      <c r="K347" s="92">
        <f>'UBS Carandiru'!K21</f>
        <v>47</v>
      </c>
      <c r="L347" s="917">
        <f>'UBS Carandiru'!L21</f>
        <v>30</v>
      </c>
      <c r="M347" s="92">
        <f>'UBS Carandiru'!M21</f>
        <v>37</v>
      </c>
      <c r="N347" s="92">
        <f>'UBS Carandiru'!N21</f>
        <v>180</v>
      </c>
      <c r="O347" s="92">
        <f>'UBS Carandiru'!O21</f>
        <v>199</v>
      </c>
      <c r="P347" s="915">
        <f>'UBS Carandiru'!P21</f>
        <v>1.1055555555555556</v>
      </c>
    </row>
    <row r="348" spans="1:16" x14ac:dyDescent="0.25">
      <c r="A348" s="214" t="str">
        <f>'UBS Carandiru'!A22</f>
        <v>Farmacêutico (consulta/ VD) - 40hrs</v>
      </c>
      <c r="B348" s="917">
        <f>'UBS Carandiru'!B22</f>
        <v>96</v>
      </c>
      <c r="C348" s="92">
        <f>'UBS Carandiru'!C22</f>
        <v>99</v>
      </c>
      <c r="D348" s="917">
        <f>'UBS Carandiru'!D22</f>
        <v>96</v>
      </c>
      <c r="E348" s="92">
        <f>'UBS Carandiru'!E22</f>
        <v>74</v>
      </c>
      <c r="F348" s="917">
        <f>'UBS Carandiru'!F22</f>
        <v>96</v>
      </c>
      <c r="G348" s="92">
        <f>'UBS Carandiru'!G22</f>
        <v>91</v>
      </c>
      <c r="H348" s="917">
        <f>'UBS Carandiru'!H22</f>
        <v>96</v>
      </c>
      <c r="I348" s="92">
        <f>'UBS Carandiru'!I22</f>
        <v>71</v>
      </c>
      <c r="J348" s="917">
        <f>'UBS Carandiru'!J22</f>
        <v>96</v>
      </c>
      <c r="K348" s="92">
        <f>'UBS Carandiru'!K22</f>
        <v>82</v>
      </c>
      <c r="L348" s="917">
        <f>'UBS Carandiru'!L22</f>
        <v>96</v>
      </c>
      <c r="M348" s="92">
        <f>'UBS Carandiru'!M22</f>
        <v>67</v>
      </c>
      <c r="N348" s="92">
        <f>'UBS Carandiru'!N22</f>
        <v>576</v>
      </c>
      <c r="O348" s="92">
        <f>'UBS Carandiru'!O22</f>
        <v>484</v>
      </c>
      <c r="P348" s="915">
        <f>'UBS Carandiru'!P22</f>
        <v>0.84027777777777779</v>
      </c>
    </row>
    <row r="349" spans="1:16" x14ac:dyDescent="0.25">
      <c r="A349" s="214" t="str">
        <f>'UBS Carandiru'!A23</f>
        <v>Farmacêutico (nº grupos)</v>
      </c>
      <c r="B349" s="917">
        <f>'UBS Carandiru'!B23</f>
        <v>16</v>
      </c>
      <c r="C349" s="92">
        <f>'UBS Carandiru'!C23</f>
        <v>10</v>
      </c>
      <c r="D349" s="917">
        <f>'UBS Carandiru'!D23</f>
        <v>16</v>
      </c>
      <c r="E349" s="92">
        <f>'UBS Carandiru'!E23</f>
        <v>5</v>
      </c>
      <c r="F349" s="917">
        <f>'UBS Carandiru'!F23</f>
        <v>16</v>
      </c>
      <c r="G349" s="92">
        <f>'UBS Carandiru'!G23</f>
        <v>12</v>
      </c>
      <c r="H349" s="917">
        <f>'UBS Carandiru'!H23</f>
        <v>16</v>
      </c>
      <c r="I349" s="92">
        <f>'UBS Carandiru'!I23</f>
        <v>15</v>
      </c>
      <c r="J349" s="917">
        <f>'UBS Carandiru'!J23</f>
        <v>16</v>
      </c>
      <c r="K349" s="92">
        <f>'UBS Carandiru'!K23</f>
        <v>13</v>
      </c>
      <c r="L349" s="917">
        <f>'UBS Carandiru'!L23</f>
        <v>16</v>
      </c>
      <c r="M349" s="92">
        <f>'UBS Carandiru'!M23</f>
        <v>9</v>
      </c>
      <c r="N349" s="92">
        <f>'UBS Carandiru'!N23</f>
        <v>96</v>
      </c>
      <c r="O349" s="92">
        <f>'UBS Carandiru'!O23</f>
        <v>64</v>
      </c>
      <c r="P349" s="915">
        <f>'UBS Carandiru'!P23</f>
        <v>0.66666666666666663</v>
      </c>
    </row>
    <row r="350" spans="1:16" x14ac:dyDescent="0.25">
      <c r="A350" s="214" t="str">
        <f>'UBS Carandiru'!A24</f>
        <v>Psicólogo (consulta/ VD) - 30hrs</v>
      </c>
      <c r="B350" s="917">
        <f>'UBS Carandiru'!B24</f>
        <v>92</v>
      </c>
      <c r="C350" s="92">
        <f>'UBS Carandiru'!C24</f>
        <v>175</v>
      </c>
      <c r="D350" s="917">
        <f>'UBS Carandiru'!D24</f>
        <v>92</v>
      </c>
      <c r="E350" s="92">
        <f>'UBS Carandiru'!E24</f>
        <v>138</v>
      </c>
      <c r="F350" s="917">
        <f>'UBS Carandiru'!F24</f>
        <v>92</v>
      </c>
      <c r="G350" s="92">
        <f>'UBS Carandiru'!G24</f>
        <v>164</v>
      </c>
      <c r="H350" s="917">
        <f>'UBS Carandiru'!H24</f>
        <v>92</v>
      </c>
      <c r="I350" s="92">
        <f>'UBS Carandiru'!I24</f>
        <v>90</v>
      </c>
      <c r="J350" s="917">
        <f>'UBS Carandiru'!J24</f>
        <v>92</v>
      </c>
      <c r="K350" s="92">
        <f>'UBS Carandiru'!K24</f>
        <v>130</v>
      </c>
      <c r="L350" s="917">
        <f>'UBS Carandiru'!L24</f>
        <v>92</v>
      </c>
      <c r="M350" s="92">
        <f>'UBS Carandiru'!M24</f>
        <v>99</v>
      </c>
      <c r="N350" s="92">
        <f>'UBS Carandiru'!N24</f>
        <v>552</v>
      </c>
      <c r="O350" s="92">
        <f>'UBS Carandiru'!O24</f>
        <v>796</v>
      </c>
      <c r="P350" s="915">
        <f>'UBS Carandiru'!P24</f>
        <v>1.4420289855072463</v>
      </c>
    </row>
    <row r="351" spans="1:16" x14ac:dyDescent="0.25">
      <c r="A351" s="214" t="str">
        <f>'UBS Carandiru'!A25</f>
        <v>Psicólogo (nº grupos)</v>
      </c>
      <c r="B351" s="917">
        <f>'UBS Carandiru'!B25</f>
        <v>60</v>
      </c>
      <c r="C351" s="92">
        <f>'UBS Carandiru'!C25</f>
        <v>51</v>
      </c>
      <c r="D351" s="917">
        <f>'UBS Carandiru'!D25</f>
        <v>60</v>
      </c>
      <c r="E351" s="92">
        <f>'UBS Carandiru'!E25</f>
        <v>53</v>
      </c>
      <c r="F351" s="917">
        <f>'UBS Carandiru'!F25</f>
        <v>60</v>
      </c>
      <c r="G351" s="92">
        <f>'UBS Carandiru'!G25</f>
        <v>61</v>
      </c>
      <c r="H351" s="917">
        <f>'UBS Carandiru'!H25</f>
        <v>60</v>
      </c>
      <c r="I351" s="92">
        <f>'UBS Carandiru'!I25</f>
        <v>39</v>
      </c>
      <c r="J351" s="917">
        <f>'UBS Carandiru'!J25</f>
        <v>60</v>
      </c>
      <c r="K351" s="92">
        <f>'UBS Carandiru'!K25</f>
        <v>67</v>
      </c>
      <c r="L351" s="917">
        <f>'UBS Carandiru'!L25</f>
        <v>60</v>
      </c>
      <c r="M351" s="92">
        <f>'UBS Carandiru'!M25</f>
        <v>55</v>
      </c>
      <c r="N351" s="92">
        <f>'UBS Carandiru'!N25</f>
        <v>360</v>
      </c>
      <c r="O351" s="92">
        <f>'UBS Carandiru'!O25</f>
        <v>326</v>
      </c>
      <c r="P351" s="915">
        <f>'UBS Carandiru'!P25</f>
        <v>0.90555555555555556</v>
      </c>
    </row>
    <row r="352" spans="1:16" x14ac:dyDescent="0.25">
      <c r="A352" s="214" t="str">
        <f>'UBS Carandiru'!A26</f>
        <v>Técnico de Enfermagem (Visitas) - 30hrs</v>
      </c>
      <c r="B352" s="917">
        <f>'UBS Carandiru'!B26</f>
        <v>120</v>
      </c>
      <c r="C352" s="92">
        <f>'UBS Carandiru'!C26</f>
        <v>131</v>
      </c>
      <c r="D352" s="917">
        <f>'UBS Carandiru'!D26</f>
        <v>120</v>
      </c>
      <c r="E352" s="92">
        <f>'UBS Carandiru'!E26</f>
        <v>122</v>
      </c>
      <c r="F352" s="917">
        <f>'UBS Carandiru'!F26</f>
        <v>120</v>
      </c>
      <c r="G352" s="92">
        <f>'UBS Carandiru'!G26</f>
        <v>115</v>
      </c>
      <c r="H352" s="917">
        <f>'UBS Carandiru'!H26</f>
        <v>120</v>
      </c>
      <c r="I352" s="92">
        <f>'UBS Carandiru'!I26</f>
        <v>91</v>
      </c>
      <c r="J352" s="917">
        <f>'UBS Carandiru'!J26</f>
        <v>120</v>
      </c>
      <c r="K352" s="92">
        <f>'UBS Carandiru'!K26</f>
        <v>118</v>
      </c>
      <c r="L352" s="917">
        <f>'UBS Carandiru'!L26</f>
        <v>120</v>
      </c>
      <c r="M352" s="92">
        <f>'UBS Carandiru'!M26</f>
        <v>115</v>
      </c>
      <c r="N352" s="92">
        <f>'UBS Carandiru'!N26</f>
        <v>720</v>
      </c>
      <c r="O352" s="92">
        <f>'UBS Carandiru'!O26</f>
        <v>692</v>
      </c>
      <c r="P352" s="915">
        <f>'UBS Carandiru'!P26</f>
        <v>0.96111111111111114</v>
      </c>
    </row>
    <row r="353" spans="1:16" x14ac:dyDescent="0.25">
      <c r="A353" s="214" t="str">
        <f>'UBS Carandiru'!A27</f>
        <v>PICS - Atividades Coletivas</v>
      </c>
      <c r="B353" s="917">
        <f>'UBS Carandiru'!B27</f>
        <v>7</v>
      </c>
      <c r="C353" s="92">
        <f>'UBS Carandiru'!C27</f>
        <v>0</v>
      </c>
      <c r="D353" s="917">
        <f>'UBS Carandiru'!D27</f>
        <v>7</v>
      </c>
      <c r="E353" s="92">
        <f>'UBS Carandiru'!E27</f>
        <v>5</v>
      </c>
      <c r="F353" s="917">
        <f>'UBS Carandiru'!F27</f>
        <v>7</v>
      </c>
      <c r="G353" s="92">
        <f>'UBS Carandiru'!G27</f>
        <v>7</v>
      </c>
      <c r="H353" s="917">
        <f>'UBS Carandiru'!H27</f>
        <v>7</v>
      </c>
      <c r="I353" s="92">
        <f>'UBS Carandiru'!I27</f>
        <v>0</v>
      </c>
      <c r="J353" s="917">
        <f>'UBS Carandiru'!J27</f>
        <v>7</v>
      </c>
      <c r="K353" s="92">
        <f>'UBS Carandiru'!K27</f>
        <v>0</v>
      </c>
      <c r="L353" s="917">
        <f>'UBS Carandiru'!L27</f>
        <v>7</v>
      </c>
      <c r="M353" s="92">
        <f>'UBS Carandiru'!M27</f>
        <v>6</v>
      </c>
      <c r="N353" s="92">
        <f>'UBS Carandiru'!N27</f>
        <v>42</v>
      </c>
      <c r="O353" s="92">
        <f>'UBS Carandiru'!O27</f>
        <v>18</v>
      </c>
      <c r="P353" s="915">
        <f>'UBS Carandiru'!P27</f>
        <v>0.42857142857142855</v>
      </c>
    </row>
    <row r="354" spans="1:16" ht="15.75" thickBot="1" x14ac:dyDescent="0.3">
      <c r="A354" s="214" t="str">
        <f>'UBS Carandiru'!A28</f>
        <v>PICS - Atividades Individuais</v>
      </c>
      <c r="B354" s="917">
        <f>'UBS Carandiru'!B28</f>
        <v>10</v>
      </c>
      <c r="C354" s="92">
        <f>'UBS Carandiru'!C28</f>
        <v>51</v>
      </c>
      <c r="D354" s="917">
        <f>'UBS Carandiru'!D28</f>
        <v>10</v>
      </c>
      <c r="E354" s="92">
        <f>'UBS Carandiru'!E28</f>
        <v>59</v>
      </c>
      <c r="F354" s="917">
        <f>'UBS Carandiru'!F28</f>
        <v>10</v>
      </c>
      <c r="G354" s="92">
        <f>'UBS Carandiru'!G28</f>
        <v>73</v>
      </c>
      <c r="H354" s="917">
        <f>'UBS Carandiru'!H28</f>
        <v>10</v>
      </c>
      <c r="I354" s="92">
        <f>'UBS Carandiru'!I28</f>
        <v>27</v>
      </c>
      <c r="J354" s="917">
        <f>'UBS Carandiru'!J28</f>
        <v>10</v>
      </c>
      <c r="K354" s="92">
        <f>'UBS Carandiru'!K28</f>
        <v>19</v>
      </c>
      <c r="L354" s="917">
        <f>'UBS Carandiru'!L28</f>
        <v>10</v>
      </c>
      <c r="M354" s="92">
        <f>'UBS Carandiru'!M28</f>
        <v>32</v>
      </c>
      <c r="N354" s="92">
        <f>'UBS Carandiru'!N28</f>
        <v>60</v>
      </c>
      <c r="O354" s="92">
        <f>'UBS Carandiru'!O28</f>
        <v>261</v>
      </c>
      <c r="P354" s="915">
        <f>'UBS Carandiru'!P28</f>
        <v>4.3499999999999996</v>
      </c>
    </row>
    <row r="355" spans="1:16" ht="15.75" thickBot="1" x14ac:dyDescent="0.3">
      <c r="A355" s="844" t="str">
        <f>'UBS Carandiru'!A29</f>
        <v>TOTAL</v>
      </c>
      <c r="B355" s="932">
        <f>'UBS Carandiru'!B29</f>
        <v>4136</v>
      </c>
      <c r="C355" s="949">
        <f>'UBS Carandiru'!C29</f>
        <v>3445</v>
      </c>
      <c r="D355" s="932">
        <f>'UBS Carandiru'!D29</f>
        <v>4136</v>
      </c>
      <c r="E355" s="949">
        <f>'UBS Carandiru'!E29</f>
        <v>3400</v>
      </c>
      <c r="F355" s="932">
        <f>'UBS Carandiru'!F29</f>
        <v>4136</v>
      </c>
      <c r="G355" s="949">
        <f>'UBS Carandiru'!G29</f>
        <v>4446</v>
      </c>
      <c r="H355" s="932">
        <f>'UBS Carandiru'!H29</f>
        <v>4136</v>
      </c>
      <c r="I355" s="949">
        <f>'UBS Carandiru'!I29</f>
        <v>3597</v>
      </c>
      <c r="J355" s="932">
        <f>'UBS Carandiru'!J29</f>
        <v>4136</v>
      </c>
      <c r="K355" s="949">
        <f>'UBS Carandiru'!K29</f>
        <v>3672</v>
      </c>
      <c r="L355" s="932">
        <f>'UBS Carandiru'!L29</f>
        <v>4136</v>
      </c>
      <c r="M355" s="949">
        <f>'UBS Carandiru'!M29</f>
        <v>3867</v>
      </c>
      <c r="N355" s="949">
        <f>'UBS Carandiru'!N29</f>
        <v>24816</v>
      </c>
      <c r="O355" s="949">
        <f>'UBS Carandiru'!O29</f>
        <v>22427</v>
      </c>
      <c r="P355" s="950">
        <f>'UBS Carandiru'!P29</f>
        <v>0.90373146357188905</v>
      </c>
    </row>
    <row r="357" spans="1:16" ht="15.75" x14ac:dyDescent="0.25">
      <c r="A357" s="918" t="s">
        <v>673</v>
      </c>
      <c r="B357" s="926"/>
      <c r="C357" s="919"/>
      <c r="D357" s="926"/>
      <c r="E357" s="919"/>
      <c r="F357" s="926"/>
      <c r="G357" s="919"/>
      <c r="H357" s="926"/>
      <c r="I357" s="919"/>
      <c r="J357" s="926"/>
      <c r="K357" s="919"/>
      <c r="L357" s="926"/>
      <c r="M357" s="919"/>
      <c r="N357" s="919"/>
      <c r="O357" s="919"/>
      <c r="P357" s="919"/>
    </row>
    <row r="358" spans="1:16" x14ac:dyDescent="0.25">
      <c r="A358" s="909"/>
      <c r="B358" s="971" t="s">
        <v>485</v>
      </c>
      <c r="C358" s="971"/>
      <c r="D358" s="981" t="s">
        <v>686</v>
      </c>
      <c r="E358" s="968"/>
      <c r="F358" s="971" t="s">
        <v>687</v>
      </c>
      <c r="G358" s="971"/>
      <c r="H358" s="971" t="s">
        <v>688</v>
      </c>
      <c r="I358" s="971"/>
      <c r="J358" s="971" t="s">
        <v>690</v>
      </c>
      <c r="K358" s="971"/>
      <c r="L358" s="971" t="s">
        <v>691</v>
      </c>
      <c r="M358" s="971"/>
      <c r="N358" s="986" t="s">
        <v>486</v>
      </c>
      <c r="O358" s="986"/>
      <c r="P358" s="986"/>
    </row>
    <row r="359" spans="1:16" ht="15.75" thickBot="1" x14ac:dyDescent="0.3">
      <c r="A359" s="842" t="s">
        <v>14</v>
      </c>
      <c r="B359" s="920" t="s">
        <v>488</v>
      </c>
      <c r="C359" s="847" t="s">
        <v>487</v>
      </c>
      <c r="D359" s="920" t="s">
        <v>488</v>
      </c>
      <c r="E359" s="847" t="s">
        <v>487</v>
      </c>
      <c r="F359" s="920" t="s">
        <v>488</v>
      </c>
      <c r="G359" s="847" t="s">
        <v>487</v>
      </c>
      <c r="H359" s="920" t="s">
        <v>488</v>
      </c>
      <c r="I359" s="847" t="s">
        <v>487</v>
      </c>
      <c r="J359" s="920" t="s">
        <v>488</v>
      </c>
      <c r="K359" s="847" t="s">
        <v>487</v>
      </c>
      <c r="L359" s="920" t="s">
        <v>488</v>
      </c>
      <c r="M359" s="847" t="s">
        <v>487</v>
      </c>
      <c r="N359" s="847" t="s">
        <v>630</v>
      </c>
      <c r="O359" s="847" t="s">
        <v>631</v>
      </c>
      <c r="P359" s="910" t="s">
        <v>1</v>
      </c>
    </row>
    <row r="360" spans="1:16" ht="15.75" thickTop="1" x14ac:dyDescent="0.25">
      <c r="A360" s="214" t="str">
        <f>'URSI CARANDIRU'!A9</f>
        <v>Médico Geriatra (consulta/ VD)  - 20hrs</v>
      </c>
      <c r="B360" s="917">
        <f>'URSI CARANDIRU'!B9</f>
        <v>192</v>
      </c>
      <c r="C360" s="92">
        <f>'URSI CARANDIRU'!C9</f>
        <v>226</v>
      </c>
      <c r="D360" s="917">
        <f>'URSI CARANDIRU'!D9</f>
        <v>192</v>
      </c>
      <c r="E360" s="92">
        <f>'URSI CARANDIRU'!E9</f>
        <v>183</v>
      </c>
      <c r="F360" s="917">
        <f>'URSI CARANDIRU'!F9</f>
        <v>192</v>
      </c>
      <c r="G360" s="92">
        <f>'URSI CARANDIRU'!G9</f>
        <v>247</v>
      </c>
      <c r="H360" s="917">
        <f>'URSI CARANDIRU'!H9</f>
        <v>192</v>
      </c>
      <c r="I360" s="92">
        <f>'URSI CARANDIRU'!I9</f>
        <v>228</v>
      </c>
      <c r="J360" s="917">
        <f>'URSI CARANDIRU'!J9</f>
        <v>192</v>
      </c>
      <c r="K360" s="92">
        <f>'URSI CARANDIRU'!K9</f>
        <v>234</v>
      </c>
      <c r="L360" s="917">
        <f>'URSI CARANDIRU'!L9</f>
        <v>192</v>
      </c>
      <c r="M360" s="92">
        <f>'URSI CARANDIRU'!M9</f>
        <v>184</v>
      </c>
      <c r="N360" s="92">
        <f>'URSI CARANDIRU'!N9</f>
        <v>1152</v>
      </c>
      <c r="O360" s="92">
        <f>'URSI CARANDIRU'!O9</f>
        <v>1302</v>
      </c>
      <c r="P360" s="915">
        <f>'URSI CARANDIRU'!P9</f>
        <v>1.1302083333333333</v>
      </c>
    </row>
    <row r="361" spans="1:16" x14ac:dyDescent="0.25">
      <c r="A361" s="214" t="str">
        <f>'URSI CARANDIRU'!A10</f>
        <v>Assistente Social (consulta/ VD) - 30hrs</v>
      </c>
      <c r="B361" s="917">
        <f>'URSI CARANDIRU'!B10</f>
        <v>160</v>
      </c>
      <c r="C361" s="92">
        <f>'URSI CARANDIRU'!C10</f>
        <v>195</v>
      </c>
      <c r="D361" s="917">
        <f>'URSI CARANDIRU'!D10</f>
        <v>160</v>
      </c>
      <c r="E361" s="92">
        <f>'URSI CARANDIRU'!E10</f>
        <v>137</v>
      </c>
      <c r="F361" s="917">
        <f>'URSI CARANDIRU'!F10</f>
        <v>160</v>
      </c>
      <c r="G361" s="92">
        <f>'URSI CARANDIRU'!G10</f>
        <v>119</v>
      </c>
      <c r="H361" s="917">
        <f>'URSI CARANDIRU'!H10</f>
        <v>160</v>
      </c>
      <c r="I361" s="92">
        <f>'URSI CARANDIRU'!I10</f>
        <v>195</v>
      </c>
      <c r="J361" s="917">
        <f>'URSI CARANDIRU'!J10</f>
        <v>160</v>
      </c>
      <c r="K361" s="92">
        <f>'URSI CARANDIRU'!K10</f>
        <v>156</v>
      </c>
      <c r="L361" s="917">
        <f>'URSI CARANDIRU'!L10</f>
        <v>160</v>
      </c>
      <c r="M361" s="92">
        <f>'URSI CARANDIRU'!M10</f>
        <v>164</v>
      </c>
      <c r="N361" s="92">
        <f>'URSI CARANDIRU'!N10</f>
        <v>960</v>
      </c>
      <c r="O361" s="92">
        <f>'URSI CARANDIRU'!O10</f>
        <v>966</v>
      </c>
      <c r="P361" s="915">
        <f>'URSI CARANDIRU'!P10</f>
        <v>1.0062500000000001</v>
      </c>
    </row>
    <row r="362" spans="1:16" x14ac:dyDescent="0.25">
      <c r="A362" s="214" t="str">
        <f>'URSI CARANDIRU'!A11</f>
        <v>Enfermeiro (consulta/ VD) - 30hrs</v>
      </c>
      <c r="B362" s="917">
        <f>'URSI CARANDIRU'!B11</f>
        <v>176</v>
      </c>
      <c r="C362" s="92">
        <f>'URSI CARANDIRU'!C11</f>
        <v>202</v>
      </c>
      <c r="D362" s="917">
        <f>'URSI CARANDIRU'!D11</f>
        <v>176</v>
      </c>
      <c r="E362" s="92">
        <f>'URSI CARANDIRU'!E11</f>
        <v>177</v>
      </c>
      <c r="F362" s="917">
        <f>'URSI CARANDIRU'!F11</f>
        <v>176</v>
      </c>
      <c r="G362" s="92">
        <f>'URSI CARANDIRU'!G11</f>
        <v>223</v>
      </c>
      <c r="H362" s="917">
        <f>'URSI CARANDIRU'!H11</f>
        <v>176</v>
      </c>
      <c r="I362" s="92">
        <f>'URSI CARANDIRU'!I11</f>
        <v>147</v>
      </c>
      <c r="J362" s="917">
        <f>'URSI CARANDIRU'!J11</f>
        <v>176</v>
      </c>
      <c r="K362" s="92">
        <f>'URSI CARANDIRU'!K11</f>
        <v>196</v>
      </c>
      <c r="L362" s="917">
        <f>'URSI CARANDIRU'!L11</f>
        <v>176</v>
      </c>
      <c r="M362" s="92">
        <f>'URSI CARANDIRU'!M11</f>
        <v>133</v>
      </c>
      <c r="N362" s="92">
        <f>'URSI CARANDIRU'!N11</f>
        <v>1056</v>
      </c>
      <c r="O362" s="92">
        <f>'URSI CARANDIRU'!O11</f>
        <v>1078</v>
      </c>
      <c r="P362" s="915">
        <f>'URSI CARANDIRU'!P11</f>
        <v>1.0208333333333333</v>
      </c>
    </row>
    <row r="363" spans="1:16" x14ac:dyDescent="0.25">
      <c r="A363" s="214" t="str">
        <f>'URSI CARANDIRU'!A12</f>
        <v>Nutricionista (consulta/ VD) - 40hrs</v>
      </c>
      <c r="B363" s="917">
        <f>'URSI CARANDIRU'!B12</f>
        <v>116</v>
      </c>
      <c r="C363" s="92">
        <f>'URSI CARANDIRU'!C12</f>
        <v>140</v>
      </c>
      <c r="D363" s="917">
        <f>'URSI CARANDIRU'!D12</f>
        <v>116</v>
      </c>
      <c r="E363" s="92">
        <f>'URSI CARANDIRU'!E12</f>
        <v>32</v>
      </c>
      <c r="F363" s="917">
        <f>'URSI CARANDIRU'!F12</f>
        <v>116</v>
      </c>
      <c r="G363" s="92">
        <f>'URSI CARANDIRU'!G12</f>
        <v>111</v>
      </c>
      <c r="H363" s="917">
        <f>'URSI CARANDIRU'!H12</f>
        <v>116</v>
      </c>
      <c r="I363" s="92">
        <f>'URSI CARANDIRU'!I12</f>
        <v>125</v>
      </c>
      <c r="J363" s="917">
        <f>'URSI CARANDIRU'!J12</f>
        <v>116</v>
      </c>
      <c r="K363" s="92">
        <f>'URSI CARANDIRU'!K12</f>
        <v>128</v>
      </c>
      <c r="L363" s="917">
        <f>'URSI CARANDIRU'!L12</f>
        <v>116</v>
      </c>
      <c r="M363" s="92">
        <f>'URSI CARANDIRU'!M12</f>
        <v>57</v>
      </c>
      <c r="N363" s="92">
        <f>'URSI CARANDIRU'!N12</f>
        <v>696</v>
      </c>
      <c r="O363" s="92">
        <f>'URSI CARANDIRU'!O12</f>
        <v>593</v>
      </c>
      <c r="P363" s="915">
        <f>'URSI CARANDIRU'!P12</f>
        <v>0.85201149425287359</v>
      </c>
    </row>
    <row r="364" spans="1:16" x14ac:dyDescent="0.25">
      <c r="A364" s="214" t="str">
        <f>'URSI CARANDIRU'!A13</f>
        <v>Fisioterapeuta (consulta/ VD) - 30hrs</v>
      </c>
      <c r="B364" s="917">
        <f>'URSI CARANDIRU'!B13</f>
        <v>200</v>
      </c>
      <c r="C364" s="92">
        <f>'URSI CARANDIRU'!C13</f>
        <v>161</v>
      </c>
      <c r="D364" s="917">
        <f>'URSI CARANDIRU'!D13</f>
        <v>200</v>
      </c>
      <c r="E364" s="92">
        <f>'URSI CARANDIRU'!E13</f>
        <v>219</v>
      </c>
      <c r="F364" s="917">
        <f>'URSI CARANDIRU'!F13</f>
        <v>200</v>
      </c>
      <c r="G364" s="92">
        <f>'URSI CARANDIRU'!G13</f>
        <v>234</v>
      </c>
      <c r="H364" s="917">
        <f>'URSI CARANDIRU'!H13</f>
        <v>200</v>
      </c>
      <c r="I364" s="92">
        <f>'URSI CARANDIRU'!I13</f>
        <v>210</v>
      </c>
      <c r="J364" s="917">
        <f>'URSI CARANDIRU'!J13</f>
        <v>200</v>
      </c>
      <c r="K364" s="92">
        <f>'URSI CARANDIRU'!K13</f>
        <v>146</v>
      </c>
      <c r="L364" s="917">
        <f>'URSI CARANDIRU'!L13</f>
        <v>200</v>
      </c>
      <c r="M364" s="92">
        <f>'URSI CARANDIRU'!M13</f>
        <v>209</v>
      </c>
      <c r="N364" s="92">
        <f>'URSI CARANDIRU'!N13</f>
        <v>1200</v>
      </c>
      <c r="O364" s="92">
        <f>'URSI CARANDIRU'!O13</f>
        <v>1179</v>
      </c>
      <c r="P364" s="915">
        <f>'URSI CARANDIRU'!P13</f>
        <v>0.98250000000000004</v>
      </c>
    </row>
    <row r="365" spans="1:16" x14ac:dyDescent="0.25">
      <c r="A365" s="214" t="str">
        <f>'URSI CARANDIRU'!A14</f>
        <v>Terapeuta Ocupacional (consulta/ VD) - 30hrs</v>
      </c>
      <c r="B365" s="917">
        <f>'URSI CARANDIRU'!B14</f>
        <v>100</v>
      </c>
      <c r="C365" s="92">
        <f>'URSI CARANDIRU'!C14</f>
        <v>111</v>
      </c>
      <c r="D365" s="917">
        <f>'URSI CARANDIRU'!D14</f>
        <v>100</v>
      </c>
      <c r="E365" s="92">
        <f>'URSI CARANDIRU'!E14</f>
        <v>101</v>
      </c>
      <c r="F365" s="917">
        <f>'URSI CARANDIRU'!F14</f>
        <v>100</v>
      </c>
      <c r="G365" s="92">
        <f>'URSI CARANDIRU'!G14</f>
        <v>116</v>
      </c>
      <c r="H365" s="917">
        <f>'URSI CARANDIRU'!H14</f>
        <v>100</v>
      </c>
      <c r="I365" s="92">
        <f>'URSI CARANDIRU'!I14</f>
        <v>117</v>
      </c>
      <c r="J365" s="917">
        <f>'URSI CARANDIRU'!J14</f>
        <v>100</v>
      </c>
      <c r="K365" s="92">
        <f>'URSI CARANDIRU'!K14</f>
        <v>36</v>
      </c>
      <c r="L365" s="917">
        <f>'URSI CARANDIRU'!L14</f>
        <v>100</v>
      </c>
      <c r="M365" s="92">
        <f>'URSI CARANDIRU'!M14</f>
        <v>90</v>
      </c>
      <c r="N365" s="92">
        <f>'URSI CARANDIRU'!N14</f>
        <v>600</v>
      </c>
      <c r="O365" s="92">
        <f>'URSI CARANDIRU'!O14</f>
        <v>571</v>
      </c>
      <c r="P365" s="915">
        <f>'URSI CARANDIRU'!P14</f>
        <v>0.95166666666666666</v>
      </c>
    </row>
    <row r="366" spans="1:16" x14ac:dyDescent="0.25">
      <c r="A366" s="214" t="str">
        <f>'URSI CARANDIRU'!A15</f>
        <v>Psicólogo (consulta/ VD) - 40hrs</v>
      </c>
      <c r="B366" s="917">
        <f>'URSI CARANDIRU'!B15</f>
        <v>84</v>
      </c>
      <c r="C366" s="92">
        <f>'URSI CARANDIRU'!C15</f>
        <v>107</v>
      </c>
      <c r="D366" s="917">
        <f>'URSI CARANDIRU'!D15</f>
        <v>84</v>
      </c>
      <c r="E366" s="92">
        <f>'URSI CARANDIRU'!E15</f>
        <v>93</v>
      </c>
      <c r="F366" s="917">
        <f>'URSI CARANDIRU'!F15</f>
        <v>84</v>
      </c>
      <c r="G366" s="92">
        <f>'URSI CARANDIRU'!G15</f>
        <v>110</v>
      </c>
      <c r="H366" s="917">
        <f>'URSI CARANDIRU'!H15</f>
        <v>84</v>
      </c>
      <c r="I366" s="92">
        <f>'URSI CARANDIRU'!I15</f>
        <v>120</v>
      </c>
      <c r="J366" s="917">
        <f>'URSI CARANDIRU'!J15</f>
        <v>84</v>
      </c>
      <c r="K366" s="92">
        <f>'URSI CARANDIRU'!K15</f>
        <v>116</v>
      </c>
      <c r="L366" s="917">
        <f>'URSI CARANDIRU'!L15</f>
        <v>84</v>
      </c>
      <c r="M366" s="92">
        <f>'URSI CARANDIRU'!M15</f>
        <v>104</v>
      </c>
      <c r="N366" s="92">
        <f>'URSI CARANDIRU'!N15</f>
        <v>504</v>
      </c>
      <c r="O366" s="92">
        <f>'URSI CARANDIRU'!O15</f>
        <v>650</v>
      </c>
      <c r="P366" s="915">
        <f>'URSI CARANDIRU'!P15</f>
        <v>1.2896825396825398</v>
      </c>
    </row>
    <row r="367" spans="1:16" x14ac:dyDescent="0.25">
      <c r="A367" s="214" t="str">
        <f>'URSI CARANDIRU'!A16</f>
        <v>PICS - Atividades Coletivas</v>
      </c>
      <c r="B367" s="917">
        <f>'URSI CARANDIRU'!B16</f>
        <v>7</v>
      </c>
      <c r="C367" s="92">
        <f>'URSI CARANDIRU'!C16</f>
        <v>7</v>
      </c>
      <c r="D367" s="917">
        <f>'URSI CARANDIRU'!D16</f>
        <v>7</v>
      </c>
      <c r="E367" s="92">
        <f>'URSI CARANDIRU'!E16</f>
        <v>4</v>
      </c>
      <c r="F367" s="917">
        <f>'URSI CARANDIRU'!F16</f>
        <v>7</v>
      </c>
      <c r="G367" s="92">
        <f>'URSI CARANDIRU'!G16</f>
        <v>2</v>
      </c>
      <c r="H367" s="917">
        <f>'URSI CARANDIRU'!H16</f>
        <v>7</v>
      </c>
      <c r="I367" s="92">
        <f>'URSI CARANDIRU'!I16</f>
        <v>12</v>
      </c>
      <c r="J367" s="917">
        <f>'URSI CARANDIRU'!J16</f>
        <v>7</v>
      </c>
      <c r="K367" s="92">
        <f>'URSI CARANDIRU'!K16</f>
        <v>4</v>
      </c>
      <c r="L367" s="917">
        <f>'URSI CARANDIRU'!L16</f>
        <v>7</v>
      </c>
      <c r="M367" s="92">
        <f>'URSI CARANDIRU'!M16</f>
        <v>2</v>
      </c>
      <c r="N367" s="92">
        <f>'URSI CARANDIRU'!N16</f>
        <v>42</v>
      </c>
      <c r="O367" s="92">
        <f>'URSI CARANDIRU'!O16</f>
        <v>31</v>
      </c>
      <c r="P367" s="915">
        <f>'URSI CARANDIRU'!P16</f>
        <v>0.73809523809523814</v>
      </c>
    </row>
    <row r="368" spans="1:16" ht="15.75" thickBot="1" x14ac:dyDescent="0.3">
      <c r="A368" s="214" t="str">
        <f>'URSI CARANDIRU'!A17</f>
        <v>PICS - Atividades Individuais</v>
      </c>
      <c r="B368" s="917">
        <f>'URSI CARANDIRU'!B17</f>
        <v>10</v>
      </c>
      <c r="C368" s="92">
        <f>'URSI CARANDIRU'!C17</f>
        <v>64</v>
      </c>
      <c r="D368" s="917">
        <f>'URSI CARANDIRU'!D17</f>
        <v>10</v>
      </c>
      <c r="E368" s="92">
        <f>'URSI CARANDIRU'!E17</f>
        <v>64</v>
      </c>
      <c r="F368" s="917">
        <f>'URSI CARANDIRU'!F17</f>
        <v>10</v>
      </c>
      <c r="G368" s="92">
        <f>'URSI CARANDIRU'!G17</f>
        <v>69</v>
      </c>
      <c r="H368" s="917">
        <f>'URSI CARANDIRU'!H17</f>
        <v>10</v>
      </c>
      <c r="I368" s="92">
        <f>'URSI CARANDIRU'!I17</f>
        <v>86</v>
      </c>
      <c r="J368" s="917">
        <f>'URSI CARANDIRU'!J17</f>
        <v>10</v>
      </c>
      <c r="K368" s="92">
        <f>'URSI CARANDIRU'!K17</f>
        <v>48</v>
      </c>
      <c r="L368" s="917">
        <f>'URSI CARANDIRU'!L17</f>
        <v>10</v>
      </c>
      <c r="M368" s="92">
        <f>'URSI CARANDIRU'!M17</f>
        <v>54</v>
      </c>
      <c r="N368" s="92">
        <f>'URSI CARANDIRU'!N17</f>
        <v>60</v>
      </c>
      <c r="O368" s="92">
        <f>'URSI CARANDIRU'!O17</f>
        <v>385</v>
      </c>
      <c r="P368" s="915">
        <f>'URSI CARANDIRU'!P17</f>
        <v>6.416666666666667</v>
      </c>
    </row>
    <row r="369" spans="1:16" s="831" customFormat="1" ht="16.5" customHeight="1" thickBot="1" x14ac:dyDescent="0.3">
      <c r="A369" s="844" t="str">
        <f>'URSI CARANDIRU'!A18</f>
        <v>TOTAL</v>
      </c>
      <c r="B369" s="932">
        <f>'URSI CARANDIRU'!B18</f>
        <v>1045</v>
      </c>
      <c r="C369" s="949">
        <f>'URSI CARANDIRU'!C18</f>
        <v>1213</v>
      </c>
      <c r="D369" s="932">
        <f>'URSI CARANDIRU'!D18</f>
        <v>1045</v>
      </c>
      <c r="E369" s="949">
        <f>'URSI CARANDIRU'!E18</f>
        <v>1010</v>
      </c>
      <c r="F369" s="932">
        <f>'URSI CARANDIRU'!F18</f>
        <v>1045</v>
      </c>
      <c r="G369" s="949">
        <f>'URSI CARANDIRU'!G18</f>
        <v>1231</v>
      </c>
      <c r="H369" s="932">
        <f>'URSI CARANDIRU'!H18</f>
        <v>1045</v>
      </c>
      <c r="I369" s="949">
        <f>'URSI CARANDIRU'!I18</f>
        <v>1240</v>
      </c>
      <c r="J369" s="932">
        <f>'URSI CARANDIRU'!J18</f>
        <v>1045</v>
      </c>
      <c r="K369" s="949">
        <f>'URSI CARANDIRU'!K18</f>
        <v>1064</v>
      </c>
      <c r="L369" s="932">
        <f>'URSI CARANDIRU'!L18</f>
        <v>1045</v>
      </c>
      <c r="M369" s="949">
        <f>'URSI CARANDIRU'!M18</f>
        <v>997</v>
      </c>
      <c r="N369" s="949">
        <f>'URSI CARANDIRU'!N18</f>
        <v>6270</v>
      </c>
      <c r="O369" s="949">
        <f>'URSI CARANDIRU'!O18</f>
        <v>6755</v>
      </c>
      <c r="P369" s="950">
        <f>'URSI CARANDIRU'!P18</f>
        <v>1.0773524720893142</v>
      </c>
    </row>
    <row r="371" spans="1:16" ht="15.75" x14ac:dyDescent="0.25">
      <c r="A371" s="918" t="s">
        <v>674</v>
      </c>
      <c r="B371" s="926"/>
      <c r="C371" s="919"/>
      <c r="D371" s="926"/>
      <c r="E371" s="919"/>
      <c r="F371" s="926"/>
      <c r="G371" s="919"/>
      <c r="H371" s="926"/>
      <c r="I371" s="919"/>
      <c r="J371" s="926"/>
      <c r="K371" s="919"/>
      <c r="L371" s="926"/>
      <c r="M371" s="919"/>
      <c r="N371" s="919"/>
      <c r="O371" s="919"/>
      <c r="P371" s="919"/>
    </row>
    <row r="372" spans="1:16" x14ac:dyDescent="0.25">
      <c r="A372" s="909"/>
      <c r="B372" s="971" t="s">
        <v>485</v>
      </c>
      <c r="C372" s="971"/>
      <c r="D372" s="981" t="s">
        <v>686</v>
      </c>
      <c r="E372" s="968"/>
      <c r="F372" s="971" t="s">
        <v>687</v>
      </c>
      <c r="G372" s="971"/>
      <c r="H372" s="971" t="s">
        <v>688</v>
      </c>
      <c r="I372" s="971"/>
      <c r="J372" s="971" t="s">
        <v>690</v>
      </c>
      <c r="K372" s="971"/>
      <c r="L372" s="971" t="s">
        <v>691</v>
      </c>
      <c r="M372" s="971"/>
      <c r="N372" s="986" t="s">
        <v>486</v>
      </c>
      <c r="O372" s="986"/>
      <c r="P372" s="986"/>
    </row>
    <row r="373" spans="1:16" ht="15.75" thickBot="1" x14ac:dyDescent="0.3">
      <c r="A373" s="842" t="s">
        <v>14</v>
      </c>
      <c r="B373" s="920" t="s">
        <v>488</v>
      </c>
      <c r="C373" s="847" t="s">
        <v>487</v>
      </c>
      <c r="D373" s="920" t="s">
        <v>488</v>
      </c>
      <c r="E373" s="847" t="s">
        <v>487</v>
      </c>
      <c r="F373" s="920" t="s">
        <v>488</v>
      </c>
      <c r="G373" s="847" t="s">
        <v>487</v>
      </c>
      <c r="H373" s="920" t="s">
        <v>488</v>
      </c>
      <c r="I373" s="847" t="s">
        <v>487</v>
      </c>
      <c r="J373" s="920" t="s">
        <v>488</v>
      </c>
      <c r="K373" s="847" t="s">
        <v>487</v>
      </c>
      <c r="L373" s="920" t="s">
        <v>488</v>
      </c>
      <c r="M373" s="847" t="s">
        <v>487</v>
      </c>
      <c r="N373" s="847" t="s">
        <v>630</v>
      </c>
      <c r="O373" s="847" t="s">
        <v>631</v>
      </c>
      <c r="P373" s="910" t="s">
        <v>1</v>
      </c>
    </row>
    <row r="374" spans="1:16" ht="15.75" thickTop="1" x14ac:dyDescent="0.25">
      <c r="A374" s="214" t="str">
        <f>'UBS Vila Maria P Gnecco'!A9</f>
        <v>Cirurgião Dentista (consulta /atendimento) - 20hrs</v>
      </c>
      <c r="B374" s="917">
        <f>'UBS Vila Maria P Gnecco'!B9</f>
        <v>324</v>
      </c>
      <c r="C374" s="92">
        <f>'UBS Vila Maria P Gnecco'!C9</f>
        <v>455</v>
      </c>
      <c r="D374" s="92">
        <f>'UBS Vila Maria P Gnecco'!D9</f>
        <v>324</v>
      </c>
      <c r="E374" s="92">
        <f>'UBS Vila Maria P Gnecco'!E9</f>
        <v>386</v>
      </c>
      <c r="F374" s="92">
        <f>'UBS Vila Maria P Gnecco'!F9</f>
        <v>324</v>
      </c>
      <c r="G374" s="92">
        <f>'UBS Vila Maria P Gnecco'!G9</f>
        <v>418</v>
      </c>
      <c r="H374" s="92">
        <f>'UBS Vila Maria P Gnecco'!H9</f>
        <v>324</v>
      </c>
      <c r="I374" s="92">
        <f>'UBS Vila Maria P Gnecco'!I9</f>
        <v>214</v>
      </c>
      <c r="J374" s="92">
        <f>'UBS Vila Maria P Gnecco'!J9</f>
        <v>324</v>
      </c>
      <c r="K374" s="92">
        <f>'UBS Vila Maria P Gnecco'!K9</f>
        <v>373</v>
      </c>
      <c r="L374" s="92">
        <f>'UBS Vila Maria P Gnecco'!L9</f>
        <v>324</v>
      </c>
      <c r="M374" s="92">
        <f>'UBS Vila Maria P Gnecco'!M9</f>
        <v>408</v>
      </c>
      <c r="N374" s="92">
        <f>'UBS Vila Maria P Gnecco'!N9</f>
        <v>1944</v>
      </c>
      <c r="O374" s="92">
        <f>'UBS Vila Maria P Gnecco'!O9</f>
        <v>2254</v>
      </c>
      <c r="P374" s="915">
        <f>'UBS Vila Maria P Gnecco'!P9</f>
        <v>1.1594650205761317</v>
      </c>
    </row>
    <row r="375" spans="1:16" x14ac:dyDescent="0.25">
      <c r="A375" s="214" t="str">
        <f>'UBS Vila Maria P Gnecco'!A10</f>
        <v>Cirurgião Dentista (TI clínico restaurador) - 20hrs</v>
      </c>
      <c r="B375" s="917">
        <f>'UBS Vila Maria P Gnecco'!B10</f>
        <v>72</v>
      </c>
      <c r="C375" s="92">
        <f>'UBS Vila Maria P Gnecco'!C10</f>
        <v>91</v>
      </c>
      <c r="D375" s="92">
        <f>'UBS Vila Maria P Gnecco'!D10</f>
        <v>72</v>
      </c>
      <c r="E375" s="92">
        <f>'UBS Vila Maria P Gnecco'!E10</f>
        <v>67</v>
      </c>
      <c r="F375" s="92">
        <f>'UBS Vila Maria P Gnecco'!F10</f>
        <v>72</v>
      </c>
      <c r="G375" s="92">
        <f>'UBS Vila Maria P Gnecco'!G10</f>
        <v>99</v>
      </c>
      <c r="H375" s="92">
        <f>'UBS Vila Maria P Gnecco'!H10</f>
        <v>72</v>
      </c>
      <c r="I375" s="92">
        <f>'UBS Vila Maria P Gnecco'!I10</f>
        <v>46</v>
      </c>
      <c r="J375" s="92">
        <f>'UBS Vila Maria P Gnecco'!J10</f>
        <v>72</v>
      </c>
      <c r="K375" s="92">
        <f>'UBS Vila Maria P Gnecco'!K10</f>
        <v>79</v>
      </c>
      <c r="L375" s="92">
        <f>'UBS Vila Maria P Gnecco'!L10</f>
        <v>72</v>
      </c>
      <c r="M375" s="92">
        <f>'UBS Vila Maria P Gnecco'!M10</f>
        <v>76</v>
      </c>
      <c r="N375" s="92">
        <f>'UBS Vila Maria P Gnecco'!N10</f>
        <v>432</v>
      </c>
      <c r="O375" s="92">
        <f>'UBS Vila Maria P Gnecco'!O10</f>
        <v>458</v>
      </c>
      <c r="P375" s="915">
        <f>'UBS Vila Maria P Gnecco'!P10</f>
        <v>1.0601851851851851</v>
      </c>
    </row>
    <row r="376" spans="1:16" x14ac:dyDescent="0.25">
      <c r="A376" s="214" t="str">
        <f>'UBS Vila Maria P Gnecco'!A11</f>
        <v>Cirurgião Dentista (TI prótese) - 20hrs</v>
      </c>
      <c r="B376" s="917">
        <f>'UBS Vila Maria P Gnecco'!B11</f>
        <v>6</v>
      </c>
      <c r="C376" s="92">
        <f>'UBS Vila Maria P Gnecco'!C11</f>
        <v>7</v>
      </c>
      <c r="D376" s="92">
        <f>'UBS Vila Maria P Gnecco'!D11</f>
        <v>6</v>
      </c>
      <c r="E376" s="92">
        <f>'UBS Vila Maria P Gnecco'!E11</f>
        <v>6</v>
      </c>
      <c r="F376" s="92">
        <f>'UBS Vila Maria P Gnecco'!F11</f>
        <v>6</v>
      </c>
      <c r="G376" s="92">
        <f>'UBS Vila Maria P Gnecco'!G11</f>
        <v>7</v>
      </c>
      <c r="H376" s="92">
        <f>'UBS Vila Maria P Gnecco'!H11</f>
        <v>6</v>
      </c>
      <c r="I376" s="92">
        <f>'UBS Vila Maria P Gnecco'!I11</f>
        <v>0</v>
      </c>
      <c r="J376" s="92">
        <f>'UBS Vila Maria P Gnecco'!J11</f>
        <v>6</v>
      </c>
      <c r="K376" s="92">
        <f>'UBS Vila Maria P Gnecco'!K11</f>
        <v>0</v>
      </c>
      <c r="L376" s="92">
        <f>'UBS Vila Maria P Gnecco'!L11</f>
        <v>6</v>
      </c>
      <c r="M376" s="92">
        <f>'UBS Vila Maria P Gnecco'!M11</f>
        <v>0</v>
      </c>
      <c r="N376" s="92">
        <f>'UBS Vila Maria P Gnecco'!N11</f>
        <v>36</v>
      </c>
      <c r="O376" s="92">
        <f>'UBS Vila Maria P Gnecco'!O11</f>
        <v>20</v>
      </c>
      <c r="P376" s="915">
        <f>'UBS Vila Maria P Gnecco'!P11</f>
        <v>0.55555555555555558</v>
      </c>
    </row>
    <row r="377" spans="1:16" x14ac:dyDescent="0.25">
      <c r="A377" s="214" t="str">
        <f>'UBS Vila Maria P Gnecco'!A12</f>
        <v>Médico Clínico (consulta) - 20hrs</v>
      </c>
      <c r="B377" s="917">
        <f>'UBS Vila Maria P Gnecco'!B12</f>
        <v>792</v>
      </c>
      <c r="C377" s="92">
        <f>'UBS Vila Maria P Gnecco'!C12</f>
        <v>733</v>
      </c>
      <c r="D377" s="92">
        <f>'UBS Vila Maria P Gnecco'!D12</f>
        <v>792</v>
      </c>
      <c r="E377" s="92">
        <f>'UBS Vila Maria P Gnecco'!E12</f>
        <v>697</v>
      </c>
      <c r="F377" s="92">
        <f>'UBS Vila Maria P Gnecco'!F12</f>
        <v>792</v>
      </c>
      <c r="G377" s="92">
        <f>'UBS Vila Maria P Gnecco'!G12</f>
        <v>722</v>
      </c>
      <c r="H377" s="92">
        <f>'UBS Vila Maria P Gnecco'!H12</f>
        <v>792</v>
      </c>
      <c r="I377" s="92">
        <f>'UBS Vila Maria P Gnecco'!I12</f>
        <v>716</v>
      </c>
      <c r="J377" s="92">
        <f>'UBS Vila Maria P Gnecco'!J12</f>
        <v>792</v>
      </c>
      <c r="K377" s="92">
        <f>'UBS Vila Maria P Gnecco'!K12</f>
        <v>874</v>
      </c>
      <c r="L377" s="92">
        <f>'UBS Vila Maria P Gnecco'!L12</f>
        <v>792</v>
      </c>
      <c r="M377" s="92">
        <f>'UBS Vila Maria P Gnecco'!M12</f>
        <v>747</v>
      </c>
      <c r="N377" s="92">
        <f>'UBS Vila Maria P Gnecco'!N12</f>
        <v>4752</v>
      </c>
      <c r="O377" s="92">
        <f>'UBS Vila Maria P Gnecco'!O12</f>
        <v>4489</v>
      </c>
      <c r="P377" s="915">
        <f>'UBS Vila Maria P Gnecco'!P12</f>
        <v>0.94465488215488214</v>
      </c>
    </row>
    <row r="378" spans="1:16" x14ac:dyDescent="0.25">
      <c r="A378" s="214" t="str">
        <f>'UBS Vila Maria P Gnecco'!A13</f>
        <v>Médico Pediatra (consulta) - 20hrs</v>
      </c>
      <c r="B378" s="917">
        <f>'UBS Vila Maria P Gnecco'!B13</f>
        <v>396</v>
      </c>
      <c r="C378" s="92">
        <f>'UBS Vila Maria P Gnecco'!C13</f>
        <v>346</v>
      </c>
      <c r="D378" s="92">
        <f>'UBS Vila Maria P Gnecco'!D13</f>
        <v>396</v>
      </c>
      <c r="E378" s="92">
        <f>'UBS Vila Maria P Gnecco'!E13</f>
        <v>353</v>
      </c>
      <c r="F378" s="92">
        <f>'UBS Vila Maria P Gnecco'!F13</f>
        <v>396</v>
      </c>
      <c r="G378" s="92">
        <f>'UBS Vila Maria P Gnecco'!G13</f>
        <v>313</v>
      </c>
      <c r="H378" s="92">
        <f>'UBS Vila Maria P Gnecco'!H13</f>
        <v>396</v>
      </c>
      <c r="I378" s="92">
        <f>'UBS Vila Maria P Gnecco'!I13</f>
        <v>212</v>
      </c>
      <c r="J378" s="92">
        <f>'UBS Vila Maria P Gnecco'!J13</f>
        <v>396</v>
      </c>
      <c r="K378" s="92">
        <f>'UBS Vila Maria P Gnecco'!K13</f>
        <v>385</v>
      </c>
      <c r="L378" s="92">
        <f>'UBS Vila Maria P Gnecco'!L13</f>
        <v>396</v>
      </c>
      <c r="M378" s="92">
        <f>'UBS Vila Maria P Gnecco'!M13</f>
        <v>375</v>
      </c>
      <c r="N378" s="92">
        <f>'UBS Vila Maria P Gnecco'!N13</f>
        <v>2376</v>
      </c>
      <c r="O378" s="92">
        <f>'UBS Vila Maria P Gnecco'!O13</f>
        <v>1984</v>
      </c>
      <c r="P378" s="915">
        <f>'UBS Vila Maria P Gnecco'!P13</f>
        <v>0.83501683501683499</v>
      </c>
    </row>
    <row r="379" spans="1:16" x14ac:dyDescent="0.25">
      <c r="A379" s="214" t="str">
        <f>'UBS Vila Maria P Gnecco'!A14</f>
        <v>Médico Psiquiatra (consulta) - 20hrs</v>
      </c>
      <c r="B379" s="917">
        <f>'UBS Vila Maria P Gnecco'!B14</f>
        <v>160</v>
      </c>
      <c r="C379" s="92">
        <f>'UBS Vila Maria P Gnecco'!C14</f>
        <v>79</v>
      </c>
      <c r="D379" s="92">
        <f>'UBS Vila Maria P Gnecco'!D14</f>
        <v>160</v>
      </c>
      <c r="E379" s="92">
        <f>'UBS Vila Maria P Gnecco'!E14</f>
        <v>86</v>
      </c>
      <c r="F379" s="92">
        <f>'UBS Vila Maria P Gnecco'!F14</f>
        <v>160</v>
      </c>
      <c r="G379" s="92">
        <f>'UBS Vila Maria P Gnecco'!G14</f>
        <v>95</v>
      </c>
      <c r="H379" s="92">
        <f>'UBS Vila Maria P Gnecco'!H14</f>
        <v>160</v>
      </c>
      <c r="I379" s="92">
        <f>'UBS Vila Maria P Gnecco'!I14</f>
        <v>94</v>
      </c>
      <c r="J379" s="92">
        <f>'UBS Vila Maria P Gnecco'!J14</f>
        <v>160</v>
      </c>
      <c r="K379" s="92">
        <f>'UBS Vila Maria P Gnecco'!K14</f>
        <v>96</v>
      </c>
      <c r="L379" s="92">
        <f>'UBS Vila Maria P Gnecco'!L14</f>
        <v>160</v>
      </c>
      <c r="M379" s="92">
        <f>'UBS Vila Maria P Gnecco'!M14</f>
        <v>95</v>
      </c>
      <c r="N379" s="92">
        <f>'UBS Vila Maria P Gnecco'!N14</f>
        <v>960</v>
      </c>
      <c r="O379" s="92">
        <f>'UBS Vila Maria P Gnecco'!O14</f>
        <v>545</v>
      </c>
      <c r="P379" s="915">
        <f>'UBS Vila Maria P Gnecco'!P14</f>
        <v>0.56770833333333337</v>
      </c>
    </row>
    <row r="380" spans="1:16" x14ac:dyDescent="0.25">
      <c r="A380" s="214" t="str">
        <f>'UBS Vila Maria P Gnecco'!A15</f>
        <v>Médico Ginecologista (consulta) - 20hrs</v>
      </c>
      <c r="B380" s="917">
        <f>'UBS Vila Maria P Gnecco'!B15</f>
        <v>396</v>
      </c>
      <c r="C380" s="92">
        <f>'UBS Vila Maria P Gnecco'!C15</f>
        <v>256</v>
      </c>
      <c r="D380" s="92">
        <f>'UBS Vila Maria P Gnecco'!D15</f>
        <v>396</v>
      </c>
      <c r="E380" s="92">
        <f>'UBS Vila Maria P Gnecco'!E15</f>
        <v>334</v>
      </c>
      <c r="F380" s="92">
        <f>'UBS Vila Maria P Gnecco'!F15</f>
        <v>396</v>
      </c>
      <c r="G380" s="92">
        <f>'UBS Vila Maria P Gnecco'!G15</f>
        <v>388</v>
      </c>
      <c r="H380" s="92">
        <f>'UBS Vila Maria P Gnecco'!H15</f>
        <v>396</v>
      </c>
      <c r="I380" s="92">
        <f>'UBS Vila Maria P Gnecco'!I15</f>
        <v>336</v>
      </c>
      <c r="J380" s="92">
        <f>'UBS Vila Maria P Gnecco'!J15</f>
        <v>396</v>
      </c>
      <c r="K380" s="92">
        <f>'UBS Vila Maria P Gnecco'!K15</f>
        <v>333</v>
      </c>
      <c r="L380" s="92">
        <f>'UBS Vila Maria P Gnecco'!L15</f>
        <v>396</v>
      </c>
      <c r="M380" s="92">
        <f>'UBS Vila Maria P Gnecco'!M15</f>
        <v>281</v>
      </c>
      <c r="N380" s="92">
        <f>'UBS Vila Maria P Gnecco'!N15</f>
        <v>2376</v>
      </c>
      <c r="O380" s="92">
        <f>'UBS Vila Maria P Gnecco'!O15</f>
        <v>1928</v>
      </c>
      <c r="P380" s="915">
        <f>'UBS Vila Maria P Gnecco'!P15</f>
        <v>0.81144781144781142</v>
      </c>
    </row>
    <row r="381" spans="1:16" x14ac:dyDescent="0.25">
      <c r="A381" s="214" t="str">
        <f>'UBS Vila Maria P Gnecco'!A16</f>
        <v>Enfermeiro (consulta) - 30hrs</v>
      </c>
      <c r="B381" s="917">
        <f>'UBS Vila Maria P Gnecco'!B16</f>
        <v>432</v>
      </c>
      <c r="C381" s="92">
        <f>'UBS Vila Maria P Gnecco'!C16</f>
        <v>405</v>
      </c>
      <c r="D381" s="92">
        <f>'UBS Vila Maria P Gnecco'!D16</f>
        <v>432</v>
      </c>
      <c r="E381" s="92">
        <f>'UBS Vila Maria P Gnecco'!E16</f>
        <v>362</v>
      </c>
      <c r="F381" s="92">
        <f>'UBS Vila Maria P Gnecco'!F16</f>
        <v>432</v>
      </c>
      <c r="G381" s="92">
        <f>'UBS Vila Maria P Gnecco'!G16</f>
        <v>576</v>
      </c>
      <c r="H381" s="92">
        <f>'UBS Vila Maria P Gnecco'!H16</f>
        <v>432</v>
      </c>
      <c r="I381" s="92">
        <f>'UBS Vila Maria P Gnecco'!I16</f>
        <v>451</v>
      </c>
      <c r="J381" s="92">
        <f>'UBS Vila Maria P Gnecco'!J16</f>
        <v>432</v>
      </c>
      <c r="K381" s="92">
        <f>'UBS Vila Maria P Gnecco'!K16</f>
        <v>472</v>
      </c>
      <c r="L381" s="92">
        <f>'UBS Vila Maria P Gnecco'!L16</f>
        <v>432</v>
      </c>
      <c r="M381" s="92">
        <f>'UBS Vila Maria P Gnecco'!M16</f>
        <v>427</v>
      </c>
      <c r="N381" s="92">
        <f>'UBS Vila Maria P Gnecco'!N16</f>
        <v>2592</v>
      </c>
      <c r="O381" s="92">
        <f>'UBS Vila Maria P Gnecco'!O16</f>
        <v>2693</v>
      </c>
      <c r="P381" s="915">
        <f>'UBS Vila Maria P Gnecco'!P16</f>
        <v>1.038966049382716</v>
      </c>
    </row>
    <row r="382" spans="1:16" x14ac:dyDescent="0.25">
      <c r="A382" s="214" t="str">
        <f>'UBS Vila Maria P Gnecco'!A17</f>
        <v>Enfermeiro (visita) - 30hrs</v>
      </c>
      <c r="B382" s="917">
        <f>'UBS Vila Maria P Gnecco'!B17</f>
        <v>24</v>
      </c>
      <c r="C382" s="92">
        <f>'UBS Vila Maria P Gnecco'!C17</f>
        <v>28</v>
      </c>
      <c r="D382" s="92">
        <f>'UBS Vila Maria P Gnecco'!D17</f>
        <v>24</v>
      </c>
      <c r="E382" s="92">
        <f>'UBS Vila Maria P Gnecco'!E17</f>
        <v>15</v>
      </c>
      <c r="F382" s="92">
        <f>'UBS Vila Maria P Gnecco'!F17</f>
        <v>24</v>
      </c>
      <c r="G382" s="92">
        <f>'UBS Vila Maria P Gnecco'!G17</f>
        <v>65</v>
      </c>
      <c r="H382" s="92">
        <f>'UBS Vila Maria P Gnecco'!H17</f>
        <v>24</v>
      </c>
      <c r="I382" s="92">
        <f>'UBS Vila Maria P Gnecco'!I17</f>
        <v>41</v>
      </c>
      <c r="J382" s="92">
        <f>'UBS Vila Maria P Gnecco'!J17</f>
        <v>24</v>
      </c>
      <c r="K382" s="92">
        <f>'UBS Vila Maria P Gnecco'!K17</f>
        <v>85</v>
      </c>
      <c r="L382" s="92">
        <f>'UBS Vila Maria P Gnecco'!L17</f>
        <v>24</v>
      </c>
      <c r="M382" s="92">
        <f>'UBS Vila Maria P Gnecco'!M17</f>
        <v>33</v>
      </c>
      <c r="N382" s="92">
        <f>'UBS Vila Maria P Gnecco'!N17</f>
        <v>144</v>
      </c>
      <c r="O382" s="92">
        <f>'UBS Vila Maria P Gnecco'!O17</f>
        <v>267</v>
      </c>
      <c r="P382" s="915">
        <f>'UBS Vila Maria P Gnecco'!P17</f>
        <v>1.8541666666666667</v>
      </c>
    </row>
    <row r="383" spans="1:16" x14ac:dyDescent="0.25">
      <c r="A383" s="214" t="str">
        <f>'UBS Vila Maria P Gnecco'!A18</f>
        <v>Assistente Social (consulta/ VD) - 30hrs</v>
      </c>
      <c r="B383" s="917">
        <f>'UBS Vila Maria P Gnecco'!B18</f>
        <v>122</v>
      </c>
      <c r="C383" s="92">
        <f>'UBS Vila Maria P Gnecco'!C18</f>
        <v>78</v>
      </c>
      <c r="D383" s="92">
        <f>'UBS Vila Maria P Gnecco'!D18</f>
        <v>122</v>
      </c>
      <c r="E383" s="92">
        <f>'UBS Vila Maria P Gnecco'!E18</f>
        <v>60</v>
      </c>
      <c r="F383" s="92">
        <f>'UBS Vila Maria P Gnecco'!F18</f>
        <v>122</v>
      </c>
      <c r="G383" s="92">
        <f>'UBS Vila Maria P Gnecco'!G18</f>
        <v>55</v>
      </c>
      <c r="H383" s="92">
        <f>'UBS Vila Maria P Gnecco'!H18</f>
        <v>122</v>
      </c>
      <c r="I383" s="92">
        <f>'UBS Vila Maria P Gnecco'!I18</f>
        <v>44</v>
      </c>
      <c r="J383" s="92">
        <f>'UBS Vila Maria P Gnecco'!J18</f>
        <v>122</v>
      </c>
      <c r="K383" s="92">
        <f>'UBS Vila Maria P Gnecco'!K18</f>
        <v>93</v>
      </c>
      <c r="L383" s="92">
        <f>'UBS Vila Maria P Gnecco'!L18</f>
        <v>122</v>
      </c>
      <c r="M383" s="92">
        <f>'UBS Vila Maria P Gnecco'!M18</f>
        <v>212</v>
      </c>
      <c r="N383" s="92">
        <f>'UBS Vila Maria P Gnecco'!N18</f>
        <v>732</v>
      </c>
      <c r="O383" s="92">
        <f>'UBS Vila Maria P Gnecco'!O18</f>
        <v>542</v>
      </c>
      <c r="P383" s="915">
        <f>'UBS Vila Maria P Gnecco'!P18</f>
        <v>0.7404371584699454</v>
      </c>
    </row>
    <row r="384" spans="1:16" x14ac:dyDescent="0.25">
      <c r="A384" s="214" t="str">
        <f>'UBS Vila Maria P Gnecco'!A19</f>
        <v>Assistente Social (nº grupos)</v>
      </c>
      <c r="B384" s="917">
        <f>'UBS Vila Maria P Gnecco'!B19</f>
        <v>30</v>
      </c>
      <c r="C384" s="92">
        <f>'UBS Vila Maria P Gnecco'!C19</f>
        <v>1</v>
      </c>
      <c r="D384" s="92">
        <f>'UBS Vila Maria P Gnecco'!D19</f>
        <v>30</v>
      </c>
      <c r="E384" s="92">
        <f>'UBS Vila Maria P Gnecco'!E19</f>
        <v>2</v>
      </c>
      <c r="F384" s="92">
        <f>'UBS Vila Maria P Gnecco'!F19</f>
        <v>30</v>
      </c>
      <c r="G384" s="92">
        <f>'UBS Vila Maria P Gnecco'!G19</f>
        <v>1</v>
      </c>
      <c r="H384" s="92">
        <f>'UBS Vila Maria P Gnecco'!H19</f>
        <v>30</v>
      </c>
      <c r="I384" s="92">
        <f>'UBS Vila Maria P Gnecco'!I19</f>
        <v>2</v>
      </c>
      <c r="J384" s="92">
        <f>'UBS Vila Maria P Gnecco'!J19</f>
        <v>30</v>
      </c>
      <c r="K384" s="92">
        <f>'UBS Vila Maria P Gnecco'!K19</f>
        <v>16</v>
      </c>
      <c r="L384" s="92">
        <f>'UBS Vila Maria P Gnecco'!L19</f>
        <v>30</v>
      </c>
      <c r="M384" s="92">
        <f>'UBS Vila Maria P Gnecco'!M19</f>
        <v>38</v>
      </c>
      <c r="N384" s="92">
        <f>'UBS Vila Maria P Gnecco'!N19</f>
        <v>180</v>
      </c>
      <c r="O384" s="92">
        <f>'UBS Vila Maria P Gnecco'!O19</f>
        <v>60</v>
      </c>
      <c r="P384" s="915">
        <f>'UBS Vila Maria P Gnecco'!P19</f>
        <v>0.33333333333333331</v>
      </c>
    </row>
    <row r="385" spans="1:16" x14ac:dyDescent="0.25">
      <c r="A385" s="214" t="str">
        <f>'UBS Vila Maria P Gnecco'!A20</f>
        <v>Educador Fisico (consulta/ VD) - 30hrs</v>
      </c>
      <c r="B385" s="917">
        <f>'UBS Vila Maria P Gnecco'!B20</f>
        <v>15</v>
      </c>
      <c r="C385" s="92">
        <f>'UBS Vila Maria P Gnecco'!C20</f>
        <v>12</v>
      </c>
      <c r="D385" s="92">
        <f>'UBS Vila Maria P Gnecco'!D20</f>
        <v>15</v>
      </c>
      <c r="E385" s="92">
        <f>'UBS Vila Maria P Gnecco'!E20</f>
        <v>9</v>
      </c>
      <c r="F385" s="92">
        <f>'UBS Vila Maria P Gnecco'!F20</f>
        <v>15</v>
      </c>
      <c r="G385" s="92">
        <f>'UBS Vila Maria P Gnecco'!G20</f>
        <v>27</v>
      </c>
      <c r="H385" s="92">
        <f>'UBS Vila Maria P Gnecco'!H20</f>
        <v>15</v>
      </c>
      <c r="I385" s="92">
        <f>'UBS Vila Maria P Gnecco'!I20</f>
        <v>9</v>
      </c>
      <c r="J385" s="92">
        <f>'UBS Vila Maria P Gnecco'!J20</f>
        <v>15</v>
      </c>
      <c r="K385" s="92">
        <f>'UBS Vila Maria P Gnecco'!K20</f>
        <v>0</v>
      </c>
      <c r="L385" s="92">
        <f>'UBS Vila Maria P Gnecco'!L20</f>
        <v>15</v>
      </c>
      <c r="M385" s="92">
        <f>'UBS Vila Maria P Gnecco'!M20</f>
        <v>19</v>
      </c>
      <c r="N385" s="92">
        <f>'UBS Vila Maria P Gnecco'!N20</f>
        <v>90</v>
      </c>
      <c r="O385" s="92">
        <f>'UBS Vila Maria P Gnecco'!O20</f>
        <v>76</v>
      </c>
      <c r="P385" s="915">
        <f>'UBS Vila Maria P Gnecco'!P20</f>
        <v>0.84444444444444444</v>
      </c>
    </row>
    <row r="386" spans="1:16" x14ac:dyDescent="0.25">
      <c r="A386" s="214" t="str">
        <f>'UBS Vila Maria P Gnecco'!A21</f>
        <v>Educador Físico (nº grupos)</v>
      </c>
      <c r="B386" s="917">
        <f>'UBS Vila Maria P Gnecco'!B21</f>
        <v>61</v>
      </c>
      <c r="C386" s="92">
        <f>'UBS Vila Maria P Gnecco'!C21</f>
        <v>54</v>
      </c>
      <c r="D386" s="92">
        <f>'UBS Vila Maria P Gnecco'!D21</f>
        <v>61</v>
      </c>
      <c r="E386" s="92">
        <f>'UBS Vila Maria P Gnecco'!E21</f>
        <v>27</v>
      </c>
      <c r="F386" s="92">
        <f>'UBS Vila Maria P Gnecco'!F21</f>
        <v>61</v>
      </c>
      <c r="G386" s="92">
        <f>'UBS Vila Maria P Gnecco'!G21</f>
        <v>55</v>
      </c>
      <c r="H386" s="92">
        <f>'UBS Vila Maria P Gnecco'!H21</f>
        <v>61</v>
      </c>
      <c r="I386" s="92">
        <f>'UBS Vila Maria P Gnecco'!I21</f>
        <v>34</v>
      </c>
      <c r="J386" s="92">
        <f>'UBS Vila Maria P Gnecco'!J21</f>
        <v>61</v>
      </c>
      <c r="K386" s="92">
        <f>'UBS Vila Maria P Gnecco'!K21</f>
        <v>0</v>
      </c>
      <c r="L386" s="92">
        <f>'UBS Vila Maria P Gnecco'!L21</f>
        <v>61</v>
      </c>
      <c r="M386" s="92">
        <f>'UBS Vila Maria P Gnecco'!M21</f>
        <v>35</v>
      </c>
      <c r="N386" s="92">
        <f>'UBS Vila Maria P Gnecco'!N21</f>
        <v>366</v>
      </c>
      <c r="O386" s="92">
        <f>'UBS Vila Maria P Gnecco'!O21</f>
        <v>205</v>
      </c>
      <c r="P386" s="915">
        <f>'UBS Vila Maria P Gnecco'!P21</f>
        <v>0.56010928961748629</v>
      </c>
    </row>
    <row r="387" spans="1:16" x14ac:dyDescent="0.25">
      <c r="A387" s="214" t="str">
        <f>'UBS Vila Maria P Gnecco'!A22</f>
        <v>Fonoaudiólogo (consulta/ VD) - 12hrs</v>
      </c>
      <c r="B387" s="917">
        <f>'UBS Vila Maria P Gnecco'!B22</f>
        <v>18</v>
      </c>
      <c r="C387" s="92">
        <f>'UBS Vila Maria P Gnecco'!C22</f>
        <v>24</v>
      </c>
      <c r="D387" s="92">
        <f>'UBS Vila Maria P Gnecco'!D22</f>
        <v>18</v>
      </c>
      <c r="E387" s="92">
        <f>'UBS Vila Maria P Gnecco'!E22</f>
        <v>19</v>
      </c>
      <c r="F387" s="92">
        <f>'UBS Vila Maria P Gnecco'!F22</f>
        <v>18</v>
      </c>
      <c r="G387" s="92">
        <f>'UBS Vila Maria P Gnecco'!G22</f>
        <v>25</v>
      </c>
      <c r="H387" s="92">
        <f>'UBS Vila Maria P Gnecco'!H22</f>
        <v>18</v>
      </c>
      <c r="I387" s="92">
        <f>'UBS Vila Maria P Gnecco'!I22</f>
        <v>15</v>
      </c>
      <c r="J387" s="92">
        <f>'UBS Vila Maria P Gnecco'!J22</f>
        <v>18</v>
      </c>
      <c r="K387" s="92">
        <f>'UBS Vila Maria P Gnecco'!K22</f>
        <v>29</v>
      </c>
      <c r="L387" s="92">
        <f>'UBS Vila Maria P Gnecco'!L22</f>
        <v>18</v>
      </c>
      <c r="M387" s="92">
        <f>'UBS Vila Maria P Gnecco'!M22</f>
        <v>26</v>
      </c>
      <c r="N387" s="92">
        <f>'UBS Vila Maria P Gnecco'!N22</f>
        <v>108</v>
      </c>
      <c r="O387" s="92">
        <f>'UBS Vila Maria P Gnecco'!O22</f>
        <v>138</v>
      </c>
      <c r="P387" s="915">
        <f>'UBS Vila Maria P Gnecco'!P22</f>
        <v>1.2777777777777777</v>
      </c>
    </row>
    <row r="388" spans="1:16" x14ac:dyDescent="0.25">
      <c r="A388" s="214" t="str">
        <f>'UBS Vila Maria P Gnecco'!A23</f>
        <v>Fonoaudiólogo (nº grupos)</v>
      </c>
      <c r="B388" s="917">
        <f>'UBS Vila Maria P Gnecco'!B23</f>
        <v>12</v>
      </c>
      <c r="C388" s="92">
        <f>'UBS Vila Maria P Gnecco'!C23</f>
        <v>9</v>
      </c>
      <c r="D388" s="92">
        <f>'UBS Vila Maria P Gnecco'!D23</f>
        <v>12</v>
      </c>
      <c r="E388" s="92">
        <f>'UBS Vila Maria P Gnecco'!E23</f>
        <v>5</v>
      </c>
      <c r="F388" s="92">
        <f>'UBS Vila Maria P Gnecco'!F23</f>
        <v>12</v>
      </c>
      <c r="G388" s="92">
        <f>'UBS Vila Maria P Gnecco'!G23</f>
        <v>11</v>
      </c>
      <c r="H388" s="92">
        <f>'UBS Vila Maria P Gnecco'!H23</f>
        <v>12</v>
      </c>
      <c r="I388" s="92">
        <f>'UBS Vila Maria P Gnecco'!I23</f>
        <v>6</v>
      </c>
      <c r="J388" s="92">
        <f>'UBS Vila Maria P Gnecco'!J23</f>
        <v>12</v>
      </c>
      <c r="K388" s="92">
        <f>'UBS Vila Maria P Gnecco'!K23</f>
        <v>19</v>
      </c>
      <c r="L388" s="92">
        <f>'UBS Vila Maria P Gnecco'!L23</f>
        <v>12</v>
      </c>
      <c r="M388" s="92">
        <f>'UBS Vila Maria P Gnecco'!M23</f>
        <v>23</v>
      </c>
      <c r="N388" s="92">
        <f>'UBS Vila Maria P Gnecco'!N23</f>
        <v>72</v>
      </c>
      <c r="O388" s="92">
        <f>'UBS Vila Maria P Gnecco'!O23</f>
        <v>73</v>
      </c>
      <c r="P388" s="915">
        <f>'UBS Vila Maria P Gnecco'!P23</f>
        <v>1.0138888888888888</v>
      </c>
    </row>
    <row r="389" spans="1:16" x14ac:dyDescent="0.25">
      <c r="A389" s="214" t="str">
        <f>'UBS Vila Maria P Gnecco'!A24</f>
        <v>Farmacêutico (consulta/ VD) - 40hrs</v>
      </c>
      <c r="B389" s="917">
        <f>'UBS Vila Maria P Gnecco'!B24</f>
        <v>144</v>
      </c>
      <c r="C389" s="92">
        <f>'UBS Vila Maria P Gnecco'!C24</f>
        <v>96</v>
      </c>
      <c r="D389" s="92">
        <f>'UBS Vila Maria P Gnecco'!D24</f>
        <v>144</v>
      </c>
      <c r="E389" s="92">
        <f>'UBS Vila Maria P Gnecco'!E24</f>
        <v>76</v>
      </c>
      <c r="F389" s="92">
        <f>'UBS Vila Maria P Gnecco'!F24</f>
        <v>144</v>
      </c>
      <c r="G389" s="92">
        <f>'UBS Vila Maria P Gnecco'!G24</f>
        <v>97</v>
      </c>
      <c r="H389" s="92">
        <f>'UBS Vila Maria P Gnecco'!H24</f>
        <v>144</v>
      </c>
      <c r="I389" s="92">
        <f>'UBS Vila Maria P Gnecco'!I24</f>
        <v>84</v>
      </c>
      <c r="J389" s="92">
        <f>'UBS Vila Maria P Gnecco'!J24</f>
        <v>144</v>
      </c>
      <c r="K389" s="92">
        <f>'UBS Vila Maria P Gnecco'!K24</f>
        <v>109</v>
      </c>
      <c r="L389" s="92">
        <f>'UBS Vila Maria P Gnecco'!L24</f>
        <v>144</v>
      </c>
      <c r="M389" s="92">
        <f>'UBS Vila Maria P Gnecco'!M24</f>
        <v>167</v>
      </c>
      <c r="N389" s="92">
        <f>'UBS Vila Maria P Gnecco'!N24</f>
        <v>864</v>
      </c>
      <c r="O389" s="92">
        <f>'UBS Vila Maria P Gnecco'!O24</f>
        <v>629</v>
      </c>
      <c r="P389" s="915">
        <f>'UBS Vila Maria P Gnecco'!P24</f>
        <v>0.7280092592592593</v>
      </c>
    </row>
    <row r="390" spans="1:16" x14ac:dyDescent="0.25">
      <c r="A390" s="214" t="str">
        <f>'UBS Vila Maria P Gnecco'!A25</f>
        <v>Farmacêutico (nº grupos)</v>
      </c>
      <c r="B390" s="917">
        <f>'UBS Vila Maria P Gnecco'!B25</f>
        <v>24</v>
      </c>
      <c r="C390" s="92">
        <f>'UBS Vila Maria P Gnecco'!C25</f>
        <v>3</v>
      </c>
      <c r="D390" s="92">
        <f>'UBS Vila Maria P Gnecco'!D25</f>
        <v>24</v>
      </c>
      <c r="E390" s="92">
        <f>'UBS Vila Maria P Gnecco'!E25</f>
        <v>4</v>
      </c>
      <c r="F390" s="92">
        <f>'UBS Vila Maria P Gnecco'!F25</f>
        <v>24</v>
      </c>
      <c r="G390" s="92">
        <f>'UBS Vila Maria P Gnecco'!G25</f>
        <v>9</v>
      </c>
      <c r="H390" s="92">
        <f>'UBS Vila Maria P Gnecco'!H25</f>
        <v>24</v>
      </c>
      <c r="I390" s="92">
        <f>'UBS Vila Maria P Gnecco'!I25</f>
        <v>5</v>
      </c>
      <c r="J390" s="92">
        <f>'UBS Vila Maria P Gnecco'!J25</f>
        <v>24</v>
      </c>
      <c r="K390" s="92">
        <f>'UBS Vila Maria P Gnecco'!K25</f>
        <v>21</v>
      </c>
      <c r="L390" s="92">
        <f>'UBS Vila Maria P Gnecco'!L25</f>
        <v>24</v>
      </c>
      <c r="M390" s="92">
        <f>'UBS Vila Maria P Gnecco'!M25</f>
        <v>46</v>
      </c>
      <c r="N390" s="92">
        <f>'UBS Vila Maria P Gnecco'!N25</f>
        <v>144</v>
      </c>
      <c r="O390" s="92">
        <f>'UBS Vila Maria P Gnecco'!O25</f>
        <v>88</v>
      </c>
      <c r="P390" s="915">
        <f>'UBS Vila Maria P Gnecco'!P25</f>
        <v>0.61111111111111116</v>
      </c>
    </row>
    <row r="391" spans="1:16" x14ac:dyDescent="0.25">
      <c r="A391" s="214" t="str">
        <f>'UBS Vila Maria P Gnecco'!A26</f>
        <v>Nutricionista (consulta/VD) - 40hrs</v>
      </c>
      <c r="B391" s="917">
        <f>'UBS Vila Maria P Gnecco'!B26</f>
        <v>60</v>
      </c>
      <c r="C391" s="92">
        <f>'UBS Vila Maria P Gnecco'!C26</f>
        <v>77</v>
      </c>
      <c r="D391" s="92">
        <f>'UBS Vila Maria P Gnecco'!D26</f>
        <v>60</v>
      </c>
      <c r="E391" s="92">
        <f>'UBS Vila Maria P Gnecco'!E26</f>
        <v>54</v>
      </c>
      <c r="F391" s="92">
        <f>'UBS Vila Maria P Gnecco'!F26</f>
        <v>60</v>
      </c>
      <c r="G391" s="92">
        <f>'UBS Vila Maria P Gnecco'!G26</f>
        <v>39</v>
      </c>
      <c r="H391" s="92">
        <f>'UBS Vila Maria P Gnecco'!H26</f>
        <v>60</v>
      </c>
      <c r="I391" s="92">
        <f>'UBS Vila Maria P Gnecco'!I26</f>
        <v>107</v>
      </c>
      <c r="J391" s="92">
        <f>'UBS Vila Maria P Gnecco'!J26</f>
        <v>60</v>
      </c>
      <c r="K391" s="92">
        <f>'UBS Vila Maria P Gnecco'!K26</f>
        <v>74</v>
      </c>
      <c r="L391" s="92">
        <f>'UBS Vila Maria P Gnecco'!L26</f>
        <v>60</v>
      </c>
      <c r="M391" s="92">
        <f>'UBS Vila Maria P Gnecco'!M26</f>
        <v>80</v>
      </c>
      <c r="N391" s="92">
        <f>'UBS Vila Maria P Gnecco'!N26</f>
        <v>360</v>
      </c>
      <c r="O391" s="92">
        <f>'UBS Vila Maria P Gnecco'!O26</f>
        <v>431</v>
      </c>
      <c r="P391" s="915">
        <f>'UBS Vila Maria P Gnecco'!P26</f>
        <v>1.1972222222222222</v>
      </c>
    </row>
    <row r="392" spans="1:16" x14ac:dyDescent="0.25">
      <c r="A392" s="214" t="str">
        <f>'UBS Vila Maria P Gnecco'!A27</f>
        <v xml:space="preserve">Nutricionista (grupos) </v>
      </c>
      <c r="B392" s="917">
        <f>'UBS Vila Maria P Gnecco'!B27</f>
        <v>40</v>
      </c>
      <c r="C392" s="92">
        <f>'UBS Vila Maria P Gnecco'!C27</f>
        <v>14</v>
      </c>
      <c r="D392" s="92">
        <f>'UBS Vila Maria P Gnecco'!D27</f>
        <v>40</v>
      </c>
      <c r="E392" s="92">
        <f>'UBS Vila Maria P Gnecco'!E27</f>
        <v>8</v>
      </c>
      <c r="F392" s="92">
        <f>'UBS Vila Maria P Gnecco'!F27</f>
        <v>40</v>
      </c>
      <c r="G392" s="92">
        <f>'UBS Vila Maria P Gnecco'!G27</f>
        <v>5</v>
      </c>
      <c r="H392" s="92">
        <f>'UBS Vila Maria P Gnecco'!H27</f>
        <v>40</v>
      </c>
      <c r="I392" s="92">
        <f>'UBS Vila Maria P Gnecco'!I27</f>
        <v>8</v>
      </c>
      <c r="J392" s="92">
        <f>'UBS Vila Maria P Gnecco'!J27</f>
        <v>40</v>
      </c>
      <c r="K392" s="92">
        <f>'UBS Vila Maria P Gnecco'!K27</f>
        <v>30</v>
      </c>
      <c r="L392" s="92">
        <f>'UBS Vila Maria P Gnecco'!L27</f>
        <v>40</v>
      </c>
      <c r="M392" s="92">
        <f>'UBS Vila Maria P Gnecco'!M27</f>
        <v>59</v>
      </c>
      <c r="N392" s="92">
        <f>'UBS Vila Maria P Gnecco'!N27</f>
        <v>240</v>
      </c>
      <c r="O392" s="92">
        <f>'UBS Vila Maria P Gnecco'!O27</f>
        <v>124</v>
      </c>
      <c r="P392" s="915">
        <f>'UBS Vila Maria P Gnecco'!P27</f>
        <v>0.51666666666666672</v>
      </c>
    </row>
    <row r="393" spans="1:16" x14ac:dyDescent="0.25">
      <c r="A393" s="214" t="str">
        <f>'UBS Vila Maria P Gnecco'!A28</f>
        <v>Psicólogo (consulta/ VD) - 30hrs</v>
      </c>
      <c r="B393" s="917">
        <f>'UBS Vila Maria P Gnecco'!B28</f>
        <v>92</v>
      </c>
      <c r="C393" s="92">
        <f>'UBS Vila Maria P Gnecco'!C28</f>
        <v>69</v>
      </c>
      <c r="D393" s="92">
        <f>'UBS Vila Maria P Gnecco'!D28</f>
        <v>92</v>
      </c>
      <c r="E393" s="92">
        <f>'UBS Vila Maria P Gnecco'!E28</f>
        <v>75</v>
      </c>
      <c r="F393" s="92">
        <f>'UBS Vila Maria P Gnecco'!F28</f>
        <v>92</v>
      </c>
      <c r="G393" s="92">
        <f>'UBS Vila Maria P Gnecco'!G28</f>
        <v>121</v>
      </c>
      <c r="H393" s="92">
        <f>'UBS Vila Maria P Gnecco'!H28</f>
        <v>92</v>
      </c>
      <c r="I393" s="92">
        <f>'UBS Vila Maria P Gnecco'!I28</f>
        <v>78</v>
      </c>
      <c r="J393" s="92">
        <f>'UBS Vila Maria P Gnecco'!J28</f>
        <v>92</v>
      </c>
      <c r="K393" s="92">
        <f>'UBS Vila Maria P Gnecco'!K28</f>
        <v>68</v>
      </c>
      <c r="L393" s="92">
        <f>'UBS Vila Maria P Gnecco'!L28</f>
        <v>92</v>
      </c>
      <c r="M393" s="92">
        <f>'UBS Vila Maria P Gnecco'!M28</f>
        <v>120</v>
      </c>
      <c r="N393" s="92">
        <f>'UBS Vila Maria P Gnecco'!N28</f>
        <v>552</v>
      </c>
      <c r="O393" s="92">
        <f>'UBS Vila Maria P Gnecco'!O28</f>
        <v>531</v>
      </c>
      <c r="P393" s="915">
        <f>'UBS Vila Maria P Gnecco'!P28</f>
        <v>0.96195652173913049</v>
      </c>
    </row>
    <row r="394" spans="1:16" x14ac:dyDescent="0.25">
      <c r="A394" s="214" t="str">
        <f>'UBS Vila Maria P Gnecco'!A29</f>
        <v>Psicólogo (nº grupos)</v>
      </c>
      <c r="B394" s="917">
        <f>'UBS Vila Maria P Gnecco'!B29</f>
        <v>60</v>
      </c>
      <c r="C394" s="92">
        <f>'UBS Vila Maria P Gnecco'!C29</f>
        <v>9</v>
      </c>
      <c r="D394" s="92">
        <f>'UBS Vila Maria P Gnecco'!D29</f>
        <v>60</v>
      </c>
      <c r="E394" s="92">
        <f>'UBS Vila Maria P Gnecco'!E29</f>
        <v>5</v>
      </c>
      <c r="F394" s="92">
        <f>'UBS Vila Maria P Gnecco'!F29</f>
        <v>60</v>
      </c>
      <c r="G394" s="92">
        <f>'UBS Vila Maria P Gnecco'!G29</f>
        <v>17</v>
      </c>
      <c r="H394" s="92">
        <f>'UBS Vila Maria P Gnecco'!H29</f>
        <v>60</v>
      </c>
      <c r="I394" s="92">
        <f>'UBS Vila Maria P Gnecco'!I29</f>
        <v>9</v>
      </c>
      <c r="J394" s="92">
        <f>'UBS Vila Maria P Gnecco'!J29</f>
        <v>60</v>
      </c>
      <c r="K394" s="92">
        <f>'UBS Vila Maria P Gnecco'!K29</f>
        <v>61</v>
      </c>
      <c r="L394" s="92">
        <f>'UBS Vila Maria P Gnecco'!L29</f>
        <v>60</v>
      </c>
      <c r="M394" s="92">
        <f>'UBS Vila Maria P Gnecco'!M29</f>
        <v>61</v>
      </c>
      <c r="N394" s="92">
        <f>'UBS Vila Maria P Gnecco'!N29</f>
        <v>360</v>
      </c>
      <c r="O394" s="92">
        <f>'UBS Vila Maria P Gnecco'!O29</f>
        <v>162</v>
      </c>
      <c r="P394" s="915">
        <f>'UBS Vila Maria P Gnecco'!P29</f>
        <v>0.45</v>
      </c>
    </row>
    <row r="395" spans="1:16" x14ac:dyDescent="0.25">
      <c r="A395" s="214" t="str">
        <f>'UBS Vila Maria P Gnecco'!A30</f>
        <v>Técnico de Enfermagem (Visitas) - 30hrs</v>
      </c>
      <c r="B395" s="917">
        <f>'UBS Vila Maria P Gnecco'!B30</f>
        <v>120</v>
      </c>
      <c r="C395" s="92">
        <f>'UBS Vila Maria P Gnecco'!C30</f>
        <v>129</v>
      </c>
      <c r="D395" s="92">
        <f>'UBS Vila Maria P Gnecco'!D30</f>
        <v>120</v>
      </c>
      <c r="E395" s="92">
        <f>'UBS Vila Maria P Gnecco'!E30</f>
        <v>90</v>
      </c>
      <c r="F395" s="92">
        <f>'UBS Vila Maria P Gnecco'!F30</f>
        <v>120</v>
      </c>
      <c r="G395" s="92">
        <f>'UBS Vila Maria P Gnecco'!G30</f>
        <v>155</v>
      </c>
      <c r="H395" s="92">
        <f>'UBS Vila Maria P Gnecco'!H30</f>
        <v>120</v>
      </c>
      <c r="I395" s="92">
        <f>'UBS Vila Maria P Gnecco'!I30</f>
        <v>75</v>
      </c>
      <c r="J395" s="92">
        <f>'UBS Vila Maria P Gnecco'!J30</f>
        <v>120</v>
      </c>
      <c r="K395" s="92">
        <f>'UBS Vila Maria P Gnecco'!K30</f>
        <v>115</v>
      </c>
      <c r="L395" s="92">
        <f>'UBS Vila Maria P Gnecco'!L30</f>
        <v>120</v>
      </c>
      <c r="M395" s="92">
        <f>'UBS Vila Maria P Gnecco'!M30</f>
        <v>128</v>
      </c>
      <c r="N395" s="92">
        <f>'UBS Vila Maria P Gnecco'!N30</f>
        <v>720</v>
      </c>
      <c r="O395" s="92">
        <f>'UBS Vila Maria P Gnecco'!O30</f>
        <v>692</v>
      </c>
      <c r="P395" s="915">
        <f>'UBS Vila Maria P Gnecco'!P30</f>
        <v>0.96111111111111114</v>
      </c>
    </row>
    <row r="396" spans="1:16" x14ac:dyDescent="0.25">
      <c r="A396" s="214" t="str">
        <f>'UBS Vila Maria P Gnecco'!A31</f>
        <v>PICS - Atividades Coletivas</v>
      </c>
      <c r="B396" s="917">
        <f>'UBS Vila Maria P Gnecco'!B31</f>
        <v>7</v>
      </c>
      <c r="C396" s="92">
        <f>'UBS Vila Maria P Gnecco'!C31</f>
        <v>0</v>
      </c>
      <c r="D396" s="92">
        <f>'UBS Vila Maria P Gnecco'!D31</f>
        <v>7</v>
      </c>
      <c r="E396" s="92">
        <f>'UBS Vila Maria P Gnecco'!E31</f>
        <v>0</v>
      </c>
      <c r="F396" s="92">
        <f>'UBS Vila Maria P Gnecco'!F31</f>
        <v>7</v>
      </c>
      <c r="G396" s="92">
        <f>'UBS Vila Maria P Gnecco'!G31</f>
        <v>0</v>
      </c>
      <c r="H396" s="92">
        <f>'UBS Vila Maria P Gnecco'!H31</f>
        <v>7</v>
      </c>
      <c r="I396" s="92">
        <f>'UBS Vila Maria P Gnecco'!I31</f>
        <v>0</v>
      </c>
      <c r="J396" s="92">
        <f>'UBS Vila Maria P Gnecco'!J31</f>
        <v>7</v>
      </c>
      <c r="K396" s="92">
        <f>'UBS Vila Maria P Gnecco'!K31</f>
        <v>0</v>
      </c>
      <c r="L396" s="92">
        <f>'UBS Vila Maria P Gnecco'!L31</f>
        <v>7</v>
      </c>
      <c r="M396" s="92">
        <f>'UBS Vila Maria P Gnecco'!M31</f>
        <v>5</v>
      </c>
      <c r="N396" s="92">
        <f>'UBS Vila Maria P Gnecco'!N31</f>
        <v>42</v>
      </c>
      <c r="O396" s="92">
        <f>'UBS Vila Maria P Gnecco'!O31</f>
        <v>5</v>
      </c>
      <c r="P396" s="915">
        <f>'UBS Vila Maria P Gnecco'!P31</f>
        <v>0.11904761904761904</v>
      </c>
    </row>
    <row r="397" spans="1:16" ht="15.75" thickBot="1" x14ac:dyDescent="0.3">
      <c r="A397" s="214" t="str">
        <f>'UBS Vila Maria P Gnecco'!A32</f>
        <v>PICS - Atividades Individuais</v>
      </c>
      <c r="B397" s="917">
        <f>'UBS Vila Maria P Gnecco'!B32</f>
        <v>10</v>
      </c>
      <c r="C397" s="92">
        <f>'UBS Vila Maria P Gnecco'!C32</f>
        <v>29</v>
      </c>
      <c r="D397" s="92">
        <f>'UBS Vila Maria P Gnecco'!D32</f>
        <v>10</v>
      </c>
      <c r="E397" s="92">
        <f>'UBS Vila Maria P Gnecco'!E32</f>
        <v>32</v>
      </c>
      <c r="F397" s="92">
        <f>'UBS Vila Maria P Gnecco'!F32</f>
        <v>10</v>
      </c>
      <c r="G397" s="92">
        <f>'UBS Vila Maria P Gnecco'!G32</f>
        <v>36</v>
      </c>
      <c r="H397" s="92">
        <f>'UBS Vila Maria P Gnecco'!H32</f>
        <v>10</v>
      </c>
      <c r="I397" s="92">
        <f>'UBS Vila Maria P Gnecco'!I32</f>
        <v>29</v>
      </c>
      <c r="J397" s="92">
        <f>'UBS Vila Maria P Gnecco'!J32</f>
        <v>10</v>
      </c>
      <c r="K397" s="92">
        <f>'UBS Vila Maria P Gnecco'!K32</f>
        <v>64</v>
      </c>
      <c r="L397" s="92">
        <f>'UBS Vila Maria P Gnecco'!L32</f>
        <v>10</v>
      </c>
      <c r="M397" s="92">
        <f>'UBS Vila Maria P Gnecco'!M32</f>
        <v>45</v>
      </c>
      <c r="N397" s="92">
        <f>'UBS Vila Maria P Gnecco'!N32</f>
        <v>60</v>
      </c>
      <c r="O397" s="92">
        <f>'UBS Vila Maria P Gnecco'!O32</f>
        <v>235</v>
      </c>
      <c r="P397" s="915">
        <f>'UBS Vila Maria P Gnecco'!P32</f>
        <v>3.9166666666666665</v>
      </c>
    </row>
    <row r="398" spans="1:16" ht="15.75" thickBot="1" x14ac:dyDescent="0.3">
      <c r="A398" s="844" t="str">
        <f>'UBS Vila Maria P Gnecco'!A33</f>
        <v>TOTAL</v>
      </c>
      <c r="B398" s="932">
        <f>'UBS Vila Maria P Gnecco'!B33</f>
        <v>3417</v>
      </c>
      <c r="C398" s="949">
        <f>'UBS Vila Maria P Gnecco'!C33</f>
        <v>3004</v>
      </c>
      <c r="D398" s="949">
        <f>'UBS Vila Maria P Gnecco'!D33</f>
        <v>3417</v>
      </c>
      <c r="E398" s="949">
        <f>'UBS Vila Maria P Gnecco'!E33</f>
        <v>2772</v>
      </c>
      <c r="F398" s="949">
        <f>'UBS Vila Maria P Gnecco'!F33</f>
        <v>3417</v>
      </c>
      <c r="G398" s="949">
        <f>'UBS Vila Maria P Gnecco'!G33</f>
        <v>3336</v>
      </c>
      <c r="H398" s="949">
        <f>'UBS Vila Maria P Gnecco'!H33</f>
        <v>3417</v>
      </c>
      <c r="I398" s="949">
        <f>'UBS Vila Maria P Gnecco'!I33</f>
        <v>2615</v>
      </c>
      <c r="J398" s="949">
        <f>'UBS Vila Maria P Gnecco'!J33</f>
        <v>3417</v>
      </c>
      <c r="K398" s="949">
        <f>'UBS Vila Maria P Gnecco'!K33</f>
        <v>3396</v>
      </c>
      <c r="L398" s="949">
        <f>'UBS Vila Maria P Gnecco'!L33</f>
        <v>3417</v>
      </c>
      <c r="M398" s="949">
        <f>'UBS Vila Maria P Gnecco'!M33</f>
        <v>3506</v>
      </c>
      <c r="N398" s="949">
        <f>'UBS Vila Maria P Gnecco'!N33</f>
        <v>20502</v>
      </c>
      <c r="O398" s="949">
        <f>'UBS Vila Maria P Gnecco'!O33</f>
        <v>18629</v>
      </c>
      <c r="P398" s="950">
        <f>'UBS Vila Maria P Gnecco'!P33</f>
        <v>0.90864305921373523</v>
      </c>
    </row>
    <row r="400" spans="1:16" ht="15.75" x14ac:dyDescent="0.25">
      <c r="A400" s="918" t="s">
        <v>675</v>
      </c>
      <c r="B400" s="926"/>
      <c r="C400" s="919"/>
      <c r="D400" s="926"/>
      <c r="E400" s="919"/>
      <c r="F400" s="926"/>
      <c r="G400" s="919"/>
      <c r="H400" s="926"/>
      <c r="I400" s="919"/>
      <c r="J400" s="926"/>
      <c r="K400" s="919"/>
      <c r="L400" s="926"/>
      <c r="M400" s="919"/>
      <c r="N400" s="919"/>
      <c r="O400" s="919"/>
      <c r="P400" s="919"/>
    </row>
    <row r="401" spans="1:16" x14ac:dyDescent="0.25">
      <c r="A401" s="909"/>
      <c r="B401" s="971" t="s">
        <v>485</v>
      </c>
      <c r="C401" s="971"/>
      <c r="D401" s="981" t="s">
        <v>686</v>
      </c>
      <c r="E401" s="968"/>
      <c r="F401" s="971" t="s">
        <v>687</v>
      </c>
      <c r="G401" s="971"/>
      <c r="H401" s="971" t="s">
        <v>688</v>
      </c>
      <c r="I401" s="971"/>
      <c r="J401" s="971" t="s">
        <v>690</v>
      </c>
      <c r="K401" s="971"/>
      <c r="L401" s="971" t="s">
        <v>691</v>
      </c>
      <c r="M401" s="971"/>
      <c r="N401" s="986" t="s">
        <v>486</v>
      </c>
      <c r="O401" s="986"/>
      <c r="P401" s="986"/>
    </row>
    <row r="402" spans="1:16" ht="15.75" thickBot="1" x14ac:dyDescent="0.3">
      <c r="A402" s="842" t="s">
        <v>14</v>
      </c>
      <c r="B402" s="920" t="s">
        <v>488</v>
      </c>
      <c r="C402" s="847" t="s">
        <v>487</v>
      </c>
      <c r="D402" s="920" t="s">
        <v>488</v>
      </c>
      <c r="E402" s="847" t="s">
        <v>487</v>
      </c>
      <c r="F402" s="920" t="s">
        <v>488</v>
      </c>
      <c r="G402" s="847" t="s">
        <v>487</v>
      </c>
      <c r="H402" s="920" t="s">
        <v>488</v>
      </c>
      <c r="I402" s="847" t="s">
        <v>487</v>
      </c>
      <c r="J402" s="920" t="s">
        <v>488</v>
      </c>
      <c r="K402" s="847" t="s">
        <v>487</v>
      </c>
      <c r="L402" s="920" t="s">
        <v>488</v>
      </c>
      <c r="M402" s="847" t="s">
        <v>487</v>
      </c>
      <c r="N402" s="847" t="s">
        <v>630</v>
      </c>
      <c r="O402" s="847" t="s">
        <v>631</v>
      </c>
      <c r="P402" s="910" t="s">
        <v>1</v>
      </c>
    </row>
    <row r="403" spans="1:16" ht="15.75" thickTop="1" x14ac:dyDescent="0.25">
      <c r="A403" s="214" t="str">
        <f>'UBS Jardim Julieta'!A9</f>
        <v>ACS (Visita Domiciliar) - ESF - 20hrs</v>
      </c>
      <c r="B403" s="917">
        <f>'UBS Jardim Julieta'!B9</f>
        <v>1200</v>
      </c>
      <c r="C403" s="92">
        <f>'UBS Jardim Julieta'!C9</f>
        <v>1350</v>
      </c>
      <c r="D403" s="917">
        <f>'UBS Jardim Julieta'!D9</f>
        <v>1200</v>
      </c>
      <c r="E403" s="92">
        <f>'UBS Jardim Julieta'!E9</f>
        <v>1163</v>
      </c>
      <c r="F403" s="917">
        <f>'UBS Jardim Julieta'!F9</f>
        <v>1200</v>
      </c>
      <c r="G403" s="92">
        <f>'UBS Jardim Julieta'!G9</f>
        <v>1238</v>
      </c>
      <c r="H403" s="917">
        <f>'UBS Jardim Julieta'!H9</f>
        <v>1200</v>
      </c>
      <c r="I403" s="92">
        <f>'UBS Jardim Julieta'!I9</f>
        <v>1345</v>
      </c>
      <c r="J403" s="917">
        <f>'UBS Jardim Julieta'!J9</f>
        <v>1200</v>
      </c>
      <c r="K403" s="92">
        <f>'UBS Jardim Julieta'!K9</f>
        <v>1422</v>
      </c>
      <c r="L403" s="917">
        <f>'UBS Jardim Julieta'!L9</f>
        <v>1200</v>
      </c>
      <c r="M403" s="92">
        <f>'UBS Jardim Julieta'!M9</f>
        <v>1416</v>
      </c>
      <c r="N403" s="92">
        <f>'UBS Jardim Julieta'!N9</f>
        <v>7200</v>
      </c>
      <c r="O403" s="92">
        <f>'UBS Jardim Julieta'!O9</f>
        <v>7934</v>
      </c>
      <c r="P403" s="915">
        <f>'UBS Jardim Julieta'!P9</f>
        <v>1.1019444444444444</v>
      </c>
    </row>
    <row r="404" spans="1:16" x14ac:dyDescent="0.25">
      <c r="A404" s="214" t="str">
        <f>'UBS Jardim Julieta'!A10</f>
        <v>Médico Generelista (consulta) - ESF - 40hrs</v>
      </c>
      <c r="B404" s="917">
        <f>'UBS Jardim Julieta'!B10</f>
        <v>416</v>
      </c>
      <c r="C404" s="92">
        <f>'UBS Jardim Julieta'!C10</f>
        <v>396</v>
      </c>
      <c r="D404" s="917">
        <f>'UBS Jardim Julieta'!D10</f>
        <v>416</v>
      </c>
      <c r="E404" s="92">
        <f>'UBS Jardim Julieta'!E10</f>
        <v>353</v>
      </c>
      <c r="F404" s="917">
        <f>'UBS Jardim Julieta'!F10</f>
        <v>416</v>
      </c>
      <c r="G404" s="92">
        <f>'UBS Jardim Julieta'!G10</f>
        <v>524</v>
      </c>
      <c r="H404" s="917">
        <f>'UBS Jardim Julieta'!H10</f>
        <v>416</v>
      </c>
      <c r="I404" s="92">
        <f>'UBS Jardim Julieta'!I10</f>
        <v>382</v>
      </c>
      <c r="J404" s="917">
        <f>'UBS Jardim Julieta'!J10</f>
        <v>416</v>
      </c>
      <c r="K404" s="92">
        <f>'UBS Jardim Julieta'!K10</f>
        <v>282</v>
      </c>
      <c r="L404" s="917">
        <f>'UBS Jardim Julieta'!L10</f>
        <v>416</v>
      </c>
      <c r="M404" s="92">
        <f>'UBS Jardim Julieta'!M10</f>
        <v>403</v>
      </c>
      <c r="N404" s="92">
        <f>'UBS Jardim Julieta'!N10</f>
        <v>2496</v>
      </c>
      <c r="O404" s="92">
        <f>'UBS Jardim Julieta'!O10</f>
        <v>2340</v>
      </c>
      <c r="P404" s="915">
        <f>'UBS Jardim Julieta'!P10</f>
        <v>0.9375</v>
      </c>
    </row>
    <row r="405" spans="1:16" x14ac:dyDescent="0.25">
      <c r="A405" s="214" t="str">
        <f>'UBS Jardim Julieta'!A11</f>
        <v xml:space="preserve">Médico Generelista (VD) - ESF </v>
      </c>
      <c r="B405" s="917">
        <f>'UBS Jardim Julieta'!B11</f>
        <v>16</v>
      </c>
      <c r="C405" s="92">
        <f>'UBS Jardim Julieta'!C11</f>
        <v>16</v>
      </c>
      <c r="D405" s="917">
        <f>'UBS Jardim Julieta'!D11</f>
        <v>16</v>
      </c>
      <c r="E405" s="92">
        <f>'UBS Jardim Julieta'!E11</f>
        <v>17</v>
      </c>
      <c r="F405" s="917">
        <f>'UBS Jardim Julieta'!F11</f>
        <v>16</v>
      </c>
      <c r="G405" s="92">
        <f>'UBS Jardim Julieta'!G11</f>
        <v>14</v>
      </c>
      <c r="H405" s="917">
        <f>'UBS Jardim Julieta'!H11</f>
        <v>16</v>
      </c>
      <c r="I405" s="92">
        <f>'UBS Jardim Julieta'!I11</f>
        <v>23</v>
      </c>
      <c r="J405" s="917">
        <f>'UBS Jardim Julieta'!J11</f>
        <v>16</v>
      </c>
      <c r="K405" s="92">
        <f>'UBS Jardim Julieta'!K11</f>
        <v>12</v>
      </c>
      <c r="L405" s="917">
        <f>'UBS Jardim Julieta'!L11</f>
        <v>16</v>
      </c>
      <c r="M405" s="92">
        <f>'UBS Jardim Julieta'!M11</f>
        <v>14</v>
      </c>
      <c r="N405" s="92">
        <f>'UBS Jardim Julieta'!N11</f>
        <v>96</v>
      </c>
      <c r="O405" s="92">
        <f>'UBS Jardim Julieta'!O11</f>
        <v>96</v>
      </c>
      <c r="P405" s="915">
        <f>'UBS Jardim Julieta'!P11</f>
        <v>1</v>
      </c>
    </row>
    <row r="406" spans="1:16" x14ac:dyDescent="0.25">
      <c r="A406" s="214" t="str">
        <f>'UBS Jardim Julieta'!A12</f>
        <v>Enfermeiro (consulta) - ESF  - 40hrs</v>
      </c>
      <c r="B406" s="917">
        <f>'UBS Jardim Julieta'!B12</f>
        <v>180</v>
      </c>
      <c r="C406" s="92">
        <f>'UBS Jardim Julieta'!C12</f>
        <v>3</v>
      </c>
      <c r="D406" s="917">
        <f>'UBS Jardim Julieta'!D12</f>
        <v>180</v>
      </c>
      <c r="E406" s="92">
        <f>'UBS Jardim Julieta'!E12</f>
        <v>3</v>
      </c>
      <c r="F406" s="917">
        <f>'UBS Jardim Julieta'!F12</f>
        <v>180</v>
      </c>
      <c r="G406" s="92">
        <f>'UBS Jardim Julieta'!G12</f>
        <v>0</v>
      </c>
      <c r="H406" s="917">
        <f>'UBS Jardim Julieta'!H12</f>
        <v>180</v>
      </c>
      <c r="I406" s="92">
        <f>'UBS Jardim Julieta'!I12</f>
        <v>2</v>
      </c>
      <c r="J406" s="917">
        <f>'UBS Jardim Julieta'!J12</f>
        <v>180</v>
      </c>
      <c r="K406" s="92">
        <f>'UBS Jardim Julieta'!K12</f>
        <v>0</v>
      </c>
      <c r="L406" s="917">
        <f>'UBS Jardim Julieta'!L12</f>
        <v>180</v>
      </c>
      <c r="M406" s="92">
        <f>'UBS Jardim Julieta'!M12</f>
        <v>0</v>
      </c>
      <c r="N406" s="92">
        <f>'UBS Jardim Julieta'!N12</f>
        <v>1080</v>
      </c>
      <c r="O406" s="92">
        <f>'UBS Jardim Julieta'!O12</f>
        <v>8</v>
      </c>
      <c r="P406" s="915">
        <f>'UBS Jardim Julieta'!P12</f>
        <v>7.4074074074074077E-3</v>
      </c>
    </row>
    <row r="407" spans="1:16" x14ac:dyDescent="0.25">
      <c r="A407" s="214" t="str">
        <f>'UBS Jardim Julieta'!A13</f>
        <v>Enfermeiro (VD) - ESF</v>
      </c>
      <c r="B407" s="917">
        <f>'UBS Jardim Julieta'!B13</f>
        <v>16</v>
      </c>
      <c r="C407" s="92">
        <f>'UBS Jardim Julieta'!C13</f>
        <v>0</v>
      </c>
      <c r="D407" s="917">
        <f>'UBS Jardim Julieta'!D13</f>
        <v>16</v>
      </c>
      <c r="E407" s="92">
        <f>'UBS Jardim Julieta'!E13</f>
        <v>0</v>
      </c>
      <c r="F407" s="917">
        <f>'UBS Jardim Julieta'!F13</f>
        <v>16</v>
      </c>
      <c r="G407" s="92">
        <f>'UBS Jardim Julieta'!G13</f>
        <v>0</v>
      </c>
      <c r="H407" s="917">
        <f>'UBS Jardim Julieta'!H13</f>
        <v>16</v>
      </c>
      <c r="I407" s="92">
        <f>'UBS Jardim Julieta'!I13</f>
        <v>0</v>
      </c>
      <c r="J407" s="917">
        <f>'UBS Jardim Julieta'!J13</f>
        <v>16</v>
      </c>
      <c r="K407" s="92">
        <f>'UBS Jardim Julieta'!K13</f>
        <v>0</v>
      </c>
      <c r="L407" s="917">
        <f>'UBS Jardim Julieta'!L13</f>
        <v>16</v>
      </c>
      <c r="M407" s="92">
        <f>'UBS Jardim Julieta'!M13</f>
        <v>0</v>
      </c>
      <c r="N407" s="92">
        <f>'UBS Jardim Julieta'!N13</f>
        <v>96</v>
      </c>
      <c r="O407" s="92">
        <f>'UBS Jardim Julieta'!O13</f>
        <v>0</v>
      </c>
      <c r="P407" s="915">
        <f>'UBS Jardim Julieta'!P13</f>
        <v>0</v>
      </c>
    </row>
    <row r="408" spans="1:16" x14ac:dyDescent="0.25">
      <c r="A408" s="214" t="str">
        <f>'UBS Jardim Julieta'!A14</f>
        <v>Médico Clínico (consulta) - 20hrs</v>
      </c>
      <c r="B408" s="917">
        <f>'UBS Jardim Julieta'!B14</f>
        <v>660</v>
      </c>
      <c r="C408" s="92">
        <f>'UBS Jardim Julieta'!C14</f>
        <v>577</v>
      </c>
      <c r="D408" s="917">
        <f>'UBS Jardim Julieta'!D14</f>
        <v>660</v>
      </c>
      <c r="E408" s="92">
        <f>'UBS Jardim Julieta'!E14</f>
        <v>484</v>
      </c>
      <c r="F408" s="917">
        <f>'UBS Jardim Julieta'!F14</f>
        <v>660</v>
      </c>
      <c r="G408" s="92">
        <f>'UBS Jardim Julieta'!G14</f>
        <v>414</v>
      </c>
      <c r="H408" s="917">
        <f>'UBS Jardim Julieta'!H14</f>
        <v>660</v>
      </c>
      <c r="I408" s="92">
        <f>'UBS Jardim Julieta'!I14</f>
        <v>434</v>
      </c>
      <c r="J408" s="917">
        <f>'UBS Jardim Julieta'!J14</f>
        <v>660</v>
      </c>
      <c r="K408" s="92">
        <f>'UBS Jardim Julieta'!K14</f>
        <v>392</v>
      </c>
      <c r="L408" s="917">
        <f>'UBS Jardim Julieta'!L14</f>
        <v>660</v>
      </c>
      <c r="M408" s="92">
        <f>'UBS Jardim Julieta'!M14</f>
        <v>426</v>
      </c>
      <c r="N408" s="92">
        <f>'UBS Jardim Julieta'!N14</f>
        <v>3960</v>
      </c>
      <c r="O408" s="92">
        <f>'UBS Jardim Julieta'!O14</f>
        <v>2727</v>
      </c>
      <c r="P408" s="915">
        <f>'UBS Jardim Julieta'!P14</f>
        <v>0.6886363636363636</v>
      </c>
    </row>
    <row r="409" spans="1:16" x14ac:dyDescent="0.25">
      <c r="A409" s="886" t="str">
        <f>'UBS Jardim Julieta'!A15</f>
        <v>Médico Pediatra (consulta) - 20hrs</v>
      </c>
      <c r="B409" s="924">
        <f>'UBS Jardim Julieta'!B15</f>
        <v>396</v>
      </c>
      <c r="C409" s="846">
        <f>'UBS Jardim Julieta'!C15</f>
        <v>249</v>
      </c>
      <c r="D409" s="924">
        <f>'UBS Jardim Julieta'!D15</f>
        <v>396</v>
      </c>
      <c r="E409" s="846">
        <f>'UBS Jardim Julieta'!E15</f>
        <v>260</v>
      </c>
      <c r="F409" s="924">
        <f>'UBS Jardim Julieta'!F15</f>
        <v>396</v>
      </c>
      <c r="G409" s="846">
        <f>'UBS Jardim Julieta'!G15</f>
        <v>346</v>
      </c>
      <c r="H409" s="924">
        <f>'UBS Jardim Julieta'!H15</f>
        <v>396</v>
      </c>
      <c r="I409" s="846">
        <f>'UBS Jardim Julieta'!I15</f>
        <v>256</v>
      </c>
      <c r="J409" s="924">
        <f>'UBS Jardim Julieta'!J15</f>
        <v>396</v>
      </c>
      <c r="K409" s="846">
        <f>'UBS Jardim Julieta'!K15</f>
        <v>319</v>
      </c>
      <c r="L409" s="924">
        <f>'UBS Jardim Julieta'!L15</f>
        <v>396</v>
      </c>
      <c r="M409" s="846">
        <f>'UBS Jardim Julieta'!M15</f>
        <v>323</v>
      </c>
      <c r="N409" s="846">
        <f>'UBS Jardim Julieta'!N15</f>
        <v>2376</v>
      </c>
      <c r="O409" s="846">
        <f>'UBS Jardim Julieta'!O15</f>
        <v>1753</v>
      </c>
      <c r="P409" s="914">
        <f>'UBS Jardim Julieta'!P15</f>
        <v>0.73779461279461278</v>
      </c>
    </row>
    <row r="410" spans="1:16" x14ac:dyDescent="0.25">
      <c r="A410" s="886" t="str">
        <f>'UBS Jardim Julieta'!A16</f>
        <v>Médico Ginecologista (consulta) - 20hrs</v>
      </c>
      <c r="B410" s="924">
        <f>'UBS Jardim Julieta'!B16</f>
        <v>396</v>
      </c>
      <c r="C410" s="846">
        <f>'UBS Jardim Julieta'!C16</f>
        <v>135</v>
      </c>
      <c r="D410" s="924">
        <f>'UBS Jardim Julieta'!D16</f>
        <v>396</v>
      </c>
      <c r="E410" s="846">
        <f>'UBS Jardim Julieta'!E16</f>
        <v>118</v>
      </c>
      <c r="F410" s="924">
        <f>'UBS Jardim Julieta'!F16</f>
        <v>396</v>
      </c>
      <c r="G410" s="846">
        <f>'UBS Jardim Julieta'!G16</f>
        <v>76</v>
      </c>
      <c r="H410" s="924">
        <f>'UBS Jardim Julieta'!H16</f>
        <v>396</v>
      </c>
      <c r="I410" s="846">
        <f>'UBS Jardim Julieta'!I16</f>
        <v>168</v>
      </c>
      <c r="J410" s="924">
        <f>'UBS Jardim Julieta'!J16</f>
        <v>396</v>
      </c>
      <c r="K410" s="846">
        <f>'UBS Jardim Julieta'!K16</f>
        <v>146</v>
      </c>
      <c r="L410" s="924">
        <f>'UBS Jardim Julieta'!L16</f>
        <v>396</v>
      </c>
      <c r="M410" s="846">
        <f>'UBS Jardim Julieta'!M16</f>
        <v>34</v>
      </c>
      <c r="N410" s="846">
        <f>'UBS Jardim Julieta'!N16</f>
        <v>2376</v>
      </c>
      <c r="O410" s="846">
        <f>'UBS Jardim Julieta'!O16</f>
        <v>677</v>
      </c>
      <c r="P410" s="914">
        <f>'UBS Jardim Julieta'!P16</f>
        <v>0.28493265993265993</v>
      </c>
    </row>
    <row r="411" spans="1:16" x14ac:dyDescent="0.25">
      <c r="A411" s="886" t="str">
        <f>'UBS Jardim Julieta'!A17</f>
        <v>Médico Psiquiatra (consulta) - 10hrs</v>
      </c>
      <c r="B411" s="924">
        <f>'UBS Jardim Julieta'!B17</f>
        <v>80</v>
      </c>
      <c r="C411" s="846">
        <f>'UBS Jardim Julieta'!C17</f>
        <v>0</v>
      </c>
      <c r="D411" s="924">
        <f>'UBS Jardim Julieta'!D17</f>
        <v>80</v>
      </c>
      <c r="E411" s="846">
        <f>'UBS Jardim Julieta'!E17</f>
        <v>0</v>
      </c>
      <c r="F411" s="924">
        <f>'UBS Jardim Julieta'!F17</f>
        <v>80</v>
      </c>
      <c r="G411" s="846">
        <f>'UBS Jardim Julieta'!G17</f>
        <v>0</v>
      </c>
      <c r="H411" s="924">
        <f>'UBS Jardim Julieta'!H17</f>
        <v>80</v>
      </c>
      <c r="I411" s="846">
        <f>'UBS Jardim Julieta'!I17</f>
        <v>0</v>
      </c>
      <c r="J411" s="924">
        <f>'UBS Jardim Julieta'!J17</f>
        <v>80</v>
      </c>
      <c r="K411" s="846">
        <f>'UBS Jardim Julieta'!K17</f>
        <v>0</v>
      </c>
      <c r="L411" s="924">
        <f>'UBS Jardim Julieta'!L17</f>
        <v>80</v>
      </c>
      <c r="M411" s="846">
        <f>'UBS Jardim Julieta'!M17</f>
        <v>0</v>
      </c>
      <c r="N411" s="846">
        <f>'UBS Jardim Julieta'!N17</f>
        <v>480</v>
      </c>
      <c r="O411" s="846">
        <f>'UBS Jardim Julieta'!O17</f>
        <v>0</v>
      </c>
      <c r="P411" s="914">
        <f>'UBS Jardim Julieta'!P17</f>
        <v>0</v>
      </c>
    </row>
    <row r="412" spans="1:16" x14ac:dyDescent="0.25">
      <c r="A412" s="886" t="str">
        <f>'UBS Jardim Julieta'!A18</f>
        <v>Enfermeiro (consulta) - 30hrs</v>
      </c>
      <c r="B412" s="924">
        <f>'UBS Jardim Julieta'!B18</f>
        <v>432</v>
      </c>
      <c r="C412" s="846">
        <f>'UBS Jardim Julieta'!C18</f>
        <v>464</v>
      </c>
      <c r="D412" s="924">
        <f>'UBS Jardim Julieta'!D18</f>
        <v>432</v>
      </c>
      <c r="E412" s="846">
        <f>'UBS Jardim Julieta'!E18</f>
        <v>508</v>
      </c>
      <c r="F412" s="924">
        <f>'UBS Jardim Julieta'!F18</f>
        <v>432</v>
      </c>
      <c r="G412" s="846">
        <f>'UBS Jardim Julieta'!G18</f>
        <v>548</v>
      </c>
      <c r="H412" s="924">
        <f>'UBS Jardim Julieta'!H18</f>
        <v>432</v>
      </c>
      <c r="I412" s="846">
        <f>'UBS Jardim Julieta'!I18</f>
        <v>495</v>
      </c>
      <c r="J412" s="924">
        <f>'UBS Jardim Julieta'!J18</f>
        <v>432</v>
      </c>
      <c r="K412" s="846">
        <f>'UBS Jardim Julieta'!K18</f>
        <v>450</v>
      </c>
      <c r="L412" s="924">
        <f>'UBS Jardim Julieta'!L18</f>
        <v>432</v>
      </c>
      <c r="M412" s="846">
        <f>'UBS Jardim Julieta'!M18</f>
        <v>391</v>
      </c>
      <c r="N412" s="846">
        <f>'UBS Jardim Julieta'!N18</f>
        <v>2592</v>
      </c>
      <c r="O412" s="846">
        <f>'UBS Jardim Julieta'!O18</f>
        <v>2856</v>
      </c>
      <c r="P412" s="914">
        <f>'UBS Jardim Julieta'!P18</f>
        <v>1.1018518518518519</v>
      </c>
    </row>
    <row r="413" spans="1:16" x14ac:dyDescent="0.25">
      <c r="A413" s="886" t="str">
        <f>'UBS Jardim Julieta'!A19</f>
        <v>Enfermeiro (visita) - 30hrs</v>
      </c>
      <c r="B413" s="924">
        <f>'UBS Jardim Julieta'!B19</f>
        <v>24</v>
      </c>
      <c r="C413" s="846">
        <f>'UBS Jardim Julieta'!C19</f>
        <v>26</v>
      </c>
      <c r="D413" s="924">
        <f>'UBS Jardim Julieta'!D19</f>
        <v>24</v>
      </c>
      <c r="E413" s="846">
        <f>'UBS Jardim Julieta'!E19</f>
        <v>26</v>
      </c>
      <c r="F413" s="924">
        <f>'UBS Jardim Julieta'!F19</f>
        <v>24</v>
      </c>
      <c r="G413" s="846">
        <f>'UBS Jardim Julieta'!G19</f>
        <v>17</v>
      </c>
      <c r="H413" s="924">
        <f>'UBS Jardim Julieta'!H19</f>
        <v>24</v>
      </c>
      <c r="I413" s="846">
        <f>'UBS Jardim Julieta'!I19</f>
        <v>38</v>
      </c>
      <c r="J413" s="924">
        <f>'UBS Jardim Julieta'!J19</f>
        <v>24</v>
      </c>
      <c r="K413" s="846">
        <f>'UBS Jardim Julieta'!K19</f>
        <v>24</v>
      </c>
      <c r="L413" s="924">
        <f>'UBS Jardim Julieta'!L19</f>
        <v>24</v>
      </c>
      <c r="M413" s="846">
        <f>'UBS Jardim Julieta'!M19</f>
        <v>14</v>
      </c>
      <c r="N413" s="846">
        <f>'UBS Jardim Julieta'!N19</f>
        <v>144</v>
      </c>
      <c r="O413" s="846">
        <f>'UBS Jardim Julieta'!O19</f>
        <v>145</v>
      </c>
      <c r="P413" s="914">
        <f>'UBS Jardim Julieta'!P19</f>
        <v>1.0069444444444444</v>
      </c>
    </row>
    <row r="414" spans="1:16" x14ac:dyDescent="0.25">
      <c r="A414" s="214" t="str">
        <f>'UBS Jardim Julieta'!A20</f>
        <v>Assistente Social (consulta/ VD) - 30hrs</v>
      </c>
      <c r="B414" s="917">
        <f>'UBS Jardim Julieta'!B20</f>
        <v>122</v>
      </c>
      <c r="C414" s="92">
        <f>'UBS Jardim Julieta'!C20</f>
        <v>84</v>
      </c>
      <c r="D414" s="917">
        <f>'UBS Jardim Julieta'!D20</f>
        <v>122</v>
      </c>
      <c r="E414" s="92">
        <f>'UBS Jardim Julieta'!E20</f>
        <v>120</v>
      </c>
      <c r="F414" s="917">
        <f>'UBS Jardim Julieta'!F20</f>
        <v>122</v>
      </c>
      <c r="G414" s="92">
        <f>'UBS Jardim Julieta'!G20</f>
        <v>135</v>
      </c>
      <c r="H414" s="917">
        <f>'UBS Jardim Julieta'!H20</f>
        <v>122</v>
      </c>
      <c r="I414" s="92">
        <f>'UBS Jardim Julieta'!I20</f>
        <v>123</v>
      </c>
      <c r="J414" s="917">
        <f>'UBS Jardim Julieta'!J20</f>
        <v>122</v>
      </c>
      <c r="K414" s="92">
        <f>'UBS Jardim Julieta'!K20</f>
        <v>107</v>
      </c>
      <c r="L414" s="917">
        <f>'UBS Jardim Julieta'!L20</f>
        <v>122</v>
      </c>
      <c r="M414" s="92">
        <f>'UBS Jardim Julieta'!M20</f>
        <v>79</v>
      </c>
      <c r="N414" s="92">
        <f>'UBS Jardim Julieta'!N20</f>
        <v>732</v>
      </c>
      <c r="O414" s="92">
        <f>'UBS Jardim Julieta'!O20</f>
        <v>648</v>
      </c>
      <c r="P414" s="915">
        <f>'UBS Jardim Julieta'!P20</f>
        <v>0.88524590163934425</v>
      </c>
    </row>
    <row r="415" spans="1:16" x14ac:dyDescent="0.25">
      <c r="A415" s="214" t="str">
        <f>'UBS Jardim Julieta'!A21</f>
        <v>Assistente Social (nº grupos)</v>
      </c>
      <c r="B415" s="917">
        <f>'UBS Jardim Julieta'!B21</f>
        <v>30</v>
      </c>
      <c r="C415" s="92">
        <f>'UBS Jardim Julieta'!C21</f>
        <v>10</v>
      </c>
      <c r="D415" s="917">
        <f>'UBS Jardim Julieta'!D21</f>
        <v>30</v>
      </c>
      <c r="E415" s="92">
        <f>'UBS Jardim Julieta'!E21</f>
        <v>18</v>
      </c>
      <c r="F415" s="917">
        <f>'UBS Jardim Julieta'!F21</f>
        <v>30</v>
      </c>
      <c r="G415" s="92">
        <f>'UBS Jardim Julieta'!G21</f>
        <v>14</v>
      </c>
      <c r="H415" s="917">
        <f>'UBS Jardim Julieta'!H21</f>
        <v>30</v>
      </c>
      <c r="I415" s="92">
        <f>'UBS Jardim Julieta'!I21</f>
        <v>13</v>
      </c>
      <c r="J415" s="917">
        <f>'UBS Jardim Julieta'!J21</f>
        <v>30</v>
      </c>
      <c r="K415" s="92">
        <f>'UBS Jardim Julieta'!K21</f>
        <v>46</v>
      </c>
      <c r="L415" s="917">
        <f>'UBS Jardim Julieta'!L21</f>
        <v>30</v>
      </c>
      <c r="M415" s="92">
        <f>'UBS Jardim Julieta'!M21</f>
        <v>35</v>
      </c>
      <c r="N415" s="92">
        <f>'UBS Jardim Julieta'!N21</f>
        <v>180</v>
      </c>
      <c r="O415" s="92">
        <f>'UBS Jardim Julieta'!O21</f>
        <v>136</v>
      </c>
      <c r="P415" s="915">
        <f>'UBS Jardim Julieta'!P21</f>
        <v>0.75555555555555554</v>
      </c>
    </row>
    <row r="416" spans="1:16" x14ac:dyDescent="0.25">
      <c r="A416" s="214" t="str">
        <f>'UBS Jardim Julieta'!A22</f>
        <v>Farmacêutico (consulta/ VD) - 40hrs</v>
      </c>
      <c r="B416" s="917">
        <f>'UBS Jardim Julieta'!B22</f>
        <v>96</v>
      </c>
      <c r="C416" s="92">
        <f>'UBS Jardim Julieta'!C22</f>
        <v>38</v>
      </c>
      <c r="D416" s="917">
        <f>'UBS Jardim Julieta'!D22</f>
        <v>96</v>
      </c>
      <c r="E416" s="92">
        <f>'UBS Jardim Julieta'!E22</f>
        <v>46</v>
      </c>
      <c r="F416" s="917">
        <f>'UBS Jardim Julieta'!F22</f>
        <v>96</v>
      </c>
      <c r="G416" s="92">
        <f>'UBS Jardim Julieta'!G22</f>
        <v>53</v>
      </c>
      <c r="H416" s="917">
        <f>'UBS Jardim Julieta'!H22</f>
        <v>96</v>
      </c>
      <c r="I416" s="92">
        <f>'UBS Jardim Julieta'!I22</f>
        <v>43</v>
      </c>
      <c r="J416" s="917">
        <f>'UBS Jardim Julieta'!J22</f>
        <v>96</v>
      </c>
      <c r="K416" s="92">
        <f>'UBS Jardim Julieta'!K22</f>
        <v>35</v>
      </c>
      <c r="L416" s="917">
        <f>'UBS Jardim Julieta'!L22</f>
        <v>96</v>
      </c>
      <c r="M416" s="92">
        <f>'UBS Jardim Julieta'!M22</f>
        <v>33</v>
      </c>
      <c r="N416" s="92">
        <f>'UBS Jardim Julieta'!N22</f>
        <v>576</v>
      </c>
      <c r="O416" s="92">
        <f>'UBS Jardim Julieta'!O22</f>
        <v>248</v>
      </c>
      <c r="P416" s="915">
        <f>'UBS Jardim Julieta'!P22</f>
        <v>0.43055555555555558</v>
      </c>
    </row>
    <row r="417" spans="1:16" x14ac:dyDescent="0.25">
      <c r="A417" s="214" t="str">
        <f>'UBS Jardim Julieta'!A23</f>
        <v>Farmacêutico (nº grupos)</v>
      </c>
      <c r="B417" s="917">
        <f>'UBS Jardim Julieta'!B23</f>
        <v>16</v>
      </c>
      <c r="C417" s="92">
        <f>'UBS Jardim Julieta'!C23</f>
        <v>15</v>
      </c>
      <c r="D417" s="917">
        <f>'UBS Jardim Julieta'!D23</f>
        <v>16</v>
      </c>
      <c r="E417" s="92">
        <f>'UBS Jardim Julieta'!E23</f>
        <v>12</v>
      </c>
      <c r="F417" s="917">
        <f>'UBS Jardim Julieta'!F23</f>
        <v>16</v>
      </c>
      <c r="G417" s="92">
        <f>'UBS Jardim Julieta'!G23</f>
        <v>13</v>
      </c>
      <c r="H417" s="917">
        <f>'UBS Jardim Julieta'!H23</f>
        <v>16</v>
      </c>
      <c r="I417" s="92">
        <f>'UBS Jardim Julieta'!I23</f>
        <v>19</v>
      </c>
      <c r="J417" s="917">
        <f>'UBS Jardim Julieta'!J23</f>
        <v>16</v>
      </c>
      <c r="K417" s="92">
        <f>'UBS Jardim Julieta'!K23</f>
        <v>13</v>
      </c>
      <c r="L417" s="917">
        <f>'UBS Jardim Julieta'!L23</f>
        <v>16</v>
      </c>
      <c r="M417" s="92">
        <f>'UBS Jardim Julieta'!M23</f>
        <v>15</v>
      </c>
      <c r="N417" s="92">
        <f>'UBS Jardim Julieta'!N23</f>
        <v>96</v>
      </c>
      <c r="O417" s="92">
        <f>'UBS Jardim Julieta'!O23</f>
        <v>87</v>
      </c>
      <c r="P417" s="915">
        <f>'UBS Jardim Julieta'!P23</f>
        <v>0.90625</v>
      </c>
    </row>
    <row r="418" spans="1:16" x14ac:dyDescent="0.25">
      <c r="A418" s="214" t="str">
        <f>'UBS Jardim Julieta'!A24</f>
        <v>Nutricionista (consulta/VD) - 40hrs</v>
      </c>
      <c r="B418" s="917">
        <f>'UBS Jardim Julieta'!B24</f>
        <v>60</v>
      </c>
      <c r="C418" s="92">
        <f>'UBS Jardim Julieta'!C24</f>
        <v>85</v>
      </c>
      <c r="D418" s="917">
        <f>'UBS Jardim Julieta'!D24</f>
        <v>60</v>
      </c>
      <c r="E418" s="92">
        <f>'UBS Jardim Julieta'!E24</f>
        <v>65</v>
      </c>
      <c r="F418" s="917">
        <f>'UBS Jardim Julieta'!F24</f>
        <v>60</v>
      </c>
      <c r="G418" s="92">
        <f>'UBS Jardim Julieta'!G24</f>
        <v>74</v>
      </c>
      <c r="H418" s="917">
        <f>'UBS Jardim Julieta'!H24</f>
        <v>60</v>
      </c>
      <c r="I418" s="92">
        <f>'UBS Jardim Julieta'!I24</f>
        <v>29</v>
      </c>
      <c r="J418" s="917">
        <f>'UBS Jardim Julieta'!J24</f>
        <v>60</v>
      </c>
      <c r="K418" s="92">
        <f>'UBS Jardim Julieta'!K24</f>
        <v>62</v>
      </c>
      <c r="L418" s="917">
        <f>'UBS Jardim Julieta'!L24</f>
        <v>60</v>
      </c>
      <c r="M418" s="92">
        <f>'UBS Jardim Julieta'!M24</f>
        <v>55</v>
      </c>
      <c r="N418" s="92">
        <f>'UBS Jardim Julieta'!N24</f>
        <v>360</v>
      </c>
      <c r="O418" s="92">
        <f>'UBS Jardim Julieta'!O24</f>
        <v>370</v>
      </c>
      <c r="P418" s="915">
        <f>'UBS Jardim Julieta'!P24</f>
        <v>1.0277777777777777</v>
      </c>
    </row>
    <row r="419" spans="1:16" x14ac:dyDescent="0.25">
      <c r="A419" s="214" t="str">
        <f>'UBS Jardim Julieta'!A25</f>
        <v xml:space="preserve">Nutricionista (grupos) </v>
      </c>
      <c r="B419" s="917">
        <f>'UBS Jardim Julieta'!B25</f>
        <v>40</v>
      </c>
      <c r="C419" s="92">
        <f>'UBS Jardim Julieta'!C25</f>
        <v>46</v>
      </c>
      <c r="D419" s="917">
        <f>'UBS Jardim Julieta'!D25</f>
        <v>40</v>
      </c>
      <c r="E419" s="92">
        <f>'UBS Jardim Julieta'!E25</f>
        <v>39</v>
      </c>
      <c r="F419" s="917">
        <f>'UBS Jardim Julieta'!F25</f>
        <v>40</v>
      </c>
      <c r="G419" s="92">
        <f>'UBS Jardim Julieta'!G25</f>
        <v>51</v>
      </c>
      <c r="H419" s="917">
        <f>'UBS Jardim Julieta'!H25</f>
        <v>40</v>
      </c>
      <c r="I419" s="92">
        <f>'UBS Jardim Julieta'!I25</f>
        <v>26</v>
      </c>
      <c r="J419" s="917">
        <f>'UBS Jardim Julieta'!J25</f>
        <v>40</v>
      </c>
      <c r="K419" s="92">
        <f>'UBS Jardim Julieta'!K25</f>
        <v>69</v>
      </c>
      <c r="L419" s="917">
        <f>'UBS Jardim Julieta'!L25</f>
        <v>40</v>
      </c>
      <c r="M419" s="92">
        <f>'UBS Jardim Julieta'!M25</f>
        <v>54</v>
      </c>
      <c r="N419" s="92">
        <f>'UBS Jardim Julieta'!N25</f>
        <v>240</v>
      </c>
      <c r="O419" s="92">
        <f>'UBS Jardim Julieta'!O25</f>
        <v>285</v>
      </c>
      <c r="P419" s="915">
        <f>'UBS Jardim Julieta'!P25</f>
        <v>1.1875</v>
      </c>
    </row>
    <row r="420" spans="1:16" x14ac:dyDescent="0.25">
      <c r="A420" s="214" t="str">
        <f>'UBS Jardim Julieta'!A26</f>
        <v>Psicólogo (consulta/ VD) - 30hrs</v>
      </c>
      <c r="B420" s="917">
        <f>'UBS Jardim Julieta'!B26</f>
        <v>92</v>
      </c>
      <c r="C420" s="92">
        <f>'UBS Jardim Julieta'!C26</f>
        <v>79</v>
      </c>
      <c r="D420" s="917">
        <f>'UBS Jardim Julieta'!D26</f>
        <v>92</v>
      </c>
      <c r="E420" s="92">
        <f>'UBS Jardim Julieta'!E26</f>
        <v>84</v>
      </c>
      <c r="F420" s="917">
        <f>'UBS Jardim Julieta'!F26</f>
        <v>92</v>
      </c>
      <c r="G420" s="92">
        <f>'UBS Jardim Julieta'!G26</f>
        <v>58</v>
      </c>
      <c r="H420" s="917">
        <f>'UBS Jardim Julieta'!H26</f>
        <v>92</v>
      </c>
      <c r="I420" s="92">
        <f>'UBS Jardim Julieta'!I26</f>
        <v>65</v>
      </c>
      <c r="J420" s="917">
        <f>'UBS Jardim Julieta'!J26</f>
        <v>92</v>
      </c>
      <c r="K420" s="92">
        <f>'UBS Jardim Julieta'!K26</f>
        <v>74</v>
      </c>
      <c r="L420" s="917">
        <f>'UBS Jardim Julieta'!L26</f>
        <v>92</v>
      </c>
      <c r="M420" s="92">
        <f>'UBS Jardim Julieta'!M26</f>
        <v>73</v>
      </c>
      <c r="N420" s="92">
        <f>'UBS Jardim Julieta'!N26</f>
        <v>552</v>
      </c>
      <c r="O420" s="92">
        <f>'UBS Jardim Julieta'!O26</f>
        <v>433</v>
      </c>
      <c r="P420" s="915">
        <f>'UBS Jardim Julieta'!P26</f>
        <v>0.78442028985507251</v>
      </c>
    </row>
    <row r="421" spans="1:16" x14ac:dyDescent="0.25">
      <c r="A421" s="214" t="str">
        <f>'UBS Jardim Julieta'!A27</f>
        <v>Psicólogo (nº grupos)</v>
      </c>
      <c r="B421" s="917">
        <f>'UBS Jardim Julieta'!B27</f>
        <v>60</v>
      </c>
      <c r="C421" s="92">
        <f>'UBS Jardim Julieta'!C27</f>
        <v>23</v>
      </c>
      <c r="D421" s="917">
        <f>'UBS Jardim Julieta'!D27</f>
        <v>60</v>
      </c>
      <c r="E421" s="92">
        <f>'UBS Jardim Julieta'!E27</f>
        <v>28</v>
      </c>
      <c r="F421" s="917">
        <f>'UBS Jardim Julieta'!F27</f>
        <v>60</v>
      </c>
      <c r="G421" s="92">
        <f>'UBS Jardim Julieta'!G27</f>
        <v>16</v>
      </c>
      <c r="H421" s="917">
        <f>'UBS Jardim Julieta'!H27</f>
        <v>60</v>
      </c>
      <c r="I421" s="92">
        <f>'UBS Jardim Julieta'!I27</f>
        <v>18</v>
      </c>
      <c r="J421" s="917">
        <f>'UBS Jardim Julieta'!J27</f>
        <v>60</v>
      </c>
      <c r="K421" s="92">
        <f>'UBS Jardim Julieta'!K27</f>
        <v>65</v>
      </c>
      <c r="L421" s="917">
        <f>'UBS Jardim Julieta'!L27</f>
        <v>60</v>
      </c>
      <c r="M421" s="92">
        <f>'UBS Jardim Julieta'!M27</f>
        <v>58</v>
      </c>
      <c r="N421" s="92">
        <f>'UBS Jardim Julieta'!N27</f>
        <v>360</v>
      </c>
      <c r="O421" s="92">
        <f>'UBS Jardim Julieta'!O27</f>
        <v>208</v>
      </c>
      <c r="P421" s="915">
        <f>'UBS Jardim Julieta'!P27</f>
        <v>0.57777777777777772</v>
      </c>
    </row>
    <row r="422" spans="1:16" x14ac:dyDescent="0.25">
      <c r="A422" s="214" t="str">
        <f>'UBS Jardim Julieta'!A28</f>
        <v>Técnico de Enfermagem (Visitas) - 30hrs</v>
      </c>
      <c r="B422" s="917">
        <f>'UBS Jardim Julieta'!B28</f>
        <v>120</v>
      </c>
      <c r="C422" s="92">
        <f>'UBS Jardim Julieta'!C28</f>
        <v>110</v>
      </c>
      <c r="D422" s="917">
        <f>'UBS Jardim Julieta'!D28</f>
        <v>120</v>
      </c>
      <c r="E422" s="92">
        <f>'UBS Jardim Julieta'!E28</f>
        <v>101</v>
      </c>
      <c r="F422" s="917">
        <f>'UBS Jardim Julieta'!F28</f>
        <v>120</v>
      </c>
      <c r="G422" s="92">
        <f>'UBS Jardim Julieta'!G28</f>
        <v>100</v>
      </c>
      <c r="H422" s="917">
        <f>'UBS Jardim Julieta'!H28</f>
        <v>120</v>
      </c>
      <c r="I422" s="92">
        <f>'UBS Jardim Julieta'!I28</f>
        <v>111</v>
      </c>
      <c r="J422" s="917">
        <f>'UBS Jardim Julieta'!J28</f>
        <v>120</v>
      </c>
      <c r="K422" s="92">
        <f>'UBS Jardim Julieta'!K28</f>
        <v>151</v>
      </c>
      <c r="L422" s="917">
        <f>'UBS Jardim Julieta'!L28</f>
        <v>120</v>
      </c>
      <c r="M422" s="92">
        <f>'UBS Jardim Julieta'!M28</f>
        <v>87</v>
      </c>
      <c r="N422" s="92">
        <f>'UBS Jardim Julieta'!N28</f>
        <v>720</v>
      </c>
      <c r="O422" s="92">
        <f>'UBS Jardim Julieta'!O28</f>
        <v>660</v>
      </c>
      <c r="P422" s="915">
        <f>'UBS Jardim Julieta'!P28</f>
        <v>0.91666666666666663</v>
      </c>
    </row>
    <row r="423" spans="1:16" x14ac:dyDescent="0.25">
      <c r="A423" s="214" t="str">
        <f>'UBS Jardim Julieta'!A29</f>
        <v>Técnico de Enfermagem (Visitas) - 40hrs</v>
      </c>
      <c r="B423" s="917">
        <f>'UBS Jardim Julieta'!B29</f>
        <v>64</v>
      </c>
      <c r="C423" s="92">
        <f>'UBS Jardim Julieta'!C29</f>
        <v>46</v>
      </c>
      <c r="D423" s="917">
        <f>'UBS Jardim Julieta'!D29</f>
        <v>64</v>
      </c>
      <c r="E423" s="92">
        <f>'UBS Jardim Julieta'!E29</f>
        <v>65</v>
      </c>
      <c r="F423" s="917">
        <f>'UBS Jardim Julieta'!F29</f>
        <v>64</v>
      </c>
      <c r="G423" s="92">
        <f>'UBS Jardim Julieta'!G29</f>
        <v>41</v>
      </c>
      <c r="H423" s="917">
        <f>'UBS Jardim Julieta'!H29</f>
        <v>64</v>
      </c>
      <c r="I423" s="92">
        <f>'UBS Jardim Julieta'!I29</f>
        <v>74</v>
      </c>
      <c r="J423" s="917">
        <f>'UBS Jardim Julieta'!J29</f>
        <v>64</v>
      </c>
      <c r="K423" s="92">
        <f>'UBS Jardim Julieta'!K29</f>
        <v>71</v>
      </c>
      <c r="L423" s="917">
        <f>'UBS Jardim Julieta'!L29</f>
        <v>64</v>
      </c>
      <c r="M423" s="92">
        <f>'UBS Jardim Julieta'!M29</f>
        <v>68</v>
      </c>
      <c r="N423" s="92">
        <f>'UBS Jardim Julieta'!N29</f>
        <v>384</v>
      </c>
      <c r="O423" s="92">
        <f>'UBS Jardim Julieta'!O29</f>
        <v>365</v>
      </c>
      <c r="P423" s="915">
        <f>'UBS Jardim Julieta'!P29</f>
        <v>0.95052083333333337</v>
      </c>
    </row>
    <row r="424" spans="1:16" x14ac:dyDescent="0.25">
      <c r="A424" s="214" t="str">
        <f>'UBS Jardim Julieta'!A30</f>
        <v>PICS - Atividades Coletivas</v>
      </c>
      <c r="B424" s="917">
        <f>'UBS Jardim Julieta'!B30</f>
        <v>14</v>
      </c>
      <c r="C424" s="92">
        <f>'UBS Jardim Julieta'!C30</f>
        <v>4</v>
      </c>
      <c r="D424" s="917">
        <f>'UBS Jardim Julieta'!D30</f>
        <v>14</v>
      </c>
      <c r="E424" s="92">
        <f>'UBS Jardim Julieta'!E30</f>
        <v>5</v>
      </c>
      <c r="F424" s="917">
        <f>'UBS Jardim Julieta'!F30</f>
        <v>14</v>
      </c>
      <c r="G424" s="92">
        <f>'UBS Jardim Julieta'!G30</f>
        <v>4</v>
      </c>
      <c r="H424" s="917">
        <f>'UBS Jardim Julieta'!H30</f>
        <v>14</v>
      </c>
      <c r="I424" s="92">
        <f>'UBS Jardim Julieta'!I30</f>
        <v>5</v>
      </c>
      <c r="J424" s="917">
        <f>'UBS Jardim Julieta'!J30</f>
        <v>14</v>
      </c>
      <c r="K424" s="92">
        <f>'UBS Jardim Julieta'!K30</f>
        <v>2</v>
      </c>
      <c r="L424" s="917">
        <f>'UBS Jardim Julieta'!L30</f>
        <v>14</v>
      </c>
      <c r="M424" s="92">
        <f>'UBS Jardim Julieta'!M30</f>
        <v>1</v>
      </c>
      <c r="N424" s="92">
        <f>'UBS Jardim Julieta'!N30</f>
        <v>84</v>
      </c>
      <c r="O424" s="92">
        <f>'UBS Jardim Julieta'!O30</f>
        <v>21</v>
      </c>
      <c r="P424" s="915">
        <f>'UBS Jardim Julieta'!P30</f>
        <v>0.25</v>
      </c>
    </row>
    <row r="425" spans="1:16" ht="15.75" thickBot="1" x14ac:dyDescent="0.3">
      <c r="A425" s="214" t="str">
        <f>'UBS Jardim Julieta'!A31</f>
        <v>PICS - Atividades Individuais</v>
      </c>
      <c r="B425" s="917">
        <f>'UBS Jardim Julieta'!B31</f>
        <v>20</v>
      </c>
      <c r="C425" s="92">
        <f>'UBS Jardim Julieta'!C31</f>
        <v>0</v>
      </c>
      <c r="D425" s="917">
        <f>'UBS Jardim Julieta'!D31</f>
        <v>20</v>
      </c>
      <c r="E425" s="92">
        <f>'UBS Jardim Julieta'!E31</f>
        <v>14</v>
      </c>
      <c r="F425" s="917">
        <f>'UBS Jardim Julieta'!F31</f>
        <v>20</v>
      </c>
      <c r="G425" s="92">
        <f>'UBS Jardim Julieta'!G31</f>
        <v>8</v>
      </c>
      <c r="H425" s="917">
        <f>'UBS Jardim Julieta'!H31</f>
        <v>20</v>
      </c>
      <c r="I425" s="92">
        <f>'UBS Jardim Julieta'!I31</f>
        <v>19</v>
      </c>
      <c r="J425" s="917">
        <f>'UBS Jardim Julieta'!J31</f>
        <v>20</v>
      </c>
      <c r="K425" s="92">
        <f>'UBS Jardim Julieta'!K31</f>
        <v>7</v>
      </c>
      <c r="L425" s="917">
        <f>'UBS Jardim Julieta'!L31</f>
        <v>20</v>
      </c>
      <c r="M425" s="92">
        <f>'UBS Jardim Julieta'!M31</f>
        <v>24</v>
      </c>
      <c r="N425" s="92">
        <f>'UBS Jardim Julieta'!N31</f>
        <v>120</v>
      </c>
      <c r="O425" s="92">
        <f>'UBS Jardim Julieta'!O31</f>
        <v>72</v>
      </c>
      <c r="P425" s="915">
        <f>'UBS Jardim Julieta'!P31</f>
        <v>0.6</v>
      </c>
    </row>
    <row r="426" spans="1:16" ht="15.75" thickBot="1" x14ac:dyDescent="0.3">
      <c r="A426" s="844" t="str">
        <f>'UBS Jardim Julieta'!A32</f>
        <v>TOTAL</v>
      </c>
      <c r="B426" s="932">
        <f>'UBS Jardim Julieta'!B32</f>
        <v>4550</v>
      </c>
      <c r="C426" s="949">
        <f>'UBS Jardim Julieta'!C32</f>
        <v>3756</v>
      </c>
      <c r="D426" s="932">
        <f>'UBS Jardim Julieta'!D32</f>
        <v>4550</v>
      </c>
      <c r="E426" s="949">
        <f>'UBS Jardim Julieta'!E32</f>
        <v>3529</v>
      </c>
      <c r="F426" s="932">
        <f>'UBS Jardim Julieta'!F32</f>
        <v>4550</v>
      </c>
      <c r="G426" s="949">
        <f>'UBS Jardim Julieta'!G32</f>
        <v>3744</v>
      </c>
      <c r="H426" s="932">
        <f>'UBS Jardim Julieta'!H32</f>
        <v>4550</v>
      </c>
      <c r="I426" s="949">
        <f>'UBS Jardim Julieta'!I32</f>
        <v>3688</v>
      </c>
      <c r="J426" s="932">
        <f>'UBS Jardim Julieta'!J32</f>
        <v>4550</v>
      </c>
      <c r="K426" s="949">
        <f>'UBS Jardim Julieta'!K32</f>
        <v>3749</v>
      </c>
      <c r="L426" s="932">
        <f>'UBS Jardim Julieta'!L32</f>
        <v>4550</v>
      </c>
      <c r="M426" s="949">
        <f>'UBS Jardim Julieta'!M32</f>
        <v>3603</v>
      </c>
      <c r="N426" s="949">
        <f>'UBS Jardim Julieta'!N32</f>
        <v>27300</v>
      </c>
      <c r="O426" s="949">
        <f>'UBS Jardim Julieta'!O32</f>
        <v>22069</v>
      </c>
      <c r="P426" s="950">
        <f>'UBS Jardim Julieta'!P32</f>
        <v>0.80838827838827843</v>
      </c>
    </row>
    <row r="428" spans="1:16" ht="15.75" x14ac:dyDescent="0.25">
      <c r="A428" s="918" t="s">
        <v>676</v>
      </c>
      <c r="B428" s="926"/>
      <c r="C428" s="919"/>
      <c r="D428" s="926"/>
      <c r="E428" s="919"/>
      <c r="F428" s="926"/>
      <c r="G428" s="919"/>
      <c r="H428" s="926"/>
      <c r="I428" s="919"/>
      <c r="J428" s="926"/>
      <c r="K428" s="919"/>
      <c r="L428" s="926"/>
      <c r="M428" s="919"/>
      <c r="N428" s="919"/>
      <c r="O428" s="919"/>
      <c r="P428" s="919"/>
    </row>
    <row r="429" spans="1:16" x14ac:dyDescent="0.25">
      <c r="A429" s="909"/>
      <c r="B429" s="971" t="s">
        <v>485</v>
      </c>
      <c r="C429" s="971"/>
      <c r="D429" s="981" t="s">
        <v>686</v>
      </c>
      <c r="E429" s="968"/>
      <c r="F429" s="971" t="s">
        <v>687</v>
      </c>
      <c r="G429" s="971"/>
      <c r="H429" s="971" t="s">
        <v>688</v>
      </c>
      <c r="I429" s="971"/>
      <c r="J429" s="971" t="s">
        <v>690</v>
      </c>
      <c r="K429" s="971"/>
      <c r="L429" s="971" t="s">
        <v>691</v>
      </c>
      <c r="M429" s="971"/>
      <c r="N429" s="986" t="s">
        <v>486</v>
      </c>
      <c r="O429" s="986"/>
      <c r="P429" s="986"/>
    </row>
    <row r="430" spans="1:16" ht="15.75" thickBot="1" x14ac:dyDescent="0.3">
      <c r="A430" s="842" t="s">
        <v>14</v>
      </c>
      <c r="B430" s="920" t="s">
        <v>488</v>
      </c>
      <c r="C430" s="847" t="s">
        <v>487</v>
      </c>
      <c r="D430" s="920" t="s">
        <v>488</v>
      </c>
      <c r="E430" s="847" t="s">
        <v>487</v>
      </c>
      <c r="F430" s="920" t="s">
        <v>488</v>
      </c>
      <c r="G430" s="847" t="s">
        <v>487</v>
      </c>
      <c r="H430" s="920" t="s">
        <v>488</v>
      </c>
      <c r="I430" s="847" t="s">
        <v>487</v>
      </c>
      <c r="J430" s="920" t="s">
        <v>488</v>
      </c>
      <c r="K430" s="847" t="s">
        <v>487</v>
      </c>
      <c r="L430" s="920" t="s">
        <v>488</v>
      </c>
      <c r="M430" s="847" t="s">
        <v>487</v>
      </c>
      <c r="N430" s="847" t="s">
        <v>630</v>
      </c>
      <c r="O430" s="847" t="s">
        <v>631</v>
      </c>
      <c r="P430" s="910" t="s">
        <v>1</v>
      </c>
    </row>
    <row r="431" spans="1:16" ht="15.75" thickTop="1" x14ac:dyDescent="0.25">
      <c r="A431" s="214" t="str">
        <f>'CEO II VG'!A9</f>
        <v>Cir. Dentista Estomatologia - nº procedimentos - 20hrs</v>
      </c>
      <c r="B431" s="917">
        <f>'CEO II VG'!B9</f>
        <v>44</v>
      </c>
      <c r="C431" s="92">
        <f>'CEO II VG'!C9</f>
        <v>63</v>
      </c>
      <c r="D431" s="917">
        <f>'CEO II VG'!D9</f>
        <v>44</v>
      </c>
      <c r="E431" s="92">
        <f>'CEO II VG'!E9</f>
        <v>71</v>
      </c>
      <c r="F431" s="917">
        <f>'CEO II VG'!F9</f>
        <v>44</v>
      </c>
      <c r="G431" s="92">
        <f>'CEO II VG'!G9</f>
        <v>95</v>
      </c>
      <c r="H431" s="917">
        <f>'CEO II VG'!H9</f>
        <v>44</v>
      </c>
      <c r="I431" s="92">
        <f>'CEO II VG'!I9</f>
        <v>58</v>
      </c>
      <c r="J431" s="917">
        <f>'CEO II VG'!J9</f>
        <v>44</v>
      </c>
      <c r="K431" s="92">
        <f>'CEO II VG'!K9</f>
        <v>96</v>
      </c>
      <c r="L431" s="917">
        <f>'CEO II VG'!L9</f>
        <v>44</v>
      </c>
      <c r="M431" s="92">
        <f>'CEO II VG'!M9</f>
        <v>90</v>
      </c>
      <c r="N431" s="92">
        <f>'CEO II VG'!N9</f>
        <v>264</v>
      </c>
      <c r="O431" s="92">
        <f>'CEO II VG'!O9</f>
        <v>473</v>
      </c>
      <c r="P431" s="915">
        <f>'CEO II VG'!P9</f>
        <v>1.7916666666666667</v>
      </c>
    </row>
    <row r="432" spans="1:16" x14ac:dyDescent="0.25">
      <c r="A432" s="214" t="str">
        <f>'CEO II VG'!A10</f>
        <v>Cir. Dentista Periodontia (nº procedimentos) - 20hrs</v>
      </c>
      <c r="B432" s="917">
        <f>'CEO II VG'!B10</f>
        <v>80</v>
      </c>
      <c r="C432" s="92">
        <f>'CEO II VG'!C10</f>
        <v>0</v>
      </c>
      <c r="D432" s="917">
        <f>'CEO II VG'!D10</f>
        <v>80</v>
      </c>
      <c r="E432" s="92">
        <f>'CEO II VG'!E10</f>
        <v>0</v>
      </c>
      <c r="F432" s="917">
        <f>'CEO II VG'!F10</f>
        <v>80</v>
      </c>
      <c r="G432" s="92">
        <f>'CEO II VG'!G10</f>
        <v>0</v>
      </c>
      <c r="H432" s="917">
        <f>'CEO II VG'!H10</f>
        <v>80</v>
      </c>
      <c r="I432" s="92">
        <f>'CEO II VG'!I10</f>
        <v>0</v>
      </c>
      <c r="J432" s="917">
        <f>'CEO II VG'!J10</f>
        <v>80</v>
      </c>
      <c r="K432" s="92">
        <f>'CEO II VG'!K10</f>
        <v>13</v>
      </c>
      <c r="L432" s="917">
        <f>'CEO II VG'!L10</f>
        <v>80</v>
      </c>
      <c r="M432" s="92">
        <f>'CEO II VG'!M10</f>
        <v>8</v>
      </c>
      <c r="N432" s="92">
        <f>'CEO II VG'!N10</f>
        <v>480</v>
      </c>
      <c r="O432" s="92">
        <f>'CEO II VG'!O10</f>
        <v>21</v>
      </c>
      <c r="P432" s="915">
        <f>'CEO II VG'!P10</f>
        <v>4.3749999999999997E-2</v>
      </c>
    </row>
    <row r="433" spans="1:16" x14ac:dyDescent="0.25">
      <c r="A433" s="216" t="str">
        <f>'CEO II VG'!A11</f>
        <v>Cir. Dentista Cirurgia Oral Menor (nº procedimentos) - 20hrs</v>
      </c>
      <c r="B433" s="917">
        <f>'CEO II VG'!B11</f>
        <v>180</v>
      </c>
      <c r="C433" s="92">
        <f>'CEO II VG'!C11</f>
        <v>228</v>
      </c>
      <c r="D433" s="917">
        <f>'CEO II VG'!D11</f>
        <v>180</v>
      </c>
      <c r="E433" s="92">
        <f>'CEO II VG'!E11</f>
        <v>177</v>
      </c>
      <c r="F433" s="917">
        <f>'CEO II VG'!F11</f>
        <v>180</v>
      </c>
      <c r="G433" s="92">
        <f>'CEO II VG'!G11</f>
        <v>205</v>
      </c>
      <c r="H433" s="917">
        <f>'CEO II VG'!H11</f>
        <v>180</v>
      </c>
      <c r="I433" s="92">
        <f>'CEO II VG'!I11</f>
        <v>232</v>
      </c>
      <c r="J433" s="917">
        <f>'CEO II VG'!J11</f>
        <v>180</v>
      </c>
      <c r="K433" s="92">
        <f>'CEO II VG'!K11</f>
        <v>179</v>
      </c>
      <c r="L433" s="917">
        <f>'CEO II VG'!L11</f>
        <v>180</v>
      </c>
      <c r="M433" s="92">
        <f>'CEO II VG'!M11</f>
        <v>167</v>
      </c>
      <c r="N433" s="92">
        <f>'CEO II VG'!N11</f>
        <v>1080</v>
      </c>
      <c r="O433" s="92">
        <f>'CEO II VG'!O11</f>
        <v>1188</v>
      </c>
      <c r="P433" s="915">
        <f>'CEO II VG'!P11</f>
        <v>1.1000000000000001</v>
      </c>
    </row>
    <row r="434" spans="1:16" x14ac:dyDescent="0.25">
      <c r="A434" s="216" t="str">
        <f>'CEO II VG'!A12</f>
        <v>Cir. Dentista Endodontia (nº procedimentos) - 20hrs</v>
      </c>
      <c r="B434" s="917">
        <f>'CEO II VG'!B12</f>
        <v>108</v>
      </c>
      <c r="C434" s="92">
        <f>'CEO II VG'!C12</f>
        <v>85</v>
      </c>
      <c r="D434" s="917">
        <f>'CEO II VG'!D12</f>
        <v>108</v>
      </c>
      <c r="E434" s="92">
        <f>'CEO II VG'!E12</f>
        <v>90</v>
      </c>
      <c r="F434" s="917">
        <f>'CEO II VG'!F12</f>
        <v>108</v>
      </c>
      <c r="G434" s="92">
        <f>'CEO II VG'!G12</f>
        <v>41</v>
      </c>
      <c r="H434" s="917">
        <f>'CEO II VG'!H12</f>
        <v>108</v>
      </c>
      <c r="I434" s="92">
        <f>'CEO II VG'!I12</f>
        <v>7</v>
      </c>
      <c r="J434" s="917">
        <f>'CEO II VG'!J12</f>
        <v>108</v>
      </c>
      <c r="K434" s="92">
        <f>'CEO II VG'!K12</f>
        <v>122</v>
      </c>
      <c r="L434" s="917">
        <f>'CEO II VG'!L12</f>
        <v>108</v>
      </c>
      <c r="M434" s="92">
        <f>'CEO II VG'!M12</f>
        <v>98</v>
      </c>
      <c r="N434" s="92">
        <f>'CEO II VG'!N12</f>
        <v>648</v>
      </c>
      <c r="O434" s="92">
        <f>'CEO II VG'!O12</f>
        <v>443</v>
      </c>
      <c r="P434" s="915">
        <f>'CEO II VG'!P12</f>
        <v>0.68364197530864201</v>
      </c>
    </row>
    <row r="435" spans="1:16" x14ac:dyDescent="0.25">
      <c r="A435" s="216" t="str">
        <f>'CEO II VG'!A13</f>
        <v>Cir. Dentista Paciente Especial (nº procedimentos) - 20hrs</v>
      </c>
      <c r="B435" s="917">
        <f>'CEO II VG'!B13</f>
        <v>80</v>
      </c>
      <c r="C435" s="92">
        <f>'CEO II VG'!C13</f>
        <v>398</v>
      </c>
      <c r="D435" s="917">
        <f>'CEO II VG'!D13</f>
        <v>80</v>
      </c>
      <c r="E435" s="92">
        <f>'CEO II VG'!E13</f>
        <v>430</v>
      </c>
      <c r="F435" s="917">
        <f>'CEO II VG'!F13</f>
        <v>80</v>
      </c>
      <c r="G435" s="92">
        <f>'CEO II VG'!G13</f>
        <v>343</v>
      </c>
      <c r="H435" s="917">
        <f>'CEO II VG'!H13</f>
        <v>80</v>
      </c>
      <c r="I435" s="92">
        <f>'CEO II VG'!I13</f>
        <v>294</v>
      </c>
      <c r="J435" s="917">
        <f>'CEO II VG'!J13</f>
        <v>80</v>
      </c>
      <c r="K435" s="92">
        <f>'CEO II VG'!K13</f>
        <v>238</v>
      </c>
      <c r="L435" s="917">
        <f>'CEO II VG'!L13</f>
        <v>80</v>
      </c>
      <c r="M435" s="92">
        <f>'CEO II VG'!M13</f>
        <v>228</v>
      </c>
      <c r="N435" s="92">
        <f>'CEO II VG'!N13</f>
        <v>480</v>
      </c>
      <c r="O435" s="92">
        <f>'CEO II VG'!O13</f>
        <v>1931</v>
      </c>
      <c r="P435" s="915">
        <f>'CEO II VG'!P13</f>
        <v>4.0229166666666663</v>
      </c>
    </row>
    <row r="436" spans="1:16" x14ac:dyDescent="0.25">
      <c r="A436" s="214" t="str">
        <f>'CEO II VG'!A14</f>
        <v>Cir. Dentista Protesista ( TI - Trat. Iniciado) - 20hrs</v>
      </c>
      <c r="B436" s="917">
        <f>'CEO II VG'!B14</f>
        <v>39</v>
      </c>
      <c r="C436" s="92">
        <f>'CEO II VG'!C14</f>
        <v>40</v>
      </c>
      <c r="D436" s="917">
        <f>'CEO II VG'!D14</f>
        <v>39</v>
      </c>
      <c r="E436" s="92">
        <f>'CEO II VG'!E14</f>
        <v>32</v>
      </c>
      <c r="F436" s="917">
        <f>'CEO II VG'!F14</f>
        <v>39</v>
      </c>
      <c r="G436" s="92">
        <f>'CEO II VG'!G14</f>
        <v>54</v>
      </c>
      <c r="H436" s="917">
        <f>'CEO II VG'!H14</f>
        <v>39</v>
      </c>
      <c r="I436" s="92">
        <f>'CEO II VG'!I14</f>
        <v>10</v>
      </c>
      <c r="J436" s="917">
        <f>'CEO II VG'!J14</f>
        <v>39</v>
      </c>
      <c r="K436" s="92">
        <f>'CEO II VG'!K14</f>
        <v>20</v>
      </c>
      <c r="L436" s="917">
        <f>'CEO II VG'!L14</f>
        <v>39</v>
      </c>
      <c r="M436" s="92">
        <f>'CEO II VG'!M14</f>
        <v>6</v>
      </c>
      <c r="N436" s="92">
        <f>'CEO II VG'!N14</f>
        <v>234</v>
      </c>
      <c r="O436" s="92">
        <f>'CEO II VG'!O14</f>
        <v>162</v>
      </c>
      <c r="P436" s="915">
        <f>'CEO II VG'!P14</f>
        <v>0.69230769230769229</v>
      </c>
    </row>
    <row r="437" spans="1:16" x14ac:dyDescent="0.25">
      <c r="A437" s="214" t="str">
        <f>'CEO II VG'!A15</f>
        <v>Cir. Dentista Protesista (TC - Trat. Concluído) - 20hrs</v>
      </c>
      <c r="B437" s="917">
        <f>'CEO II VG'!B15</f>
        <v>39</v>
      </c>
      <c r="C437" s="92">
        <f>'CEO II VG'!C15</f>
        <v>34</v>
      </c>
      <c r="D437" s="917">
        <f>'CEO II VG'!D15</f>
        <v>39</v>
      </c>
      <c r="E437" s="92">
        <f>'CEO II VG'!E15</f>
        <v>28</v>
      </c>
      <c r="F437" s="917">
        <f>'CEO II VG'!F15</f>
        <v>39</v>
      </c>
      <c r="G437" s="92">
        <f>'CEO II VG'!G15</f>
        <v>19</v>
      </c>
      <c r="H437" s="917">
        <f>'CEO II VG'!H15</f>
        <v>39</v>
      </c>
      <c r="I437" s="92">
        <f>'CEO II VG'!I15</f>
        <v>39</v>
      </c>
      <c r="J437" s="917">
        <f>'CEO II VG'!J15</f>
        <v>39</v>
      </c>
      <c r="K437" s="92">
        <f>'CEO II VG'!K15</f>
        <v>45</v>
      </c>
      <c r="L437" s="917">
        <f>'CEO II VG'!L15</f>
        <v>39</v>
      </c>
      <c r="M437" s="92">
        <f>'CEO II VG'!M15</f>
        <v>52</v>
      </c>
      <c r="N437" s="92">
        <f>'CEO II VG'!N15</f>
        <v>234</v>
      </c>
      <c r="O437" s="92">
        <f>'CEO II VG'!O15</f>
        <v>217</v>
      </c>
      <c r="P437" s="915">
        <f>'CEO II VG'!P15</f>
        <v>0.92735042735042739</v>
      </c>
    </row>
    <row r="438" spans="1:16" x14ac:dyDescent="0.25">
      <c r="A438" s="214" t="str">
        <f>'CEO II VG'!A16</f>
        <v>Nº Aparelhos instalados (ortodônticos)</v>
      </c>
      <c r="B438" s="917">
        <f>'CEO II VG'!B16</f>
        <v>20</v>
      </c>
      <c r="C438" s="92">
        <f>'CEO II VG'!C16</f>
        <v>13</v>
      </c>
      <c r="D438" s="917">
        <f>'CEO II VG'!D16</f>
        <v>20</v>
      </c>
      <c r="E438" s="92">
        <f>'CEO II VG'!E16</f>
        <v>18</v>
      </c>
      <c r="F438" s="917">
        <f>'CEO II VG'!F16</f>
        <v>20</v>
      </c>
      <c r="G438" s="92">
        <f>'CEO II VG'!G16</f>
        <v>11</v>
      </c>
      <c r="H438" s="917">
        <f>'CEO II VG'!H16</f>
        <v>20</v>
      </c>
      <c r="I438" s="92">
        <f>'CEO II VG'!I16</f>
        <v>13</v>
      </c>
      <c r="J438" s="917">
        <f>'CEO II VG'!J16</f>
        <v>20</v>
      </c>
      <c r="K438" s="92">
        <f>'CEO II VG'!K16</f>
        <v>16</v>
      </c>
      <c r="L438" s="917">
        <f>'CEO II VG'!L16</f>
        <v>20</v>
      </c>
      <c r="M438" s="92">
        <f>'CEO II VG'!M16</f>
        <v>14</v>
      </c>
      <c r="N438" s="92">
        <f>'CEO II VG'!N16</f>
        <v>120</v>
      </c>
      <c r="O438" s="92">
        <f>'CEO II VG'!O16</f>
        <v>85</v>
      </c>
      <c r="P438" s="915">
        <f>'CEO II VG'!P16</f>
        <v>0.70833333333333337</v>
      </c>
    </row>
    <row r="439" spans="1:16" ht="15.75" thickBot="1" x14ac:dyDescent="0.3">
      <c r="A439" s="214" t="str">
        <f>'CEO II VG'!A17</f>
        <v>Nº Implantes</v>
      </c>
      <c r="B439" s="917">
        <f>'CEO II VG'!B17</f>
        <v>20</v>
      </c>
      <c r="C439" s="92">
        <f>'CEO II VG'!C17</f>
        <v>0</v>
      </c>
      <c r="D439" s="917">
        <f>'CEO II VG'!D17</f>
        <v>20</v>
      </c>
      <c r="E439" s="92">
        <f>'CEO II VG'!E17</f>
        <v>34</v>
      </c>
      <c r="F439" s="917">
        <f>'CEO II VG'!F17</f>
        <v>20</v>
      </c>
      <c r="G439" s="92">
        <f>'CEO II VG'!G17</f>
        <v>11</v>
      </c>
      <c r="H439" s="917">
        <f>'CEO II VG'!H17</f>
        <v>20</v>
      </c>
      <c r="I439" s="92">
        <f>'CEO II VG'!I17</f>
        <v>7</v>
      </c>
      <c r="J439" s="917">
        <f>'CEO II VG'!J17</f>
        <v>20</v>
      </c>
      <c r="K439" s="92">
        <f>'CEO II VG'!K17</f>
        <v>9</v>
      </c>
      <c r="L439" s="917">
        <f>'CEO II VG'!L17</f>
        <v>20</v>
      </c>
      <c r="M439" s="92">
        <f>'CEO II VG'!M17</f>
        <v>13</v>
      </c>
      <c r="N439" s="92">
        <f>'CEO II VG'!N17</f>
        <v>120</v>
      </c>
      <c r="O439" s="92">
        <f>'CEO II VG'!O17</f>
        <v>74</v>
      </c>
      <c r="P439" s="915">
        <f>'CEO II VG'!P17</f>
        <v>0.6166666666666667</v>
      </c>
    </row>
    <row r="440" spans="1:16" ht="15.75" thickBot="1" x14ac:dyDescent="0.3">
      <c r="A440" s="844" t="str">
        <f>'CEO II VG'!A18</f>
        <v>TOTAL</v>
      </c>
      <c r="B440" s="932">
        <f>'CEO II VG'!B18</f>
        <v>610</v>
      </c>
      <c r="C440" s="949">
        <f>'CEO II VG'!C18</f>
        <v>861</v>
      </c>
      <c r="D440" s="932">
        <f>'CEO II VG'!D18</f>
        <v>610</v>
      </c>
      <c r="E440" s="949">
        <f>'CEO II VG'!E18</f>
        <v>880</v>
      </c>
      <c r="F440" s="932">
        <f>'CEO II VG'!F18</f>
        <v>610</v>
      </c>
      <c r="G440" s="949">
        <f>'CEO II VG'!G18</f>
        <v>779</v>
      </c>
      <c r="H440" s="932">
        <f>'CEO II VG'!H18</f>
        <v>610</v>
      </c>
      <c r="I440" s="949">
        <f>'CEO II VG'!I18</f>
        <v>660</v>
      </c>
      <c r="J440" s="932">
        <f>'CEO II VG'!J18</f>
        <v>610</v>
      </c>
      <c r="K440" s="949">
        <f>'CEO II VG'!K18</f>
        <v>738</v>
      </c>
      <c r="L440" s="932">
        <f>'CEO II VG'!L18</f>
        <v>610</v>
      </c>
      <c r="M440" s="949">
        <f>'CEO II VG'!M18</f>
        <v>676</v>
      </c>
      <c r="N440" s="949">
        <f>'CEO II VG'!N18</f>
        <v>3660</v>
      </c>
      <c r="O440" s="949">
        <f>'CEO II VG'!O18</f>
        <v>4520</v>
      </c>
      <c r="P440" s="950">
        <f>'CEO II VG'!P18</f>
        <v>1.2349726775956285</v>
      </c>
    </row>
    <row r="442" spans="1:16" ht="15.75" x14ac:dyDescent="0.25">
      <c r="A442" s="918" t="s">
        <v>678</v>
      </c>
      <c r="B442" s="926"/>
      <c r="C442" s="919"/>
      <c r="D442" s="926"/>
      <c r="E442" s="919"/>
      <c r="F442" s="926"/>
      <c r="G442" s="919"/>
      <c r="H442" s="926"/>
      <c r="I442" s="919"/>
      <c r="J442" s="926"/>
      <c r="K442" s="919"/>
      <c r="L442" s="926"/>
      <c r="M442" s="919"/>
      <c r="N442" s="919"/>
      <c r="O442" s="919"/>
      <c r="P442" s="919"/>
    </row>
    <row r="443" spans="1:16" x14ac:dyDescent="0.25">
      <c r="A443" s="909"/>
      <c r="B443" s="971" t="s">
        <v>485</v>
      </c>
      <c r="C443" s="971"/>
      <c r="D443" s="981" t="s">
        <v>686</v>
      </c>
      <c r="E443" s="968"/>
      <c r="F443" s="971" t="s">
        <v>687</v>
      </c>
      <c r="G443" s="971"/>
      <c r="H443" s="971" t="s">
        <v>688</v>
      </c>
      <c r="I443" s="971"/>
      <c r="J443" s="971" t="s">
        <v>690</v>
      </c>
      <c r="K443" s="971"/>
      <c r="L443" s="971" t="s">
        <v>691</v>
      </c>
      <c r="M443" s="971"/>
      <c r="N443" s="986" t="s">
        <v>486</v>
      </c>
      <c r="O443" s="986"/>
      <c r="P443" s="986"/>
    </row>
    <row r="444" spans="1:16" ht="15.75" thickBot="1" x14ac:dyDescent="0.3">
      <c r="A444" s="842" t="s">
        <v>14</v>
      </c>
      <c r="B444" s="920" t="s">
        <v>488</v>
      </c>
      <c r="C444" s="847" t="s">
        <v>487</v>
      </c>
      <c r="D444" s="920" t="s">
        <v>488</v>
      </c>
      <c r="E444" s="847" t="s">
        <v>487</v>
      </c>
      <c r="F444" s="920" t="s">
        <v>488</v>
      </c>
      <c r="G444" s="847" t="s">
        <v>487</v>
      </c>
      <c r="H444" s="920" t="s">
        <v>488</v>
      </c>
      <c r="I444" s="847" t="s">
        <v>487</v>
      </c>
      <c r="J444" s="920" t="s">
        <v>488</v>
      </c>
      <c r="K444" s="847" t="s">
        <v>487</v>
      </c>
      <c r="L444" s="920" t="s">
        <v>488</v>
      </c>
      <c r="M444" s="847" t="s">
        <v>487</v>
      </c>
      <c r="N444" s="847" t="s">
        <v>630</v>
      </c>
      <c r="O444" s="847" t="s">
        <v>631</v>
      </c>
      <c r="P444" s="910" t="s">
        <v>1</v>
      </c>
    </row>
    <row r="445" spans="1:16" ht="15.75" thickTop="1" x14ac:dyDescent="0.25">
      <c r="A445" s="214" t="str">
        <f>'CER Carandiru'!A9</f>
        <v>Nº Casos Novos - Reabilitação Física</v>
      </c>
      <c r="B445" s="917">
        <f>'CER Carandiru'!B9</f>
        <v>40</v>
      </c>
      <c r="C445" s="92">
        <f>'CER Carandiru'!C9</f>
        <v>43</v>
      </c>
      <c r="D445" s="917">
        <f>'CER Carandiru'!D9</f>
        <v>40</v>
      </c>
      <c r="E445" s="92">
        <f>'CER Carandiru'!E9</f>
        <v>52</v>
      </c>
      <c r="F445" s="917">
        <f>'CER Carandiru'!F9</f>
        <v>40</v>
      </c>
      <c r="G445" s="92">
        <f>'CER Carandiru'!G9</f>
        <v>20</v>
      </c>
      <c r="H445" s="917">
        <f>'CER Carandiru'!H9</f>
        <v>40</v>
      </c>
      <c r="I445" s="92">
        <f>'CER Carandiru'!I9</f>
        <v>18</v>
      </c>
      <c r="J445" s="917">
        <f>'CER Carandiru'!J9</f>
        <v>40</v>
      </c>
      <c r="K445" s="92">
        <f>'CER Carandiru'!K9</f>
        <v>44</v>
      </c>
      <c r="L445" s="917">
        <f>'CER Carandiru'!L9</f>
        <v>40</v>
      </c>
      <c r="M445" s="92">
        <f>'CER Carandiru'!M9</f>
        <v>40</v>
      </c>
      <c r="N445" s="92">
        <f>'CER Carandiru'!N9</f>
        <v>240</v>
      </c>
      <c r="O445" s="92">
        <f>'CER Carandiru'!O9</f>
        <v>217</v>
      </c>
      <c r="P445" s="915">
        <f>'CER Carandiru'!P9</f>
        <v>0.90416666666666667</v>
      </c>
    </row>
    <row r="446" spans="1:16" x14ac:dyDescent="0.25">
      <c r="A446" s="214" t="str">
        <f>'CER Carandiru'!A10</f>
        <v>Nº Casos Novos - Reabilitação Intelectual</v>
      </c>
      <c r="B446" s="917">
        <f>'CER Carandiru'!B10</f>
        <v>30</v>
      </c>
      <c r="C446" s="92">
        <f>'CER Carandiru'!C10</f>
        <v>46</v>
      </c>
      <c r="D446" s="917">
        <f>'CER Carandiru'!D10</f>
        <v>30</v>
      </c>
      <c r="E446" s="92">
        <f>'CER Carandiru'!E10</f>
        <v>27</v>
      </c>
      <c r="F446" s="917">
        <f>'CER Carandiru'!F10</f>
        <v>30</v>
      </c>
      <c r="G446" s="92">
        <f>'CER Carandiru'!G10</f>
        <v>24</v>
      </c>
      <c r="H446" s="917">
        <f>'CER Carandiru'!H10</f>
        <v>30</v>
      </c>
      <c r="I446" s="92">
        <f>'CER Carandiru'!I10</f>
        <v>20</v>
      </c>
      <c r="J446" s="917">
        <f>'CER Carandiru'!J10</f>
        <v>30</v>
      </c>
      <c r="K446" s="92">
        <f>'CER Carandiru'!K10</f>
        <v>29</v>
      </c>
      <c r="L446" s="917">
        <f>'CER Carandiru'!L10</f>
        <v>30</v>
      </c>
      <c r="M446" s="92">
        <f>'CER Carandiru'!M10</f>
        <v>31</v>
      </c>
      <c r="N446" s="92">
        <f>'CER Carandiru'!N10</f>
        <v>180</v>
      </c>
      <c r="O446" s="92">
        <f>'CER Carandiru'!O10</f>
        <v>177</v>
      </c>
      <c r="P446" s="915">
        <f>'CER Carandiru'!P10</f>
        <v>0.98333333333333328</v>
      </c>
    </row>
    <row r="447" spans="1:16" x14ac:dyDescent="0.25">
      <c r="A447" s="214" t="str">
        <f>'CER Carandiru'!A11</f>
        <v>Nº Casos Novos - Reabilitação Auditiva</v>
      </c>
      <c r="B447" s="917">
        <f>'CER Carandiru'!B11</f>
        <v>40</v>
      </c>
      <c r="C447" s="92">
        <f>'CER Carandiru'!C11</f>
        <v>45</v>
      </c>
      <c r="D447" s="917">
        <f>'CER Carandiru'!D11</f>
        <v>40</v>
      </c>
      <c r="E447" s="92">
        <f>'CER Carandiru'!E11</f>
        <v>45</v>
      </c>
      <c r="F447" s="917">
        <f>'CER Carandiru'!F11</f>
        <v>40</v>
      </c>
      <c r="G447" s="92">
        <f>'CER Carandiru'!G11</f>
        <v>39</v>
      </c>
      <c r="H447" s="917">
        <f>'CER Carandiru'!H11</f>
        <v>40</v>
      </c>
      <c r="I447" s="92">
        <f>'CER Carandiru'!I11</f>
        <v>59</v>
      </c>
      <c r="J447" s="917">
        <f>'CER Carandiru'!J11</f>
        <v>40</v>
      </c>
      <c r="K447" s="92">
        <f>'CER Carandiru'!K11</f>
        <v>50</v>
      </c>
      <c r="L447" s="917">
        <f>'CER Carandiru'!L11</f>
        <v>40</v>
      </c>
      <c r="M447" s="92">
        <f>'CER Carandiru'!M11</f>
        <v>39</v>
      </c>
      <c r="N447" s="92">
        <f>'CER Carandiru'!N11</f>
        <v>240</v>
      </c>
      <c r="O447" s="92">
        <f>'CER Carandiru'!O11</f>
        <v>277</v>
      </c>
      <c r="P447" s="915">
        <f>'CER Carandiru'!P11</f>
        <v>1.1541666666666666</v>
      </c>
    </row>
    <row r="448" spans="1:16" x14ac:dyDescent="0.25">
      <c r="A448" s="214" t="str">
        <f>'CER Carandiru'!A12</f>
        <v>Pacientes acompanhados/ mês</v>
      </c>
      <c r="B448" s="917">
        <f>'CER Carandiru'!B12</f>
        <v>1000</v>
      </c>
      <c r="C448" s="92">
        <f>'CER Carandiru'!C12</f>
        <v>1033</v>
      </c>
      <c r="D448" s="917">
        <f>'CER Carandiru'!D12</f>
        <v>1000</v>
      </c>
      <c r="E448" s="92">
        <f>'CER Carandiru'!E12</f>
        <v>1166</v>
      </c>
      <c r="F448" s="917">
        <f>'CER Carandiru'!F12</f>
        <v>1000</v>
      </c>
      <c r="G448" s="92">
        <f>'CER Carandiru'!G12</f>
        <v>1348</v>
      </c>
      <c r="H448" s="917">
        <f>'CER Carandiru'!H12</f>
        <v>1000</v>
      </c>
      <c r="I448" s="92">
        <f>'CER Carandiru'!I12</f>
        <v>1182</v>
      </c>
      <c r="J448" s="917">
        <f>'CER Carandiru'!J12</f>
        <v>1000</v>
      </c>
      <c r="K448" s="92">
        <f>'CER Carandiru'!K12</f>
        <v>1221</v>
      </c>
      <c r="L448" s="917">
        <f>'CER Carandiru'!L12</f>
        <v>1000</v>
      </c>
      <c r="M448" s="92">
        <f>'CER Carandiru'!M12</f>
        <v>1194</v>
      </c>
      <c r="N448" s="92">
        <f>'CER Carandiru'!N12</f>
        <v>6000</v>
      </c>
      <c r="O448" s="92">
        <f>'CER Carandiru'!O12</f>
        <v>7144</v>
      </c>
      <c r="P448" s="915">
        <f>'CER Carandiru'!P12</f>
        <v>1.1906666666666668</v>
      </c>
    </row>
    <row r="449" spans="1:16" x14ac:dyDescent="0.25">
      <c r="A449" s="214" t="str">
        <f>'CER Carandiru'!A13</f>
        <v>Procedimentos por paciente/mês</v>
      </c>
      <c r="B449" s="917">
        <f>'CER Carandiru'!B13</f>
        <v>5</v>
      </c>
      <c r="C449" s="92">
        <f>'CER Carandiru'!C13</f>
        <v>5</v>
      </c>
      <c r="D449" s="917">
        <f>'CER Carandiru'!D13</f>
        <v>5</v>
      </c>
      <c r="E449" s="92">
        <f>'CER Carandiru'!E13</f>
        <v>5</v>
      </c>
      <c r="F449" s="917">
        <f>'CER Carandiru'!F13</f>
        <v>5</v>
      </c>
      <c r="G449" s="92">
        <f>'CER Carandiru'!G13</f>
        <v>5</v>
      </c>
      <c r="H449" s="917">
        <f>'CER Carandiru'!H13</f>
        <v>5</v>
      </c>
      <c r="I449" s="92">
        <f>'CER Carandiru'!I13</f>
        <v>5</v>
      </c>
      <c r="J449" s="917">
        <f>'CER Carandiru'!J13</f>
        <v>5</v>
      </c>
      <c r="K449" s="92">
        <f>'CER Carandiru'!K13</f>
        <v>6</v>
      </c>
      <c r="L449" s="917">
        <f>'CER Carandiru'!L13</f>
        <v>5</v>
      </c>
      <c r="M449" s="92">
        <f>'CER Carandiru'!M13</f>
        <v>5</v>
      </c>
      <c r="N449" s="92">
        <f>'CER Carandiru'!N13</f>
        <v>30</v>
      </c>
      <c r="O449" s="92">
        <f>'CER Carandiru'!O13</f>
        <v>31</v>
      </c>
      <c r="P449" s="915">
        <f>'CER Carandiru'!P13</f>
        <v>1.0333333333333334</v>
      </c>
    </row>
    <row r="450" spans="1:16" x14ac:dyDescent="0.25">
      <c r="A450" s="886" t="str">
        <f>'CER Carandiru'!A14</f>
        <v>Nº Procedimento - Assistente Social (30hrs)</v>
      </c>
      <c r="B450" s="924">
        <f>'CER Carandiru'!B14</f>
        <v>135</v>
      </c>
      <c r="C450" s="846">
        <f>'CER Carandiru'!C14</f>
        <v>353</v>
      </c>
      <c r="D450" s="924">
        <f>'CER Carandiru'!D14</f>
        <v>135</v>
      </c>
      <c r="E450" s="846">
        <f>'CER Carandiru'!E14</f>
        <v>444</v>
      </c>
      <c r="F450" s="924">
        <f>'CER Carandiru'!F14</f>
        <v>135</v>
      </c>
      <c r="G450" s="846">
        <f>'CER Carandiru'!G14</f>
        <v>0</v>
      </c>
      <c r="H450" s="924">
        <f>'CER Carandiru'!H14</f>
        <v>135</v>
      </c>
      <c r="I450" s="846">
        <f>'CER Carandiru'!I14</f>
        <v>272</v>
      </c>
      <c r="J450" s="924">
        <f>'CER Carandiru'!J14</f>
        <v>135</v>
      </c>
      <c r="K450" s="846">
        <f>'CER Carandiru'!K14</f>
        <v>279</v>
      </c>
      <c r="L450" s="924">
        <f>'CER Carandiru'!L14</f>
        <v>135</v>
      </c>
      <c r="M450" s="846">
        <f>'CER Carandiru'!M14</f>
        <v>311</v>
      </c>
      <c r="N450" s="846">
        <f>'CER Carandiru'!N14</f>
        <v>810</v>
      </c>
      <c r="O450" s="846">
        <f>'CER Carandiru'!O14</f>
        <v>1659</v>
      </c>
      <c r="P450" s="914">
        <f>'CER Carandiru'!P14</f>
        <v>2.0481481481481483</v>
      </c>
    </row>
    <row r="451" spans="1:16" x14ac:dyDescent="0.25">
      <c r="A451" s="886" t="str">
        <f>'CER Carandiru'!A15</f>
        <v>Nº Procedimento - Enfermeiro (30hrs)</v>
      </c>
      <c r="B451" s="924">
        <f>'CER Carandiru'!B15</f>
        <v>180</v>
      </c>
      <c r="C451" s="846">
        <f>'CER Carandiru'!C15</f>
        <v>355</v>
      </c>
      <c r="D451" s="924">
        <f>'CER Carandiru'!D15</f>
        <v>180</v>
      </c>
      <c r="E451" s="846">
        <f>'CER Carandiru'!E15</f>
        <v>503</v>
      </c>
      <c r="F451" s="924">
        <f>'CER Carandiru'!F15</f>
        <v>180</v>
      </c>
      <c r="G451" s="846">
        <f>'CER Carandiru'!G15</f>
        <v>582</v>
      </c>
      <c r="H451" s="924">
        <f>'CER Carandiru'!H15</f>
        <v>180</v>
      </c>
      <c r="I451" s="846">
        <f>'CER Carandiru'!I15</f>
        <v>598</v>
      </c>
      <c r="J451" s="924">
        <f>'CER Carandiru'!J15</f>
        <v>180</v>
      </c>
      <c r="K451" s="846">
        <f>'CER Carandiru'!K15</f>
        <v>605</v>
      </c>
      <c r="L451" s="924">
        <f>'CER Carandiru'!L15</f>
        <v>180</v>
      </c>
      <c r="M451" s="846">
        <f>'CER Carandiru'!M15</f>
        <v>565</v>
      </c>
      <c r="N451" s="846">
        <f>'CER Carandiru'!N15</f>
        <v>1080</v>
      </c>
      <c r="O451" s="846">
        <f>'CER Carandiru'!O15</f>
        <v>3208</v>
      </c>
      <c r="P451" s="914">
        <f>'CER Carandiru'!P15</f>
        <v>2.9703703703703703</v>
      </c>
    </row>
    <row r="452" spans="1:16" x14ac:dyDescent="0.25">
      <c r="A452" s="886" t="str">
        <f>'CER Carandiru'!A16</f>
        <v>Nº Procedimento - Fisioterapeuta (30hrs)</v>
      </c>
      <c r="B452" s="924">
        <f>'CER Carandiru'!B16</f>
        <v>675</v>
      </c>
      <c r="C452" s="846">
        <f>'CER Carandiru'!C16</f>
        <v>1029</v>
      </c>
      <c r="D452" s="924">
        <f>'CER Carandiru'!D16</f>
        <v>675</v>
      </c>
      <c r="E452" s="846">
        <f>'CER Carandiru'!E16</f>
        <v>1293</v>
      </c>
      <c r="F452" s="924">
        <f>'CER Carandiru'!F16</f>
        <v>675</v>
      </c>
      <c r="G452" s="846">
        <f>'CER Carandiru'!G16</f>
        <v>1610</v>
      </c>
      <c r="H452" s="924">
        <f>'CER Carandiru'!H16</f>
        <v>675</v>
      </c>
      <c r="I452" s="846">
        <f>'CER Carandiru'!I16</f>
        <v>1107</v>
      </c>
      <c r="J452" s="924">
        <f>'CER Carandiru'!J16</f>
        <v>675</v>
      </c>
      <c r="K452" s="846">
        <f>'CER Carandiru'!K16</f>
        <v>1410</v>
      </c>
      <c r="L452" s="924">
        <f>'CER Carandiru'!L16</f>
        <v>675</v>
      </c>
      <c r="M452" s="846">
        <f>'CER Carandiru'!M16</f>
        <v>1128</v>
      </c>
      <c r="N452" s="846">
        <f>'CER Carandiru'!N16</f>
        <v>4050</v>
      </c>
      <c r="O452" s="846">
        <f>'CER Carandiru'!O16</f>
        <v>7577</v>
      </c>
      <c r="P452" s="914">
        <f>'CER Carandiru'!P16</f>
        <v>1.8708641975308642</v>
      </c>
    </row>
    <row r="453" spans="1:16" x14ac:dyDescent="0.25">
      <c r="A453" s="886" t="str">
        <f>'CER Carandiru'!A17</f>
        <v>Nº Procedimento - Fonoaudiólogo (30hrs)</v>
      </c>
      <c r="B453" s="924">
        <f>'CER Carandiru'!B17</f>
        <v>945</v>
      </c>
      <c r="C453" s="846">
        <f>'CER Carandiru'!C17</f>
        <v>1427</v>
      </c>
      <c r="D453" s="924">
        <f>'CER Carandiru'!D17</f>
        <v>945</v>
      </c>
      <c r="E453" s="846">
        <f>'CER Carandiru'!E17</f>
        <v>1993</v>
      </c>
      <c r="F453" s="924">
        <f>'CER Carandiru'!F17</f>
        <v>945</v>
      </c>
      <c r="G453" s="846">
        <f>'CER Carandiru'!G17</f>
        <v>2897</v>
      </c>
      <c r="H453" s="924">
        <f>'CER Carandiru'!H17</f>
        <v>945</v>
      </c>
      <c r="I453" s="846">
        <f>'CER Carandiru'!I17</f>
        <v>2539</v>
      </c>
      <c r="J453" s="924">
        <f>'CER Carandiru'!J17</f>
        <v>945</v>
      </c>
      <c r="K453" s="846">
        <f>'CER Carandiru'!K17</f>
        <v>2691</v>
      </c>
      <c r="L453" s="924">
        <f>'CER Carandiru'!L17</f>
        <v>945</v>
      </c>
      <c r="M453" s="846">
        <f>'CER Carandiru'!M17</f>
        <v>2674</v>
      </c>
      <c r="N453" s="846">
        <f>'CER Carandiru'!N17</f>
        <v>5670</v>
      </c>
      <c r="O453" s="846">
        <f>'CER Carandiru'!O17</f>
        <v>14221</v>
      </c>
      <c r="P453" s="914">
        <f>'CER Carandiru'!P17</f>
        <v>2.5081128747795414</v>
      </c>
    </row>
    <row r="454" spans="1:16" x14ac:dyDescent="0.25">
      <c r="A454" s="886" t="str">
        <f>'CER Carandiru'!A18</f>
        <v>Nº Procedimento - Psicólogo (30hrs)</v>
      </c>
      <c r="B454" s="924">
        <f>'CER Carandiru'!B18</f>
        <v>270</v>
      </c>
      <c r="C454" s="846">
        <f>'CER Carandiru'!C18</f>
        <v>240</v>
      </c>
      <c r="D454" s="924">
        <f>'CER Carandiru'!D18</f>
        <v>270</v>
      </c>
      <c r="E454" s="846">
        <f>'CER Carandiru'!E18</f>
        <v>392</v>
      </c>
      <c r="F454" s="924">
        <f>'CER Carandiru'!F18</f>
        <v>270</v>
      </c>
      <c r="G454" s="846">
        <f>'CER Carandiru'!G18</f>
        <v>537</v>
      </c>
      <c r="H454" s="924">
        <f>'CER Carandiru'!H18</f>
        <v>270</v>
      </c>
      <c r="I454" s="846">
        <f>'CER Carandiru'!I18</f>
        <v>664</v>
      </c>
      <c r="J454" s="924">
        <f>'CER Carandiru'!J18</f>
        <v>270</v>
      </c>
      <c r="K454" s="846">
        <f>'CER Carandiru'!K18</f>
        <v>671</v>
      </c>
      <c r="L454" s="924">
        <f>'CER Carandiru'!L18</f>
        <v>270</v>
      </c>
      <c r="M454" s="846">
        <f>'CER Carandiru'!M18</f>
        <v>418</v>
      </c>
      <c r="N454" s="846">
        <f>'CER Carandiru'!N18</f>
        <v>1620</v>
      </c>
      <c r="O454" s="846">
        <f>'CER Carandiru'!O18</f>
        <v>2922</v>
      </c>
      <c r="P454" s="914">
        <f>'CER Carandiru'!P18</f>
        <v>1.8037037037037038</v>
      </c>
    </row>
    <row r="455" spans="1:16" x14ac:dyDescent="0.25">
      <c r="A455" s="886" t="str">
        <f>'CER Carandiru'!A19</f>
        <v>Nº Procedimento - Médico Neurologista (30hrs)</v>
      </c>
      <c r="B455" s="924">
        <f>'CER Carandiru'!B19</f>
        <v>90</v>
      </c>
      <c r="C455" s="846">
        <f>'CER Carandiru'!C19</f>
        <v>83</v>
      </c>
      <c r="D455" s="924">
        <f>'CER Carandiru'!D19</f>
        <v>90</v>
      </c>
      <c r="E455" s="846">
        <f>'CER Carandiru'!E19</f>
        <v>90</v>
      </c>
      <c r="F455" s="924">
        <f>'CER Carandiru'!F19</f>
        <v>90</v>
      </c>
      <c r="G455" s="846">
        <f>'CER Carandiru'!G19</f>
        <v>110</v>
      </c>
      <c r="H455" s="924">
        <f>'CER Carandiru'!H19</f>
        <v>90</v>
      </c>
      <c r="I455" s="846">
        <f>'CER Carandiru'!I19</f>
        <v>88</v>
      </c>
      <c r="J455" s="924">
        <f>'CER Carandiru'!J19</f>
        <v>90</v>
      </c>
      <c r="K455" s="846">
        <f>'CER Carandiru'!K19</f>
        <v>78</v>
      </c>
      <c r="L455" s="924">
        <f>'CER Carandiru'!L19</f>
        <v>90</v>
      </c>
      <c r="M455" s="846">
        <f>'CER Carandiru'!M19</f>
        <v>68</v>
      </c>
      <c r="N455" s="846">
        <f>'CER Carandiru'!N19</f>
        <v>540</v>
      </c>
      <c r="O455" s="846">
        <f>'CER Carandiru'!O19</f>
        <v>517</v>
      </c>
      <c r="P455" s="914">
        <f>'CER Carandiru'!P19</f>
        <v>0.95740740740740737</v>
      </c>
    </row>
    <row r="456" spans="1:16" x14ac:dyDescent="0.25">
      <c r="A456" s="214" t="str">
        <f>'CER Carandiru'!A20</f>
        <v>Nº Procedimento - Médico Ortopedista (10hrs)</v>
      </c>
      <c r="B456" s="917">
        <f>'CER Carandiru'!B20</f>
        <v>30</v>
      </c>
      <c r="C456" s="92">
        <f>'CER Carandiru'!C20</f>
        <v>44</v>
      </c>
      <c r="D456" s="917">
        <f>'CER Carandiru'!D20</f>
        <v>30</v>
      </c>
      <c r="E456" s="92">
        <f>'CER Carandiru'!E20</f>
        <v>43</v>
      </c>
      <c r="F456" s="917">
        <f>'CER Carandiru'!F20</f>
        <v>30</v>
      </c>
      <c r="G456" s="92">
        <f>'CER Carandiru'!G20</f>
        <v>58</v>
      </c>
      <c r="H456" s="917">
        <f>'CER Carandiru'!H20</f>
        <v>30</v>
      </c>
      <c r="I456" s="92">
        <f>'CER Carandiru'!I20</f>
        <v>41</v>
      </c>
      <c r="J456" s="917">
        <f>'CER Carandiru'!J20</f>
        <v>30</v>
      </c>
      <c r="K456" s="92">
        <f>'CER Carandiru'!K20</f>
        <v>9</v>
      </c>
      <c r="L456" s="917">
        <f>'CER Carandiru'!L20</f>
        <v>30</v>
      </c>
      <c r="M456" s="92">
        <f>'CER Carandiru'!M20</f>
        <v>80</v>
      </c>
      <c r="N456" s="92">
        <f>'CER Carandiru'!N20</f>
        <v>180</v>
      </c>
      <c r="O456" s="92">
        <f>'CER Carandiru'!O20</f>
        <v>275</v>
      </c>
      <c r="P456" s="915">
        <f>'CER Carandiru'!P20</f>
        <v>1.5277777777777777</v>
      </c>
    </row>
    <row r="457" spans="1:16" x14ac:dyDescent="0.25">
      <c r="A457" s="214" t="str">
        <f>'CER Carandiru'!A21</f>
        <v>Nº Procedimento - Médico Otorrinolaringologista (30hrs)</v>
      </c>
      <c r="B457" s="917">
        <f>'CER Carandiru'!B21</f>
        <v>90</v>
      </c>
      <c r="C457" s="92">
        <f>'CER Carandiru'!C21</f>
        <v>176</v>
      </c>
      <c r="D457" s="917">
        <f>'CER Carandiru'!D21</f>
        <v>90</v>
      </c>
      <c r="E457" s="92">
        <f>'CER Carandiru'!E21</f>
        <v>221</v>
      </c>
      <c r="F457" s="917">
        <f>'CER Carandiru'!F21</f>
        <v>90</v>
      </c>
      <c r="G457" s="92">
        <f>'CER Carandiru'!G21</f>
        <v>416</v>
      </c>
      <c r="H457" s="917">
        <f>'CER Carandiru'!H21</f>
        <v>90</v>
      </c>
      <c r="I457" s="92">
        <f>'CER Carandiru'!I21</f>
        <v>71</v>
      </c>
      <c r="J457" s="917">
        <f>'CER Carandiru'!J21</f>
        <v>90</v>
      </c>
      <c r="K457" s="92">
        <f>'CER Carandiru'!K21</f>
        <v>254</v>
      </c>
      <c r="L457" s="917">
        <f>'CER Carandiru'!L21</f>
        <v>90</v>
      </c>
      <c r="M457" s="92">
        <f>'CER Carandiru'!M21</f>
        <v>274</v>
      </c>
      <c r="N457" s="92">
        <f>'CER Carandiru'!N21</f>
        <v>540</v>
      </c>
      <c r="O457" s="92">
        <f>'CER Carandiru'!O21</f>
        <v>1412</v>
      </c>
      <c r="P457" s="915">
        <f>'CER Carandiru'!P21</f>
        <v>2.6148148148148147</v>
      </c>
    </row>
    <row r="458" spans="1:16" x14ac:dyDescent="0.25">
      <c r="A458" s="214" t="str">
        <f>'CER Carandiru'!A22</f>
        <v>Nº Procedimento - Nutricionista (40hrs)</v>
      </c>
      <c r="B458" s="917">
        <f>'CER Carandiru'!B22</f>
        <v>135</v>
      </c>
      <c r="C458" s="92">
        <f>'CER Carandiru'!C22</f>
        <v>163</v>
      </c>
      <c r="D458" s="917">
        <f>'CER Carandiru'!D22</f>
        <v>135</v>
      </c>
      <c r="E458" s="92">
        <f>'CER Carandiru'!E22</f>
        <v>194</v>
      </c>
      <c r="F458" s="917">
        <f>'CER Carandiru'!F22</f>
        <v>135</v>
      </c>
      <c r="G458" s="92">
        <f>'CER Carandiru'!G22</f>
        <v>298</v>
      </c>
      <c r="H458" s="917">
        <f>'CER Carandiru'!H22</f>
        <v>135</v>
      </c>
      <c r="I458" s="92">
        <f>'CER Carandiru'!I22</f>
        <v>239</v>
      </c>
      <c r="J458" s="917">
        <f>'CER Carandiru'!J22</f>
        <v>135</v>
      </c>
      <c r="K458" s="92">
        <f>'CER Carandiru'!K22</f>
        <v>85</v>
      </c>
      <c r="L458" s="917">
        <f>'CER Carandiru'!L22</f>
        <v>135</v>
      </c>
      <c r="M458" s="92">
        <f>'CER Carandiru'!M22</f>
        <v>235</v>
      </c>
      <c r="N458" s="92">
        <f>'CER Carandiru'!N22</f>
        <v>810</v>
      </c>
      <c r="O458" s="92">
        <f>'CER Carandiru'!O22</f>
        <v>1214</v>
      </c>
      <c r="P458" s="915">
        <f>'CER Carandiru'!P22</f>
        <v>1.4987654320987653</v>
      </c>
    </row>
    <row r="459" spans="1:16" ht="15.75" thickBot="1" x14ac:dyDescent="0.3">
      <c r="A459" s="214" t="str">
        <f>'CER Carandiru'!A23</f>
        <v>Nº Procedimento - Terapeuta Ocupacional (30hrs)</v>
      </c>
      <c r="B459" s="917">
        <f>'CER Carandiru'!B23</f>
        <v>405</v>
      </c>
      <c r="C459" s="92">
        <f>'CER Carandiru'!C23</f>
        <v>459</v>
      </c>
      <c r="D459" s="917">
        <f>'CER Carandiru'!D23</f>
        <v>405</v>
      </c>
      <c r="E459" s="92">
        <f>'CER Carandiru'!E23</f>
        <v>257</v>
      </c>
      <c r="F459" s="917">
        <f>'CER Carandiru'!F23</f>
        <v>405</v>
      </c>
      <c r="G459" s="92">
        <f>'CER Carandiru'!G23</f>
        <v>197</v>
      </c>
      <c r="H459" s="917">
        <f>'CER Carandiru'!H23</f>
        <v>405</v>
      </c>
      <c r="I459" s="92">
        <f>'CER Carandiru'!I23</f>
        <v>310</v>
      </c>
      <c r="J459" s="917">
        <f>'CER Carandiru'!J23</f>
        <v>405</v>
      </c>
      <c r="K459" s="92">
        <f>'CER Carandiru'!K23</f>
        <v>412</v>
      </c>
      <c r="L459" s="917">
        <f>'CER Carandiru'!L23</f>
        <v>405</v>
      </c>
      <c r="M459" s="92">
        <f>'CER Carandiru'!M23</f>
        <v>436</v>
      </c>
      <c r="N459" s="92">
        <f>'CER Carandiru'!N23</f>
        <v>2430</v>
      </c>
      <c r="O459" s="92">
        <f>'CER Carandiru'!O23</f>
        <v>2071</v>
      </c>
      <c r="P459" s="915">
        <f>'CER Carandiru'!P23</f>
        <v>0.85226337448559675</v>
      </c>
    </row>
    <row r="460" spans="1:16" ht="15.75" thickBot="1" x14ac:dyDescent="0.3">
      <c r="A460" s="844" t="str">
        <f>'CER Carandiru'!A24</f>
        <v>TOTAL</v>
      </c>
      <c r="B460" s="932">
        <f>'CER Carandiru'!B24</f>
        <v>4070</v>
      </c>
      <c r="C460" s="949">
        <f>'CER Carandiru'!C24</f>
        <v>5501</v>
      </c>
      <c r="D460" s="932">
        <f>'CER Carandiru'!D24</f>
        <v>4070</v>
      </c>
      <c r="E460" s="949">
        <f>'CER Carandiru'!E24</f>
        <v>6725</v>
      </c>
      <c r="F460" s="932">
        <f>'CER Carandiru'!F24</f>
        <v>4070</v>
      </c>
      <c r="G460" s="949">
        <f>'CER Carandiru'!G24</f>
        <v>8141</v>
      </c>
      <c r="H460" s="932">
        <f>'CER Carandiru'!H24</f>
        <v>4070</v>
      </c>
      <c r="I460" s="949">
        <f>'CER Carandiru'!I24</f>
        <v>7213</v>
      </c>
      <c r="J460" s="932">
        <f>'CER Carandiru'!J24</f>
        <v>4070</v>
      </c>
      <c r="K460" s="949">
        <f>'CER Carandiru'!K24</f>
        <v>7844</v>
      </c>
      <c r="L460" s="932">
        <f>'CER Carandiru'!L24</f>
        <v>4070</v>
      </c>
      <c r="M460" s="949">
        <f>'CER Carandiru'!M24</f>
        <v>7498</v>
      </c>
      <c r="N460" s="949">
        <f>'CER Carandiru'!N24</f>
        <v>24420</v>
      </c>
      <c r="O460" s="949">
        <f>'CER Carandiru'!O24</f>
        <v>42922</v>
      </c>
      <c r="P460" s="950">
        <f>'CER Carandiru'!P24</f>
        <v>1.7576576576576577</v>
      </c>
    </row>
    <row r="462" spans="1:16" ht="15.75" x14ac:dyDescent="0.25">
      <c r="A462" s="918" t="s">
        <v>679</v>
      </c>
      <c r="B462" s="926"/>
      <c r="C462" s="919"/>
      <c r="D462" s="926"/>
      <c r="E462" s="919"/>
      <c r="F462" s="926"/>
      <c r="G462" s="919"/>
      <c r="H462" s="926"/>
      <c r="I462" s="919"/>
      <c r="J462" s="926"/>
      <c r="K462" s="919"/>
      <c r="L462" s="926"/>
      <c r="M462" s="919"/>
      <c r="N462" s="919"/>
      <c r="O462" s="919"/>
      <c r="P462" s="919"/>
    </row>
    <row r="463" spans="1:16" x14ac:dyDescent="0.25">
      <c r="A463" s="909"/>
      <c r="B463" s="971" t="s">
        <v>485</v>
      </c>
      <c r="C463" s="971"/>
      <c r="D463" s="981" t="s">
        <v>686</v>
      </c>
      <c r="E463" s="968"/>
      <c r="F463" s="971" t="s">
        <v>687</v>
      </c>
      <c r="G463" s="971"/>
      <c r="H463" s="971" t="s">
        <v>688</v>
      </c>
      <c r="I463" s="971"/>
      <c r="J463" s="971" t="s">
        <v>690</v>
      </c>
      <c r="K463" s="971"/>
      <c r="L463" s="971" t="s">
        <v>691</v>
      </c>
      <c r="M463" s="971"/>
      <c r="N463" s="986" t="s">
        <v>486</v>
      </c>
      <c r="O463" s="986"/>
      <c r="P463" s="986"/>
    </row>
    <row r="464" spans="1:16" ht="15.75" thickBot="1" x14ac:dyDescent="0.3">
      <c r="A464" s="842" t="s">
        <v>14</v>
      </c>
      <c r="B464" s="920" t="s">
        <v>488</v>
      </c>
      <c r="C464" s="847" t="s">
        <v>487</v>
      </c>
      <c r="D464" s="920" t="s">
        <v>488</v>
      </c>
      <c r="E464" s="847" t="s">
        <v>487</v>
      </c>
      <c r="F464" s="920" t="s">
        <v>488</v>
      </c>
      <c r="G464" s="847" t="s">
        <v>487</v>
      </c>
      <c r="H464" s="920" t="s">
        <v>488</v>
      </c>
      <c r="I464" s="847" t="s">
        <v>487</v>
      </c>
      <c r="J464" s="920" t="s">
        <v>488</v>
      </c>
      <c r="K464" s="847" t="s">
        <v>487</v>
      </c>
      <c r="L464" s="920" t="s">
        <v>488</v>
      </c>
      <c r="M464" s="847" t="s">
        <v>487</v>
      </c>
      <c r="N464" s="847" t="s">
        <v>630</v>
      </c>
      <c r="O464" s="847" t="s">
        <v>631</v>
      </c>
      <c r="P464" s="910" t="s">
        <v>1</v>
      </c>
    </row>
    <row r="465" spans="1:16" ht="15.75" thickTop="1" x14ac:dyDescent="0.25">
      <c r="A465" s="214" t="str">
        <f>'CER Carandiru'!A29</f>
        <v>Nº pacientes em acompanhamento APD</v>
      </c>
      <c r="B465" s="917">
        <f>'CER Carandiru'!B29</f>
        <v>80</v>
      </c>
      <c r="C465" s="92">
        <f>'CER Carandiru'!C29</f>
        <v>89</v>
      </c>
      <c r="D465" s="917">
        <f>'CER Carandiru'!D29</f>
        <v>80</v>
      </c>
      <c r="E465" s="92">
        <f>'CER Carandiru'!E29</f>
        <v>123</v>
      </c>
      <c r="F465" s="917">
        <f>'CER Carandiru'!F29</f>
        <v>80</v>
      </c>
      <c r="G465" s="92">
        <f>'CER Carandiru'!G29</f>
        <v>132</v>
      </c>
      <c r="H465" s="917">
        <f>'CER Carandiru'!H29</f>
        <v>80</v>
      </c>
      <c r="I465" s="92">
        <f>'CER Carandiru'!I29</f>
        <v>142</v>
      </c>
      <c r="J465" s="917">
        <f>'CER Carandiru'!J29</f>
        <v>80</v>
      </c>
      <c r="K465" s="92">
        <f>'CER Carandiru'!K29</f>
        <v>165</v>
      </c>
      <c r="L465" s="917">
        <f>'CER Carandiru'!L29</f>
        <v>80</v>
      </c>
      <c r="M465" s="92">
        <f>'CER Carandiru'!M29</f>
        <v>152</v>
      </c>
      <c r="N465" s="92">
        <f>'CER Carandiru'!N29</f>
        <v>480</v>
      </c>
      <c r="O465" s="92">
        <f>'CER Carandiru'!O29</f>
        <v>803</v>
      </c>
      <c r="P465" s="915">
        <f>'CER Carandiru'!P29</f>
        <v>1.6729166666666666</v>
      </c>
    </row>
    <row r="466" spans="1:16" x14ac:dyDescent="0.25">
      <c r="A466" s="214" t="str">
        <f>'CER Carandiru'!A30</f>
        <v>Procedimentos da Eq. Multiprofissional APD</v>
      </c>
      <c r="B466" s="917">
        <f>'CER Carandiru'!B30</f>
        <v>205</v>
      </c>
      <c r="C466" s="92">
        <f>'CER Carandiru'!C30</f>
        <v>212</v>
      </c>
      <c r="D466" s="917">
        <f>'CER Carandiru'!D30</f>
        <v>205</v>
      </c>
      <c r="E466" s="92">
        <f>'CER Carandiru'!E30</f>
        <v>318</v>
      </c>
      <c r="F466" s="917">
        <f>'CER Carandiru'!F30</f>
        <v>205</v>
      </c>
      <c r="G466" s="92">
        <f>'CER Carandiru'!G30</f>
        <v>275</v>
      </c>
      <c r="H466" s="917">
        <f>'CER Carandiru'!H30</f>
        <v>205</v>
      </c>
      <c r="I466" s="92">
        <f>'CER Carandiru'!I30</f>
        <v>356</v>
      </c>
      <c r="J466" s="917">
        <f>'CER Carandiru'!J30</f>
        <v>205</v>
      </c>
      <c r="K466" s="92">
        <f>'CER Carandiru'!K30</f>
        <v>375</v>
      </c>
      <c r="L466" s="917">
        <f>'CER Carandiru'!L30</f>
        <v>205</v>
      </c>
      <c r="M466" s="92">
        <f>'CER Carandiru'!M30</f>
        <v>345</v>
      </c>
      <c r="N466" s="92">
        <f>'CER Carandiru'!N30</f>
        <v>1230</v>
      </c>
      <c r="O466" s="92">
        <f>'CER Carandiru'!O30</f>
        <v>1881</v>
      </c>
      <c r="P466" s="915">
        <f>'CER Carandiru'!P30</f>
        <v>1.5292682926829269</v>
      </c>
    </row>
    <row r="467" spans="1:16" ht="15.75" thickBot="1" x14ac:dyDescent="0.3">
      <c r="A467" s="214" t="str">
        <f>'CER Carandiru'!A31</f>
        <v>Procedimentos por acompanhante APD</v>
      </c>
      <c r="B467" s="917">
        <f>'CER Carandiru'!B31</f>
        <v>324</v>
      </c>
      <c r="C467" s="92">
        <f>'CER Carandiru'!C31</f>
        <v>277</v>
      </c>
      <c r="D467" s="917">
        <f>'CER Carandiru'!D31</f>
        <v>324</v>
      </c>
      <c r="E467" s="92">
        <f>'CER Carandiru'!E31</f>
        <v>280</v>
      </c>
      <c r="F467" s="917">
        <f>'CER Carandiru'!F31</f>
        <v>324</v>
      </c>
      <c r="G467" s="92">
        <f>'CER Carandiru'!G31</f>
        <v>299</v>
      </c>
      <c r="H467" s="917">
        <f>'CER Carandiru'!H31</f>
        <v>324</v>
      </c>
      <c r="I467" s="92">
        <f>'CER Carandiru'!I31</f>
        <v>339</v>
      </c>
      <c r="J467" s="917">
        <f>'CER Carandiru'!J31</f>
        <v>324</v>
      </c>
      <c r="K467" s="92">
        <f>'CER Carandiru'!K31</f>
        <v>344</v>
      </c>
      <c r="L467" s="917">
        <f>'CER Carandiru'!L31</f>
        <v>324</v>
      </c>
      <c r="M467" s="92">
        <f>'CER Carandiru'!M31</f>
        <v>272</v>
      </c>
      <c r="N467" s="92">
        <f>'CER Carandiru'!N31</f>
        <v>1944</v>
      </c>
      <c r="O467" s="92">
        <f>'CER Carandiru'!O31</f>
        <v>1811</v>
      </c>
      <c r="P467" s="915">
        <f>'CER Carandiru'!P31</f>
        <v>0.93158436213991769</v>
      </c>
    </row>
    <row r="468" spans="1:16" ht="15.75" thickBot="1" x14ac:dyDescent="0.3">
      <c r="A468" s="844" t="str">
        <f>'CER Carandiru'!A32</f>
        <v xml:space="preserve">TOTAL </v>
      </c>
      <c r="B468" s="932">
        <f>'CER Carandiru'!B32</f>
        <v>609</v>
      </c>
      <c r="C468" s="949">
        <f>'CER Carandiru'!C32</f>
        <v>578</v>
      </c>
      <c r="D468" s="932">
        <f>'CER Carandiru'!D32</f>
        <v>609</v>
      </c>
      <c r="E468" s="949">
        <f>'CER Carandiru'!E32</f>
        <v>721</v>
      </c>
      <c r="F468" s="932">
        <f>'CER Carandiru'!F32</f>
        <v>609</v>
      </c>
      <c r="G468" s="949">
        <f>'CER Carandiru'!G32</f>
        <v>706</v>
      </c>
      <c r="H468" s="932">
        <f>'CER Carandiru'!H32</f>
        <v>609</v>
      </c>
      <c r="I468" s="949">
        <f>'CER Carandiru'!I32</f>
        <v>837</v>
      </c>
      <c r="J468" s="932">
        <f>'CER Carandiru'!J32</f>
        <v>609</v>
      </c>
      <c r="K468" s="949">
        <f>'CER Carandiru'!K32</f>
        <v>884</v>
      </c>
      <c r="L468" s="932">
        <f>'CER Carandiru'!L32</f>
        <v>609</v>
      </c>
      <c r="M468" s="949">
        <f>'CER Carandiru'!M32</f>
        <v>769</v>
      </c>
      <c r="N468" s="949">
        <f>'CER Carandiru'!N32</f>
        <v>3654</v>
      </c>
      <c r="O468" s="949">
        <f>'CER Carandiru'!O32</f>
        <v>4495</v>
      </c>
      <c r="P468" s="950">
        <f>'CER Carandiru'!P32</f>
        <v>1.2301587301587302</v>
      </c>
    </row>
    <row r="470" spans="1:16" ht="15.75" x14ac:dyDescent="0.25">
      <c r="A470" s="918" t="s">
        <v>642</v>
      </c>
      <c r="B470" s="926"/>
      <c r="C470" s="919"/>
      <c r="D470" s="926"/>
      <c r="E470" s="919"/>
      <c r="F470" s="926"/>
      <c r="G470" s="919"/>
      <c r="H470" s="926"/>
      <c r="I470" s="919"/>
      <c r="J470" s="926"/>
      <c r="K470" s="919"/>
      <c r="L470" s="926"/>
      <c r="M470" s="919"/>
      <c r="N470" s="919"/>
      <c r="O470" s="919"/>
      <c r="P470" s="919"/>
    </row>
    <row r="471" spans="1:16" x14ac:dyDescent="0.25">
      <c r="A471" s="909"/>
      <c r="B471" s="971" t="s">
        <v>485</v>
      </c>
      <c r="C471" s="971"/>
      <c r="D471" s="981" t="s">
        <v>686</v>
      </c>
      <c r="E471" s="968"/>
      <c r="F471" s="971" t="s">
        <v>687</v>
      </c>
      <c r="G471" s="971"/>
      <c r="H471" s="971" t="s">
        <v>688</v>
      </c>
      <c r="I471" s="971"/>
      <c r="J471" s="971" t="s">
        <v>690</v>
      </c>
      <c r="K471" s="971"/>
      <c r="L471" s="971" t="s">
        <v>691</v>
      </c>
      <c r="M471" s="971"/>
      <c r="N471" s="986" t="s">
        <v>486</v>
      </c>
      <c r="O471" s="986"/>
      <c r="P471" s="986"/>
    </row>
    <row r="472" spans="1:16" ht="15.75" thickBot="1" x14ac:dyDescent="0.3">
      <c r="A472" s="842" t="s">
        <v>14</v>
      </c>
      <c r="B472" s="920" t="s">
        <v>488</v>
      </c>
      <c r="C472" s="847" t="s">
        <v>487</v>
      </c>
      <c r="D472" s="920" t="s">
        <v>488</v>
      </c>
      <c r="E472" s="847" t="s">
        <v>487</v>
      </c>
      <c r="F472" s="920" t="s">
        <v>488</v>
      </c>
      <c r="G472" s="847" t="s">
        <v>487</v>
      </c>
      <c r="H472" s="920" t="s">
        <v>488</v>
      </c>
      <c r="I472" s="847" t="s">
        <v>487</v>
      </c>
      <c r="J472" s="920" t="s">
        <v>488</v>
      </c>
      <c r="K472" s="847" t="s">
        <v>487</v>
      </c>
      <c r="L472" s="920" t="s">
        <v>488</v>
      </c>
      <c r="M472" s="847" t="s">
        <v>487</v>
      </c>
      <c r="N472" s="847" t="s">
        <v>630</v>
      </c>
      <c r="O472" s="847" t="s">
        <v>631</v>
      </c>
      <c r="P472" s="910" t="s">
        <v>1</v>
      </c>
    </row>
    <row r="473" spans="1:16" ht="15.75" thickTop="1" x14ac:dyDescent="0.25">
      <c r="A473" s="214" t="str">
        <f>'CAPS INF III VM-VG'!A9</f>
        <v>Nº Pacientes com cadastro ativo CAPS</v>
      </c>
      <c r="B473" s="917">
        <f>'CAPS INF III VM-VG'!B9</f>
        <v>300</v>
      </c>
      <c r="C473" s="92">
        <f>'CAPS INF III VM-VG'!C9</f>
        <v>291</v>
      </c>
      <c r="D473" s="917">
        <f>'CAPS INF III VM-VG'!D9</f>
        <v>300</v>
      </c>
      <c r="E473" s="92">
        <f>'CAPS INF III VM-VG'!E9</f>
        <v>281</v>
      </c>
      <c r="F473" s="917">
        <f>'CAPS INF III VM-VG'!F9</f>
        <v>300</v>
      </c>
      <c r="G473" s="92">
        <f>'CAPS INF III VM-VG'!G9</f>
        <v>332</v>
      </c>
      <c r="H473" s="917">
        <f>'CAPS INF III VM-VG'!H9</f>
        <v>300</v>
      </c>
      <c r="I473" s="92">
        <f>'CAPS INF III VM-VG'!I9</f>
        <v>318</v>
      </c>
      <c r="J473" s="917">
        <f>'CAPS INF III VM-VG'!J9</f>
        <v>300</v>
      </c>
      <c r="K473" s="92">
        <f>'CAPS INF III VM-VG'!K9</f>
        <v>260</v>
      </c>
      <c r="L473" s="917">
        <f>'CAPS INF III VM-VG'!L9</f>
        <v>300</v>
      </c>
      <c r="M473" s="92">
        <f>'CAPS INF III VM-VG'!M9</f>
        <v>327</v>
      </c>
      <c r="N473" s="92">
        <f>'CAPS INF III VM-VG'!N9</f>
        <v>1800</v>
      </c>
      <c r="O473" s="92">
        <f>'CAPS INF III VM-VG'!O9</f>
        <v>1809</v>
      </c>
      <c r="P473" s="915">
        <f>'CAPS INF III VM-VG'!P9</f>
        <v>1.0049999999999999</v>
      </c>
    </row>
    <row r="474" spans="1:16" x14ac:dyDescent="0.25">
      <c r="A474" s="214" t="str">
        <f>'CAPS INF III VM-VG'!A10</f>
        <v>Matriciamento de Equipes da Atenção Básica</v>
      </c>
      <c r="B474" s="917">
        <f>'CAPS INF III VM-VG'!B10</f>
        <v>13</v>
      </c>
      <c r="C474" s="92">
        <f>'CAPS INF III VM-VG'!C10</f>
        <v>14</v>
      </c>
      <c r="D474" s="917">
        <f>'CAPS INF III VM-VG'!D10</f>
        <v>13</v>
      </c>
      <c r="E474" s="92">
        <f>'CAPS INF III VM-VG'!E10</f>
        <v>27</v>
      </c>
      <c r="F474" s="917">
        <f>'CAPS INF III VM-VG'!F10</f>
        <v>13</v>
      </c>
      <c r="G474" s="92">
        <f>'CAPS INF III VM-VG'!G10</f>
        <v>18</v>
      </c>
      <c r="H474" s="917">
        <f>'CAPS INF III VM-VG'!H10</f>
        <v>13</v>
      </c>
      <c r="I474" s="92">
        <f>'CAPS INF III VM-VG'!I10</f>
        <v>14</v>
      </c>
      <c r="J474" s="917">
        <f>'CAPS INF III VM-VG'!J10</f>
        <v>13</v>
      </c>
      <c r="K474" s="92">
        <f>'CAPS INF III VM-VG'!K10</f>
        <v>19</v>
      </c>
      <c r="L474" s="917">
        <f>'CAPS INF III VM-VG'!L10</f>
        <v>13</v>
      </c>
      <c r="M474" s="92">
        <f>'CAPS INF III VM-VG'!M10</f>
        <v>14</v>
      </c>
      <c r="N474" s="92">
        <f>'CAPS INF III VM-VG'!N10</f>
        <v>78</v>
      </c>
      <c r="O474" s="92">
        <f>'CAPS INF III VM-VG'!O10</f>
        <v>106</v>
      </c>
      <c r="P474" s="915">
        <f>'CAPS INF III VM-VG'!P10</f>
        <v>1.358974358974359</v>
      </c>
    </row>
    <row r="475" spans="1:16" ht="24" x14ac:dyDescent="0.25">
      <c r="A475" s="216" t="str">
        <f>'CAPS INF III VM-VG'!A11</f>
        <v>Matriciamento de equipes de Atenção da Urgência, Emergência e Referência Saude Mental</v>
      </c>
      <c r="B475" s="917">
        <f>'CAPS INF III VM-VG'!B11</f>
        <v>1</v>
      </c>
      <c r="C475" s="92">
        <f>'CAPS INF III VM-VG'!C11</f>
        <v>0</v>
      </c>
      <c r="D475" s="917">
        <f>'CAPS INF III VM-VG'!D11</f>
        <v>1</v>
      </c>
      <c r="E475" s="92">
        <f>'CAPS INF III VM-VG'!E11</f>
        <v>2</v>
      </c>
      <c r="F475" s="917">
        <f>'CAPS INF III VM-VG'!F11</f>
        <v>1</v>
      </c>
      <c r="G475" s="92">
        <f>'CAPS INF III VM-VG'!G11</f>
        <v>1</v>
      </c>
      <c r="H475" s="917">
        <f>'CAPS INF III VM-VG'!H11</f>
        <v>1</v>
      </c>
      <c r="I475" s="92">
        <f>'CAPS INF III VM-VG'!I11</f>
        <v>1</v>
      </c>
      <c r="J475" s="917">
        <f>'CAPS INF III VM-VG'!J11</f>
        <v>1</v>
      </c>
      <c r="K475" s="92">
        <f>'CAPS INF III VM-VG'!K11</f>
        <v>0</v>
      </c>
      <c r="L475" s="917">
        <f>'CAPS INF III VM-VG'!L11</f>
        <v>1</v>
      </c>
      <c r="M475" s="92">
        <f>'CAPS INF III VM-VG'!M11</f>
        <v>1</v>
      </c>
      <c r="N475" s="92">
        <f>'CAPS INF III VM-VG'!N11</f>
        <v>6</v>
      </c>
      <c r="O475" s="92">
        <f>'CAPS INF III VM-VG'!O11</f>
        <v>5</v>
      </c>
      <c r="P475" s="915">
        <f>'CAPS INF III VM-VG'!P11</f>
        <v>0.83333333333333337</v>
      </c>
    </row>
    <row r="476" spans="1:16" x14ac:dyDescent="0.25">
      <c r="A476" s="214" t="str">
        <f>'CAPS INF III VM-VG'!A12</f>
        <v>Nº Atendimento domiciliar para pacientes de CAPS</v>
      </c>
      <c r="B476" s="917">
        <f>'CAPS INF III VM-VG'!B12</f>
        <v>35</v>
      </c>
      <c r="C476" s="92">
        <f>'CAPS INF III VM-VG'!C12</f>
        <v>32</v>
      </c>
      <c r="D476" s="917">
        <f>'CAPS INF III VM-VG'!D12</f>
        <v>35</v>
      </c>
      <c r="E476" s="92">
        <f>'CAPS INF III VM-VG'!E12</f>
        <v>38</v>
      </c>
      <c r="F476" s="917">
        <f>'CAPS INF III VM-VG'!F12</f>
        <v>35</v>
      </c>
      <c r="G476" s="92">
        <f>'CAPS INF III VM-VG'!G12</f>
        <v>35</v>
      </c>
      <c r="H476" s="917">
        <f>'CAPS INF III VM-VG'!H12</f>
        <v>35</v>
      </c>
      <c r="I476" s="92">
        <f>'CAPS INF III VM-VG'!I12</f>
        <v>38</v>
      </c>
      <c r="J476" s="917">
        <f>'CAPS INF III VM-VG'!J12</f>
        <v>35</v>
      </c>
      <c r="K476" s="92">
        <f>'CAPS INF III VM-VG'!K12</f>
        <v>30</v>
      </c>
      <c r="L476" s="917">
        <f>'CAPS INF III VM-VG'!L12</f>
        <v>35</v>
      </c>
      <c r="M476" s="92">
        <f>'CAPS INF III VM-VG'!M12</f>
        <v>33</v>
      </c>
      <c r="N476" s="92">
        <f>'CAPS INF III VM-VG'!N12</f>
        <v>210</v>
      </c>
      <c r="O476" s="92">
        <f>'CAPS INF III VM-VG'!O12</f>
        <v>206</v>
      </c>
      <c r="P476" s="915">
        <f>'CAPS INF III VM-VG'!P12</f>
        <v>0.98095238095238091</v>
      </c>
    </row>
    <row r="477" spans="1:16" ht="15.75" thickBot="1" x14ac:dyDescent="0.3">
      <c r="A477" s="214" t="str">
        <f>'CAPS INF III VM-VG'!A13</f>
        <v>Nº Acolhimento Noturno</v>
      </c>
      <c r="B477" s="917">
        <f>'CAPS INF III VM-VG'!B13</f>
        <v>135</v>
      </c>
      <c r="C477" s="92">
        <f>'CAPS INF III VM-VG'!C13</f>
        <v>23</v>
      </c>
      <c r="D477" s="917">
        <f>'CAPS INF III VM-VG'!D13</f>
        <v>135</v>
      </c>
      <c r="E477" s="92">
        <f>'CAPS INF III VM-VG'!E13</f>
        <v>80</v>
      </c>
      <c r="F477" s="917">
        <f>'CAPS INF III VM-VG'!F13</f>
        <v>135</v>
      </c>
      <c r="G477" s="92">
        <f>'CAPS INF III VM-VG'!G13</f>
        <v>80</v>
      </c>
      <c r="H477" s="917">
        <f>'CAPS INF III VM-VG'!H13</f>
        <v>135</v>
      </c>
      <c r="I477" s="92">
        <f>'CAPS INF III VM-VG'!I13</f>
        <v>133</v>
      </c>
      <c r="J477" s="917">
        <f>'CAPS INF III VM-VG'!J13</f>
        <v>135</v>
      </c>
      <c r="K477" s="92">
        <f>'CAPS INF III VM-VG'!K13</f>
        <v>202</v>
      </c>
      <c r="L477" s="917">
        <f>'CAPS INF III VM-VG'!L13</f>
        <v>135</v>
      </c>
      <c r="M477" s="92">
        <f>'CAPS INF III VM-VG'!M13</f>
        <v>149</v>
      </c>
      <c r="N477" s="92">
        <f>'CAPS INF III VM-VG'!N13</f>
        <v>810</v>
      </c>
      <c r="O477" s="92">
        <f>'CAPS INF III VM-VG'!O13</f>
        <v>667</v>
      </c>
      <c r="P477" s="915">
        <f>'CAPS INF III VM-VG'!P13</f>
        <v>0.82345679012345674</v>
      </c>
    </row>
    <row r="478" spans="1:16" ht="15.75" thickBot="1" x14ac:dyDescent="0.3">
      <c r="A478" s="844" t="str">
        <f>'CAPS INF III VM-VG'!A14</f>
        <v xml:space="preserve">TOTAL </v>
      </c>
      <c r="B478" s="932">
        <f>'CAPS INF III VM-VG'!B14</f>
        <v>484</v>
      </c>
      <c r="C478" s="949">
        <f>'CAPS INF III VM-VG'!C14</f>
        <v>360</v>
      </c>
      <c r="D478" s="932">
        <f>'CAPS INF III VM-VG'!D14</f>
        <v>484</v>
      </c>
      <c r="E478" s="949">
        <f>'CAPS INF III VM-VG'!E14</f>
        <v>428</v>
      </c>
      <c r="F478" s="932">
        <f>'CAPS INF III VM-VG'!F14</f>
        <v>484</v>
      </c>
      <c r="G478" s="949">
        <f>'CAPS INF III VM-VG'!G14</f>
        <v>466</v>
      </c>
      <c r="H478" s="932">
        <f>'CAPS INF III VM-VG'!H14</f>
        <v>484</v>
      </c>
      <c r="I478" s="949">
        <f>'CAPS INF III VM-VG'!I14</f>
        <v>504</v>
      </c>
      <c r="J478" s="932">
        <f>'CAPS INF III VM-VG'!J14</f>
        <v>484</v>
      </c>
      <c r="K478" s="949">
        <f>'CAPS INF III VM-VG'!K14</f>
        <v>511</v>
      </c>
      <c r="L478" s="932">
        <f>'CAPS INF III VM-VG'!L14</f>
        <v>484</v>
      </c>
      <c r="M478" s="949">
        <f>'CAPS INF III VM-VG'!M14</f>
        <v>524</v>
      </c>
      <c r="N478" s="949">
        <f>'CAPS INF III VM-VG'!N14</f>
        <v>2904</v>
      </c>
      <c r="O478" s="949">
        <f>'CAPS INF III VM-VG'!O14</f>
        <v>2126</v>
      </c>
      <c r="P478" s="950">
        <f>'CAPS INF III VM-VG'!P14</f>
        <v>0.73209366391184572</v>
      </c>
    </row>
    <row r="480" spans="1:16" ht="15.75" x14ac:dyDescent="0.25">
      <c r="A480" s="918" t="s">
        <v>641</v>
      </c>
      <c r="B480" s="926"/>
      <c r="C480" s="919"/>
      <c r="D480" s="926"/>
      <c r="E480" s="919"/>
      <c r="F480" s="926"/>
      <c r="G480" s="919"/>
      <c r="H480" s="926"/>
      <c r="I480" s="919"/>
      <c r="J480" s="926"/>
      <c r="K480" s="919"/>
      <c r="L480" s="926"/>
      <c r="M480" s="919"/>
      <c r="N480" s="919"/>
      <c r="O480" s="919"/>
      <c r="P480" s="919"/>
    </row>
    <row r="481" spans="1:16" x14ac:dyDescent="0.25">
      <c r="A481" s="909"/>
      <c r="B481" s="971" t="s">
        <v>485</v>
      </c>
      <c r="C481" s="971"/>
      <c r="D481" s="981" t="s">
        <v>686</v>
      </c>
      <c r="E481" s="968"/>
      <c r="F481" s="971" t="s">
        <v>687</v>
      </c>
      <c r="G481" s="971"/>
      <c r="H481" s="971" t="s">
        <v>688</v>
      </c>
      <c r="I481" s="971"/>
      <c r="J481" s="971" t="s">
        <v>690</v>
      </c>
      <c r="K481" s="971"/>
      <c r="L481" s="971" t="s">
        <v>691</v>
      </c>
      <c r="M481" s="971"/>
      <c r="N481" s="986" t="s">
        <v>486</v>
      </c>
      <c r="O481" s="986"/>
      <c r="P481" s="986"/>
    </row>
    <row r="482" spans="1:16" ht="15.75" thickBot="1" x14ac:dyDescent="0.3">
      <c r="A482" s="842" t="s">
        <v>14</v>
      </c>
      <c r="B482" s="920" t="s">
        <v>488</v>
      </c>
      <c r="C482" s="847" t="s">
        <v>487</v>
      </c>
      <c r="D482" s="920" t="s">
        <v>488</v>
      </c>
      <c r="E482" s="847" t="s">
        <v>487</v>
      </c>
      <c r="F482" s="920" t="s">
        <v>488</v>
      </c>
      <c r="G482" s="847" t="s">
        <v>487</v>
      </c>
      <c r="H482" s="920" t="s">
        <v>488</v>
      </c>
      <c r="I482" s="847" t="s">
        <v>487</v>
      </c>
      <c r="J482" s="920" t="s">
        <v>488</v>
      </c>
      <c r="K482" s="847" t="s">
        <v>487</v>
      </c>
      <c r="L482" s="920" t="s">
        <v>488</v>
      </c>
      <c r="M482" s="847" t="s">
        <v>487</v>
      </c>
      <c r="N482" s="847" t="s">
        <v>630</v>
      </c>
      <c r="O482" s="847" t="s">
        <v>631</v>
      </c>
      <c r="P482" s="910" t="s">
        <v>1</v>
      </c>
    </row>
    <row r="483" spans="1:16" ht="24.75" thickTop="1" x14ac:dyDescent="0.25">
      <c r="A483" s="214" t="str">
        <f>' UPA'!A14</f>
        <v>Atendimento de Urgência</v>
      </c>
      <c r="B483" s="917" t="s">
        <v>484</v>
      </c>
      <c r="C483" s="92">
        <f>' UPA'!C14</f>
        <v>22959</v>
      </c>
      <c r="D483" s="917" t="s">
        <v>484</v>
      </c>
      <c r="E483" s="92">
        <f>' UPA'!E14</f>
        <v>23414</v>
      </c>
      <c r="F483" s="917" t="s">
        <v>484</v>
      </c>
      <c r="G483" s="92">
        <f>' UPA'!G14</f>
        <v>28045</v>
      </c>
      <c r="H483" s="917" t="s">
        <v>484</v>
      </c>
      <c r="I483" s="92">
        <f>' UPA'!I14</f>
        <v>27216</v>
      </c>
      <c r="J483" s="917" t="s">
        <v>484</v>
      </c>
      <c r="K483" s="92">
        <f>' UPA'!K14</f>
        <v>25694</v>
      </c>
      <c r="L483" s="917" t="s">
        <v>484</v>
      </c>
      <c r="M483" s="92">
        <f>' UPA'!M14</f>
        <v>25344</v>
      </c>
      <c r="N483" s="92" t="str">
        <f>' UPA'!N14</f>
        <v>-</v>
      </c>
      <c r="O483" s="92">
        <f>' UPA'!O14</f>
        <v>152672</v>
      </c>
      <c r="P483" s="915" t="str">
        <f>' UPA'!P14</f>
        <v>-</v>
      </c>
    </row>
    <row r="484" spans="1:16" ht="24" x14ac:dyDescent="0.25">
      <c r="A484" s="214" t="str">
        <f>' UPA'!A15</f>
        <v>Atendimento com Remoção</v>
      </c>
      <c r="B484" s="917" t="s">
        <v>484</v>
      </c>
      <c r="C484" s="92">
        <f>' UPA'!C15</f>
        <v>234</v>
      </c>
      <c r="D484" s="917" t="s">
        <v>484</v>
      </c>
      <c r="E484" s="92">
        <f>' UPA'!E15</f>
        <v>36</v>
      </c>
      <c r="F484" s="917" t="s">
        <v>484</v>
      </c>
      <c r="G484" s="92">
        <f>' UPA'!G15</f>
        <v>48</v>
      </c>
      <c r="H484" s="917" t="s">
        <v>484</v>
      </c>
      <c r="I484" s="92">
        <f>' UPA'!I15</f>
        <v>56</v>
      </c>
      <c r="J484" s="917" t="s">
        <v>484</v>
      </c>
      <c r="K484" s="92">
        <f>' UPA'!K15</f>
        <v>48</v>
      </c>
      <c r="L484" s="917" t="s">
        <v>484</v>
      </c>
      <c r="M484" s="92">
        <f>' UPA'!M15</f>
        <v>59</v>
      </c>
      <c r="N484" s="92" t="str">
        <f>' UPA'!N15</f>
        <v>-</v>
      </c>
      <c r="O484" s="92">
        <f>' UPA'!O15</f>
        <v>481</v>
      </c>
      <c r="P484" s="915" t="str">
        <f>' UPA'!P15</f>
        <v>-</v>
      </c>
    </row>
    <row r="485" spans="1:16" ht="24.75" thickBot="1" x14ac:dyDescent="0.3">
      <c r="A485" s="214" t="str">
        <f>' UPA'!A16</f>
        <v>Atendimento com Observação</v>
      </c>
      <c r="B485" s="917" t="s">
        <v>484</v>
      </c>
      <c r="C485" s="92">
        <f>' UPA'!C16</f>
        <v>570</v>
      </c>
      <c r="D485" s="917" t="s">
        <v>484</v>
      </c>
      <c r="E485" s="92">
        <f>' UPA'!E16</f>
        <v>16</v>
      </c>
      <c r="F485" s="917" t="s">
        <v>484</v>
      </c>
      <c r="G485" s="92">
        <f>' UPA'!G16</f>
        <v>15</v>
      </c>
      <c r="H485" s="917" t="s">
        <v>484</v>
      </c>
      <c r="I485" s="92">
        <f>' UPA'!I16</f>
        <v>735</v>
      </c>
      <c r="J485" s="917" t="s">
        <v>484</v>
      </c>
      <c r="K485" s="92">
        <f>' UPA'!K16</f>
        <v>1332</v>
      </c>
      <c r="L485" s="917" t="s">
        <v>484</v>
      </c>
      <c r="M485" s="92">
        <f>' UPA'!M16</f>
        <v>1350</v>
      </c>
      <c r="N485" s="92" t="str">
        <f>' UPA'!N16</f>
        <v>-</v>
      </c>
      <c r="O485" s="92">
        <f>' UPA'!O16</f>
        <v>4018</v>
      </c>
      <c r="P485" s="915" t="str">
        <f>' UPA'!P16</f>
        <v>-</v>
      </c>
    </row>
    <row r="486" spans="1:16" ht="17.25" customHeight="1" thickBot="1" x14ac:dyDescent="0.3">
      <c r="A486" s="844" t="str">
        <f>' UPA'!A17</f>
        <v xml:space="preserve">TOTAL </v>
      </c>
      <c r="B486" s="925"/>
      <c r="C486" s="949">
        <f>' UPA'!C17</f>
        <v>23763</v>
      </c>
      <c r="D486" s="925"/>
      <c r="E486" s="949">
        <f>' UPA'!E17</f>
        <v>23466</v>
      </c>
      <c r="F486" s="925"/>
      <c r="G486" s="949">
        <f>' UPA'!G17</f>
        <v>28108</v>
      </c>
      <c r="H486" s="925"/>
      <c r="I486" s="949">
        <f>' UPA'!I17</f>
        <v>28007</v>
      </c>
      <c r="J486" s="925"/>
      <c r="K486" s="949">
        <f>' UPA'!K17</f>
        <v>27074</v>
      </c>
      <c r="L486" s="925"/>
      <c r="M486" s="949">
        <f>' UPA'!M17</f>
        <v>26753</v>
      </c>
      <c r="N486" s="949" t="str">
        <f>' UPA'!N17</f>
        <v>-</v>
      </c>
      <c r="O486" s="949">
        <f>' UPA'!O17</f>
        <v>157171</v>
      </c>
      <c r="P486" s="950" t="str">
        <f>' UPA'!P17</f>
        <v>-</v>
      </c>
    </row>
    <row r="488" spans="1:16" ht="15.75" x14ac:dyDescent="0.25">
      <c r="A488" s="918" t="s">
        <v>638</v>
      </c>
      <c r="B488" s="926"/>
      <c r="C488" s="919"/>
      <c r="D488" s="926"/>
      <c r="E488" s="919"/>
      <c r="F488" s="926"/>
      <c r="G488" s="919"/>
      <c r="H488" s="926"/>
      <c r="I488" s="919"/>
      <c r="J488" s="926"/>
      <c r="K488" s="919"/>
      <c r="L488" s="926"/>
      <c r="M488" s="919"/>
      <c r="N488" s="919"/>
      <c r="O488" s="919"/>
      <c r="P488" s="919"/>
    </row>
    <row r="489" spans="1:16" x14ac:dyDescent="0.25">
      <c r="A489" s="909"/>
      <c r="B489" s="971" t="s">
        <v>485</v>
      </c>
      <c r="C489" s="971"/>
      <c r="D489" s="981" t="s">
        <v>686</v>
      </c>
      <c r="E489" s="968"/>
      <c r="F489" s="971" t="s">
        <v>687</v>
      </c>
      <c r="G489" s="971"/>
      <c r="H489" s="971" t="s">
        <v>688</v>
      </c>
      <c r="I489" s="971"/>
      <c r="J489" s="971" t="s">
        <v>690</v>
      </c>
      <c r="K489" s="971"/>
      <c r="L489" s="971" t="s">
        <v>691</v>
      </c>
      <c r="M489" s="971"/>
      <c r="N489" s="986" t="s">
        <v>486</v>
      </c>
      <c r="O489" s="986"/>
      <c r="P489" s="986"/>
    </row>
    <row r="490" spans="1:16" ht="15.75" thickBot="1" x14ac:dyDescent="0.3">
      <c r="A490" s="842" t="s">
        <v>14</v>
      </c>
      <c r="B490" s="920" t="s">
        <v>488</v>
      </c>
      <c r="C490" s="847" t="s">
        <v>487</v>
      </c>
      <c r="D490" s="920" t="s">
        <v>488</v>
      </c>
      <c r="E490" s="847" t="s">
        <v>487</v>
      </c>
      <c r="F490" s="920" t="s">
        <v>488</v>
      </c>
      <c r="G490" s="847" t="s">
        <v>487</v>
      </c>
      <c r="H490" s="920" t="s">
        <v>488</v>
      </c>
      <c r="I490" s="847" t="s">
        <v>487</v>
      </c>
      <c r="J490" s="920" t="s">
        <v>488</v>
      </c>
      <c r="K490" s="847" t="s">
        <v>487</v>
      </c>
      <c r="L490" s="920" t="s">
        <v>488</v>
      </c>
      <c r="M490" s="847" t="s">
        <v>487</v>
      </c>
      <c r="N490" s="847" t="s">
        <v>630</v>
      </c>
      <c r="O490" s="847" t="s">
        <v>631</v>
      </c>
      <c r="P490" s="910" t="s">
        <v>1</v>
      </c>
    </row>
    <row r="491" spans="1:16" ht="15.75" thickTop="1" x14ac:dyDescent="0.25">
      <c r="A491" s="214" t="str">
        <f>'HORA CERTA'!A9</f>
        <v>Angiologista (consulta) - 12hrs</v>
      </c>
      <c r="B491" s="917">
        <f>'HORA CERTA'!B9</f>
        <v>396</v>
      </c>
      <c r="C491" s="92">
        <f>'HORA CERTA'!C9</f>
        <v>369</v>
      </c>
      <c r="D491" s="917">
        <f>'HORA CERTA'!D9</f>
        <v>396</v>
      </c>
      <c r="E491" s="92">
        <f>'HORA CERTA'!E9</f>
        <v>411</v>
      </c>
      <c r="F491" s="917">
        <f>'HORA CERTA'!F9</f>
        <v>396</v>
      </c>
      <c r="G491" s="92">
        <f>'HORA CERTA'!G9</f>
        <v>431</v>
      </c>
      <c r="H491" s="917">
        <f>'HORA CERTA'!H9</f>
        <v>396</v>
      </c>
      <c r="I491" s="92">
        <f>'HORA CERTA'!I9</f>
        <v>342</v>
      </c>
      <c r="J491" s="917">
        <f>'HORA CERTA'!J9</f>
        <v>396</v>
      </c>
      <c r="K491" s="92">
        <f>'HORA CERTA'!K9</f>
        <v>372</v>
      </c>
      <c r="L491" s="917">
        <f>'HORA CERTA'!L9</f>
        <v>396</v>
      </c>
      <c r="M491" s="92">
        <f>'HORA CERTA'!M9</f>
        <v>415</v>
      </c>
      <c r="N491" s="92">
        <f>'HORA CERTA'!N9</f>
        <v>2376</v>
      </c>
      <c r="O491" s="92">
        <f>'HORA CERTA'!O9</f>
        <v>2340</v>
      </c>
      <c r="P491" s="915">
        <f>'HORA CERTA'!P9</f>
        <v>0.98484848484848486</v>
      </c>
    </row>
    <row r="492" spans="1:16" x14ac:dyDescent="0.25">
      <c r="A492" s="214" t="str">
        <f>'HORA CERTA'!A10</f>
        <v>Cardiologista (consulta) - 12hrs</v>
      </c>
      <c r="B492" s="917">
        <f>'HORA CERTA'!B10</f>
        <v>792</v>
      </c>
      <c r="C492" s="92">
        <f>'HORA CERTA'!C10</f>
        <v>624</v>
      </c>
      <c r="D492" s="917">
        <f>'HORA CERTA'!D10</f>
        <v>792</v>
      </c>
      <c r="E492" s="92">
        <f>'HORA CERTA'!E10</f>
        <v>755</v>
      </c>
      <c r="F492" s="917">
        <f>'HORA CERTA'!F10</f>
        <v>792</v>
      </c>
      <c r="G492" s="92">
        <f>'HORA CERTA'!G10</f>
        <v>843</v>
      </c>
      <c r="H492" s="917">
        <f>'HORA CERTA'!H10</f>
        <v>792</v>
      </c>
      <c r="I492" s="92">
        <f>'HORA CERTA'!I10</f>
        <v>691</v>
      </c>
      <c r="J492" s="917">
        <f>'HORA CERTA'!J10</f>
        <v>792</v>
      </c>
      <c r="K492" s="92">
        <f>'HORA CERTA'!K10</f>
        <v>438</v>
      </c>
      <c r="L492" s="917">
        <f>'HORA CERTA'!L10</f>
        <v>792</v>
      </c>
      <c r="M492" s="92">
        <f>'HORA CERTA'!M10</f>
        <v>537</v>
      </c>
      <c r="N492" s="92">
        <f>'HORA CERTA'!N10</f>
        <v>4752</v>
      </c>
      <c r="O492" s="92">
        <f>'HORA CERTA'!O10</f>
        <v>3888</v>
      </c>
      <c r="P492" s="915">
        <f>'HORA CERTA'!P10</f>
        <v>0.81818181818181823</v>
      </c>
    </row>
    <row r="493" spans="1:16" x14ac:dyDescent="0.25">
      <c r="A493" s="214" t="str">
        <f>'HORA CERTA'!A11</f>
        <v>Endocrinologista (consulta) - 12hrs</v>
      </c>
      <c r="B493" s="917">
        <f>'HORA CERTA'!B11</f>
        <v>660</v>
      </c>
      <c r="C493" s="92">
        <f>'HORA CERTA'!C11</f>
        <v>618</v>
      </c>
      <c r="D493" s="917">
        <f>'HORA CERTA'!D11</f>
        <v>660</v>
      </c>
      <c r="E493" s="92">
        <f>'HORA CERTA'!E11</f>
        <v>606</v>
      </c>
      <c r="F493" s="917">
        <f>'HORA CERTA'!F11</f>
        <v>660</v>
      </c>
      <c r="G493" s="92">
        <f>'HORA CERTA'!G11</f>
        <v>517</v>
      </c>
      <c r="H493" s="917">
        <f>'HORA CERTA'!H11</f>
        <v>660</v>
      </c>
      <c r="I493" s="92">
        <f>'HORA CERTA'!I11</f>
        <v>504</v>
      </c>
      <c r="J493" s="917">
        <f>'HORA CERTA'!J11</f>
        <v>660</v>
      </c>
      <c r="K493" s="92">
        <f>'HORA CERTA'!K11</f>
        <v>564</v>
      </c>
      <c r="L493" s="917">
        <f>'HORA CERTA'!L11</f>
        <v>660</v>
      </c>
      <c r="M493" s="92">
        <f>'HORA CERTA'!M11</f>
        <v>603</v>
      </c>
      <c r="N493" s="92">
        <f>'HORA CERTA'!N11</f>
        <v>3960</v>
      </c>
      <c r="O493" s="92">
        <f>'HORA CERTA'!O11</f>
        <v>3412</v>
      </c>
      <c r="P493" s="915">
        <f>'HORA CERTA'!P11</f>
        <v>0.86161616161616161</v>
      </c>
    </row>
    <row r="494" spans="1:16" x14ac:dyDescent="0.25">
      <c r="A494" s="214" t="str">
        <f>'HORA CERTA'!A12</f>
        <v>Gastroentrologia (consulta) - 12hrs</v>
      </c>
      <c r="B494" s="917">
        <f>'HORA CERTA'!B12</f>
        <v>264</v>
      </c>
      <c r="C494" s="92">
        <f>'HORA CERTA'!C12</f>
        <v>129</v>
      </c>
      <c r="D494" s="917">
        <f>'HORA CERTA'!D12</f>
        <v>264</v>
      </c>
      <c r="E494" s="92">
        <f>'HORA CERTA'!E12</f>
        <v>141</v>
      </c>
      <c r="F494" s="917">
        <f>'HORA CERTA'!F12</f>
        <v>264</v>
      </c>
      <c r="G494" s="92">
        <f>'HORA CERTA'!G12</f>
        <v>133</v>
      </c>
      <c r="H494" s="917">
        <f>'HORA CERTA'!H12</f>
        <v>264</v>
      </c>
      <c r="I494" s="92">
        <f>'HORA CERTA'!I12</f>
        <v>168</v>
      </c>
      <c r="J494" s="917">
        <f>'HORA CERTA'!J12</f>
        <v>264</v>
      </c>
      <c r="K494" s="92">
        <f>'HORA CERTA'!K12</f>
        <v>130</v>
      </c>
      <c r="L494" s="917">
        <f>'HORA CERTA'!L12</f>
        <v>264</v>
      </c>
      <c r="M494" s="92">
        <f>'HORA CERTA'!M12</f>
        <v>133</v>
      </c>
      <c r="N494" s="92">
        <f>'HORA CERTA'!N12</f>
        <v>1584</v>
      </c>
      <c r="O494" s="92">
        <f>'HORA CERTA'!O12</f>
        <v>834</v>
      </c>
      <c r="P494" s="915">
        <f>'HORA CERTA'!P12</f>
        <v>0.52651515151515149</v>
      </c>
    </row>
    <row r="495" spans="1:16" x14ac:dyDescent="0.25">
      <c r="A495" s="214" t="str">
        <f>'HORA CERTA'!A13</f>
        <v>Proctologia (consulta) - 12hrs</v>
      </c>
      <c r="B495" s="917">
        <f>'HORA CERTA'!B13</f>
        <v>132</v>
      </c>
      <c r="C495" s="92">
        <f>'HORA CERTA'!C13</f>
        <v>99</v>
      </c>
      <c r="D495" s="917">
        <f>'HORA CERTA'!D13</f>
        <v>132</v>
      </c>
      <c r="E495" s="92">
        <f>'HORA CERTA'!E13</f>
        <v>142</v>
      </c>
      <c r="F495" s="917">
        <f>'HORA CERTA'!F13</f>
        <v>132</v>
      </c>
      <c r="G495" s="92">
        <f>'HORA CERTA'!G13</f>
        <v>138</v>
      </c>
      <c r="H495" s="917">
        <f>'HORA CERTA'!H13</f>
        <v>132</v>
      </c>
      <c r="I495" s="92">
        <f>'HORA CERTA'!I13</f>
        <v>105</v>
      </c>
      <c r="J495" s="917">
        <f>'HORA CERTA'!J13</f>
        <v>132</v>
      </c>
      <c r="K495" s="92">
        <f>'HORA CERTA'!K13</f>
        <v>34</v>
      </c>
      <c r="L495" s="917">
        <f>'HORA CERTA'!L13</f>
        <v>132</v>
      </c>
      <c r="M495" s="92">
        <f>'HORA CERTA'!M13</f>
        <v>139</v>
      </c>
      <c r="N495" s="92">
        <f>'HORA CERTA'!N13</f>
        <v>792</v>
      </c>
      <c r="O495" s="92">
        <f>'HORA CERTA'!O13</f>
        <v>657</v>
      </c>
      <c r="P495" s="915">
        <f>'HORA CERTA'!P13</f>
        <v>0.82954545454545459</v>
      </c>
    </row>
    <row r="496" spans="1:16" x14ac:dyDescent="0.25">
      <c r="A496" s="214" t="str">
        <f>'HORA CERTA'!A14</f>
        <v>Reumatologista (consulta) - 12hrs</v>
      </c>
      <c r="B496" s="917">
        <f>'HORA CERTA'!B14</f>
        <v>264</v>
      </c>
      <c r="C496" s="92">
        <f>'HORA CERTA'!C14</f>
        <v>175</v>
      </c>
      <c r="D496" s="917">
        <f>'HORA CERTA'!D14</f>
        <v>264</v>
      </c>
      <c r="E496" s="92">
        <f>'HORA CERTA'!E14</f>
        <v>222</v>
      </c>
      <c r="F496" s="917">
        <f>'HORA CERTA'!F14</f>
        <v>264</v>
      </c>
      <c r="G496" s="92">
        <f>'HORA CERTA'!G14</f>
        <v>253</v>
      </c>
      <c r="H496" s="917">
        <f>'HORA CERTA'!H14</f>
        <v>264</v>
      </c>
      <c r="I496" s="92">
        <f>'HORA CERTA'!I14</f>
        <v>239</v>
      </c>
      <c r="J496" s="917">
        <f>'HORA CERTA'!J14</f>
        <v>264</v>
      </c>
      <c r="K496" s="92">
        <f>'HORA CERTA'!K14</f>
        <v>117</v>
      </c>
      <c r="L496" s="917">
        <f>'HORA CERTA'!L14</f>
        <v>264</v>
      </c>
      <c r="M496" s="92">
        <f>'HORA CERTA'!M14</f>
        <v>188</v>
      </c>
      <c r="N496" s="92">
        <f>'HORA CERTA'!N14</f>
        <v>1584</v>
      </c>
      <c r="O496" s="92">
        <f>'HORA CERTA'!O14</f>
        <v>1194</v>
      </c>
      <c r="P496" s="915">
        <f>'HORA CERTA'!P14</f>
        <v>0.75378787878787878</v>
      </c>
    </row>
    <row r="497" spans="1:16" x14ac:dyDescent="0.25">
      <c r="A497" s="214" t="str">
        <f>'HORA CERTA'!A15</f>
        <v>Dermatologista (consulta) - 12hrs</v>
      </c>
      <c r="B497" s="917">
        <f>'HORA CERTA'!B15</f>
        <v>408</v>
      </c>
      <c r="C497" s="92">
        <f>'HORA CERTA'!C15</f>
        <v>555</v>
      </c>
      <c r="D497" s="917">
        <f>'HORA CERTA'!D15</f>
        <v>408</v>
      </c>
      <c r="E497" s="92">
        <f>'HORA CERTA'!E15</f>
        <v>535</v>
      </c>
      <c r="F497" s="917">
        <f>'HORA CERTA'!F15</f>
        <v>408</v>
      </c>
      <c r="G497" s="92">
        <f>'HORA CERTA'!G15</f>
        <v>584</v>
      </c>
      <c r="H497" s="917">
        <f>'HORA CERTA'!H15</f>
        <v>408</v>
      </c>
      <c r="I497" s="92">
        <f>'HORA CERTA'!I15</f>
        <v>399</v>
      </c>
      <c r="J497" s="917">
        <f>'HORA CERTA'!J15</f>
        <v>408</v>
      </c>
      <c r="K497" s="92">
        <f>'HORA CERTA'!K15</f>
        <v>503</v>
      </c>
      <c r="L497" s="917">
        <f>'HORA CERTA'!L15</f>
        <v>408</v>
      </c>
      <c r="M497" s="92">
        <f>'HORA CERTA'!M15</f>
        <v>274</v>
      </c>
      <c r="N497" s="92">
        <f>'HORA CERTA'!N15</f>
        <v>2448</v>
      </c>
      <c r="O497" s="92">
        <f>'HORA CERTA'!O15</f>
        <v>2850</v>
      </c>
      <c r="P497" s="915">
        <f>'HORA CERTA'!P15</f>
        <v>1.1642156862745099</v>
      </c>
    </row>
    <row r="498" spans="1:16" x14ac:dyDescent="0.25">
      <c r="A498" s="886" t="str">
        <f>'HORA CERTA'!A16</f>
        <v>Telemedicina Cardiologista (teleconsultas) - 40hrs</v>
      </c>
      <c r="B498" s="924">
        <f>'HORA CERTA'!B16</f>
        <v>360</v>
      </c>
      <c r="C498" s="846">
        <f>'HORA CERTA'!C16</f>
        <v>94</v>
      </c>
      <c r="D498" s="924">
        <f>'HORA CERTA'!D16</f>
        <v>360</v>
      </c>
      <c r="E498" s="846">
        <f>'HORA CERTA'!E16</f>
        <v>118</v>
      </c>
      <c r="F498" s="924">
        <f>'HORA CERTA'!F16</f>
        <v>360</v>
      </c>
      <c r="G498" s="846">
        <f>'HORA CERTA'!G16</f>
        <v>188</v>
      </c>
      <c r="H498" s="924">
        <f>'HORA CERTA'!H16</f>
        <v>360</v>
      </c>
      <c r="I498" s="846">
        <f>'HORA CERTA'!I16</f>
        <v>131</v>
      </c>
      <c r="J498" s="924">
        <f>'HORA CERTA'!J16</f>
        <v>360</v>
      </c>
      <c r="K498" s="846">
        <f>'HORA CERTA'!K16</f>
        <v>78</v>
      </c>
      <c r="L498" s="924">
        <f>'HORA CERTA'!L16</f>
        <v>360</v>
      </c>
      <c r="M498" s="846">
        <f>'HORA CERTA'!M16</f>
        <v>106</v>
      </c>
      <c r="N498" s="846">
        <f>'HORA CERTA'!N16</f>
        <v>2160</v>
      </c>
      <c r="O498" s="846">
        <f>'HORA CERTA'!O16</f>
        <v>715</v>
      </c>
      <c r="P498" s="914">
        <f>'HORA CERTA'!P16</f>
        <v>0.33101851851851855</v>
      </c>
    </row>
    <row r="499" spans="1:16" x14ac:dyDescent="0.25">
      <c r="A499" s="886" t="str">
        <f>'HORA CERTA'!A17</f>
        <v>Telemedicina Dermatologista (teleconsultas) - 40hrs</v>
      </c>
      <c r="B499" s="924">
        <f>'HORA CERTA'!B17</f>
        <v>360</v>
      </c>
      <c r="C499" s="846">
        <f>'HORA CERTA'!C17</f>
        <v>301</v>
      </c>
      <c r="D499" s="924">
        <f>'HORA CERTA'!D17</f>
        <v>360</v>
      </c>
      <c r="E499" s="846">
        <f>'HORA CERTA'!E17</f>
        <v>333</v>
      </c>
      <c r="F499" s="924">
        <f>'HORA CERTA'!F17</f>
        <v>360</v>
      </c>
      <c r="G499" s="846">
        <f>'HORA CERTA'!G17</f>
        <v>290</v>
      </c>
      <c r="H499" s="924">
        <f>'HORA CERTA'!H17</f>
        <v>360</v>
      </c>
      <c r="I499" s="846">
        <f>'HORA CERTA'!I17</f>
        <v>359</v>
      </c>
      <c r="J499" s="924">
        <f>'HORA CERTA'!J17</f>
        <v>360</v>
      </c>
      <c r="K499" s="846">
        <f>'HORA CERTA'!K17</f>
        <v>262</v>
      </c>
      <c r="L499" s="924">
        <f>'HORA CERTA'!L17</f>
        <v>360</v>
      </c>
      <c r="M499" s="846">
        <f>'HORA CERTA'!M17</f>
        <v>288</v>
      </c>
      <c r="N499" s="846">
        <f>'HORA CERTA'!N17</f>
        <v>2160</v>
      </c>
      <c r="O499" s="846">
        <f>'HORA CERTA'!O17</f>
        <v>1833</v>
      </c>
      <c r="P499" s="914">
        <f>'HORA CERTA'!P17</f>
        <v>0.84861111111111109</v>
      </c>
    </row>
    <row r="500" spans="1:16" x14ac:dyDescent="0.25">
      <c r="A500" s="886" t="str">
        <f>'HORA CERTA'!A18</f>
        <v>Telemedicina Psiquiatra (teleconsultas) - 20hrs</v>
      </c>
      <c r="B500" s="924">
        <f>'HORA CERTA'!B18</f>
        <v>160</v>
      </c>
      <c r="C500" s="846">
        <f>'HORA CERTA'!C18</f>
        <v>19</v>
      </c>
      <c r="D500" s="924">
        <f>'HORA CERTA'!D18</f>
        <v>160</v>
      </c>
      <c r="E500" s="846">
        <f>'HORA CERTA'!E18</f>
        <v>35</v>
      </c>
      <c r="F500" s="924">
        <f>'HORA CERTA'!F18</f>
        <v>160</v>
      </c>
      <c r="G500" s="846">
        <f>'HORA CERTA'!G18</f>
        <v>25</v>
      </c>
      <c r="H500" s="924">
        <f>'HORA CERTA'!H18</f>
        <v>160</v>
      </c>
      <c r="I500" s="846">
        <f>'HORA CERTA'!I18</f>
        <v>62</v>
      </c>
      <c r="J500" s="924">
        <f>'HORA CERTA'!J18</f>
        <v>160</v>
      </c>
      <c r="K500" s="846">
        <f>'HORA CERTA'!K18</f>
        <v>45</v>
      </c>
      <c r="L500" s="924">
        <f>'HORA CERTA'!L18</f>
        <v>160</v>
      </c>
      <c r="M500" s="846">
        <f>'HORA CERTA'!M18</f>
        <v>50</v>
      </c>
      <c r="N500" s="846">
        <f>'HORA CERTA'!N18</f>
        <v>960</v>
      </c>
      <c r="O500" s="846">
        <f>'HORA CERTA'!O18</f>
        <v>236</v>
      </c>
      <c r="P500" s="914">
        <f>'HORA CERTA'!P18</f>
        <v>0.24583333333333332</v>
      </c>
    </row>
    <row r="501" spans="1:16" x14ac:dyDescent="0.25">
      <c r="A501" s="886" t="str">
        <f>'HORA CERTA'!A19</f>
        <v>Telemedicina Endocrinologista (teleconsultas) - 10hrs</v>
      </c>
      <c r="B501" s="924">
        <f>'HORA CERTA'!B19</f>
        <v>84</v>
      </c>
      <c r="C501" s="846">
        <f>'HORA CERTA'!C19</f>
        <v>97</v>
      </c>
      <c r="D501" s="924">
        <f>'HORA CERTA'!D19</f>
        <v>84</v>
      </c>
      <c r="E501" s="846">
        <f>'HORA CERTA'!E19</f>
        <v>45</v>
      </c>
      <c r="F501" s="924">
        <f>'HORA CERTA'!F19</f>
        <v>84</v>
      </c>
      <c r="G501" s="846">
        <f>'HORA CERTA'!G19</f>
        <v>1</v>
      </c>
      <c r="H501" s="924">
        <f>'HORA CERTA'!H19</f>
        <v>84</v>
      </c>
      <c r="I501" s="846">
        <f>'HORA CERTA'!I19</f>
        <v>0</v>
      </c>
      <c r="J501" s="924">
        <f>'HORA CERTA'!J19</f>
        <v>84</v>
      </c>
      <c r="K501" s="846">
        <f>'HORA CERTA'!K19</f>
        <v>0</v>
      </c>
      <c r="L501" s="924">
        <f>'HORA CERTA'!L19</f>
        <v>84</v>
      </c>
      <c r="M501" s="846">
        <f>'HORA CERTA'!M19</f>
        <v>0</v>
      </c>
      <c r="N501" s="846">
        <f>'HORA CERTA'!N19</f>
        <v>504</v>
      </c>
      <c r="O501" s="846">
        <f>'HORA CERTA'!O19</f>
        <v>143</v>
      </c>
      <c r="P501" s="914">
        <f>'HORA CERTA'!P19</f>
        <v>0.28373015873015872</v>
      </c>
    </row>
    <row r="502" spans="1:16" x14ac:dyDescent="0.25">
      <c r="A502" s="886" t="str">
        <f>'HORA CERTA'!A20</f>
        <v>Telemedicina Neurologista (teleconsultas) - 10hrs</v>
      </c>
      <c r="B502" s="924">
        <f>'HORA CERTA'!B20</f>
        <v>84</v>
      </c>
      <c r="C502" s="846">
        <f>'HORA CERTA'!C20</f>
        <v>94</v>
      </c>
      <c r="D502" s="924">
        <f>'HORA CERTA'!D20</f>
        <v>84</v>
      </c>
      <c r="E502" s="846">
        <f>'HORA CERTA'!E20</f>
        <v>63</v>
      </c>
      <c r="F502" s="924">
        <f>'HORA CERTA'!F20</f>
        <v>84</v>
      </c>
      <c r="G502" s="846">
        <f>'HORA CERTA'!G20</f>
        <v>126</v>
      </c>
      <c r="H502" s="924">
        <f>'HORA CERTA'!H20</f>
        <v>84</v>
      </c>
      <c r="I502" s="846">
        <f>'HORA CERTA'!I20</f>
        <v>162</v>
      </c>
      <c r="J502" s="924">
        <f>'HORA CERTA'!J20</f>
        <v>84</v>
      </c>
      <c r="K502" s="846">
        <f>'HORA CERTA'!K20</f>
        <v>186</v>
      </c>
      <c r="L502" s="924">
        <f>'HORA CERTA'!L20</f>
        <v>84</v>
      </c>
      <c r="M502" s="846">
        <f>'HORA CERTA'!M20</f>
        <v>212</v>
      </c>
      <c r="N502" s="846">
        <f>'HORA CERTA'!N20</f>
        <v>504</v>
      </c>
      <c r="O502" s="846">
        <f>'HORA CERTA'!O20</f>
        <v>843</v>
      </c>
      <c r="P502" s="914">
        <f>'HORA CERTA'!P20</f>
        <v>1.6726190476190477</v>
      </c>
    </row>
    <row r="503" spans="1:16" x14ac:dyDescent="0.25">
      <c r="A503" s="214" t="str">
        <f>'HORA CERTA'!A21</f>
        <v>Cirurgia Geral (consulta) - 12hrs</v>
      </c>
      <c r="B503" s="917" t="str">
        <f>'HORA CERTA'!B21</f>
        <v>s/ meta</v>
      </c>
      <c r="C503" s="92">
        <f>'HORA CERTA'!C21</f>
        <v>1068</v>
      </c>
      <c r="D503" s="917" t="str">
        <f>'HORA CERTA'!D21</f>
        <v>s/ meta</v>
      </c>
      <c r="E503" s="92">
        <f>'HORA CERTA'!E21</f>
        <v>1036</v>
      </c>
      <c r="F503" s="917" t="str">
        <f>'HORA CERTA'!F21</f>
        <v>s/ meta</v>
      </c>
      <c r="G503" s="92">
        <f>'HORA CERTA'!G21</f>
        <v>1183</v>
      </c>
      <c r="H503" s="917" t="str">
        <f>'HORA CERTA'!H21</f>
        <v>s/ meta</v>
      </c>
      <c r="I503" s="92">
        <f>'HORA CERTA'!I21</f>
        <v>1036</v>
      </c>
      <c r="J503" s="917" t="str">
        <f>'HORA CERTA'!J21</f>
        <v>s/ meta</v>
      </c>
      <c r="K503" s="92">
        <f>'HORA CERTA'!K21</f>
        <v>1072</v>
      </c>
      <c r="L503" s="917" t="str">
        <f>'HORA CERTA'!L21</f>
        <v>s/ meta</v>
      </c>
      <c r="M503" s="92">
        <f>'HORA CERTA'!M21</f>
        <v>1112</v>
      </c>
      <c r="N503" s="92" t="str">
        <f>'HORA CERTA'!N21</f>
        <v>s/ meta</v>
      </c>
      <c r="O503" s="92">
        <f>'HORA CERTA'!O21</f>
        <v>6507</v>
      </c>
      <c r="P503" s="915" t="str">
        <f>'HORA CERTA'!P21</f>
        <v>-</v>
      </c>
    </row>
    <row r="504" spans="1:16" x14ac:dyDescent="0.25">
      <c r="A504" s="214" t="str">
        <f>'HORA CERTA'!A22</f>
        <v>Cirurgia Pediátrica (consulta) - 12hrs</v>
      </c>
      <c r="B504" s="917" t="str">
        <f>'HORA CERTA'!B22</f>
        <v>s/ meta</v>
      </c>
      <c r="C504" s="92">
        <f>'HORA CERTA'!C22</f>
        <v>106</v>
      </c>
      <c r="D504" s="917" t="str">
        <f>'HORA CERTA'!D22</f>
        <v>s/ meta</v>
      </c>
      <c r="E504" s="92">
        <f>'HORA CERTA'!E22</f>
        <v>140</v>
      </c>
      <c r="F504" s="917" t="str">
        <f>'HORA CERTA'!F22</f>
        <v>s/ meta</v>
      </c>
      <c r="G504" s="92">
        <f>'HORA CERTA'!G22</f>
        <v>139</v>
      </c>
      <c r="H504" s="917" t="str">
        <f>'HORA CERTA'!H22</f>
        <v>s/ meta</v>
      </c>
      <c r="I504" s="92">
        <f>'HORA CERTA'!I22</f>
        <v>118</v>
      </c>
      <c r="J504" s="917" t="str">
        <f>'HORA CERTA'!J22</f>
        <v>s/ meta</v>
      </c>
      <c r="K504" s="92">
        <f>'HORA CERTA'!K22</f>
        <v>148</v>
      </c>
      <c r="L504" s="917" t="str">
        <f>'HORA CERTA'!L22</f>
        <v>s/ meta</v>
      </c>
      <c r="M504" s="92">
        <f>'HORA CERTA'!M22</f>
        <v>119</v>
      </c>
      <c r="N504" s="92" t="str">
        <f>'HORA CERTA'!N22</f>
        <v>s/ meta</v>
      </c>
      <c r="O504" s="92">
        <f>'HORA CERTA'!O22</f>
        <v>770</v>
      </c>
      <c r="P504" s="915" t="str">
        <f>'HORA CERTA'!P22</f>
        <v>-</v>
      </c>
    </row>
    <row r="505" spans="1:16" x14ac:dyDescent="0.25">
      <c r="A505" s="214" t="str">
        <f>'HORA CERTA'!A23</f>
        <v>Ortopedista (consulta) - 12hrs</v>
      </c>
      <c r="B505" s="917">
        <f>'HORA CERTA'!B23</f>
        <v>132</v>
      </c>
      <c r="C505" s="92">
        <f>'HORA CERTA'!C23</f>
        <v>0</v>
      </c>
      <c r="D505" s="917">
        <f>'HORA CERTA'!D23</f>
        <v>132</v>
      </c>
      <c r="E505" s="92">
        <f>'HORA CERTA'!E23</f>
        <v>0</v>
      </c>
      <c r="F505" s="917">
        <f>'HORA CERTA'!F23</f>
        <v>132</v>
      </c>
      <c r="G505" s="92">
        <f>'HORA CERTA'!G23</f>
        <v>0</v>
      </c>
      <c r="H505" s="917">
        <f>'HORA CERTA'!H23</f>
        <v>132</v>
      </c>
      <c r="I505" s="92">
        <f>'HORA CERTA'!I23</f>
        <v>103</v>
      </c>
      <c r="J505" s="917">
        <f>'HORA CERTA'!J23</f>
        <v>132</v>
      </c>
      <c r="K505" s="92">
        <f>'HORA CERTA'!K23</f>
        <v>165</v>
      </c>
      <c r="L505" s="917">
        <f>'HORA CERTA'!L23</f>
        <v>132</v>
      </c>
      <c r="M505" s="92">
        <f>'HORA CERTA'!M23</f>
        <v>134</v>
      </c>
      <c r="N505" s="92">
        <f>'HORA CERTA'!N23</f>
        <v>792</v>
      </c>
      <c r="O505" s="92">
        <f>'HORA CERTA'!O23</f>
        <v>402</v>
      </c>
      <c r="P505" s="915">
        <f>'HORA CERTA'!P23</f>
        <v>0.50757575757575757</v>
      </c>
    </row>
    <row r="506" spans="1:16" x14ac:dyDescent="0.25">
      <c r="A506" s="214" t="str">
        <f>'HORA CERTA'!A24</f>
        <v>Urologista (cirurgia) - 12hrs</v>
      </c>
      <c r="B506" s="917" t="str">
        <f>'HORA CERTA'!B24</f>
        <v>s/ meta</v>
      </c>
      <c r="C506" s="92">
        <f>'HORA CERTA'!C24</f>
        <v>146</v>
      </c>
      <c r="D506" s="917" t="str">
        <f>'HORA CERTA'!D24</f>
        <v>s/ meta</v>
      </c>
      <c r="E506" s="92">
        <f>'HORA CERTA'!E24</f>
        <v>129</v>
      </c>
      <c r="F506" s="917" t="str">
        <f>'HORA CERTA'!F24</f>
        <v>s/ meta</v>
      </c>
      <c r="G506" s="92">
        <f>'HORA CERTA'!G24</f>
        <v>105</v>
      </c>
      <c r="H506" s="917" t="str">
        <f>'HORA CERTA'!H24</f>
        <v>s/ meta</v>
      </c>
      <c r="I506" s="92">
        <f>'HORA CERTA'!I24</f>
        <v>99</v>
      </c>
      <c r="J506" s="917" t="str">
        <f>'HORA CERTA'!J24</f>
        <v>s/ meta</v>
      </c>
      <c r="K506" s="92">
        <f>'HORA CERTA'!K24</f>
        <v>129</v>
      </c>
      <c r="L506" s="917" t="str">
        <f>'HORA CERTA'!L24</f>
        <v>s/ meta</v>
      </c>
      <c r="M506" s="92">
        <f>'HORA CERTA'!M24</f>
        <v>128</v>
      </c>
      <c r="N506" s="92" t="str">
        <f>'HORA CERTA'!N24</f>
        <v>s/ meta</v>
      </c>
      <c r="O506" s="92">
        <f>'HORA CERTA'!O24</f>
        <v>736</v>
      </c>
      <c r="P506" s="915" t="str">
        <f>'HORA CERTA'!P24</f>
        <v>-</v>
      </c>
    </row>
    <row r="507" spans="1:16" ht="15.75" thickBot="1" x14ac:dyDescent="0.3">
      <c r="A507" s="214" t="str">
        <f>'HORA CERTA'!A25</f>
        <v>Urologista (consulta) - 12hrs</v>
      </c>
      <c r="B507" s="917">
        <f>'HORA CERTA'!B25</f>
        <v>396</v>
      </c>
      <c r="C507" s="92">
        <f>'HORA CERTA'!C25</f>
        <v>246</v>
      </c>
      <c r="D507" s="917">
        <f>'HORA CERTA'!D25</f>
        <v>396</v>
      </c>
      <c r="E507" s="92">
        <f>'HORA CERTA'!E25</f>
        <v>412</v>
      </c>
      <c r="F507" s="917">
        <f>'HORA CERTA'!F25</f>
        <v>396</v>
      </c>
      <c r="G507" s="92">
        <f>'HORA CERTA'!G25</f>
        <v>461</v>
      </c>
      <c r="H507" s="917">
        <f>'HORA CERTA'!H25</f>
        <v>396</v>
      </c>
      <c r="I507" s="92">
        <f>'HORA CERTA'!I25</f>
        <v>377</v>
      </c>
      <c r="J507" s="917">
        <f>'HORA CERTA'!J25</f>
        <v>396</v>
      </c>
      <c r="K507" s="92">
        <f>'HORA CERTA'!K25</f>
        <v>378</v>
      </c>
      <c r="L507" s="917">
        <f>'HORA CERTA'!L25</f>
        <v>396</v>
      </c>
      <c r="M507" s="92">
        <f>'HORA CERTA'!M25</f>
        <v>426</v>
      </c>
      <c r="N507" s="92">
        <f>'HORA CERTA'!N25</f>
        <v>2376</v>
      </c>
      <c r="O507" s="92">
        <f>'HORA CERTA'!O25</f>
        <v>2300</v>
      </c>
      <c r="P507" s="915">
        <f>'HORA CERTA'!P25</f>
        <v>0.96801346801346799</v>
      </c>
    </row>
    <row r="508" spans="1:16" ht="15.75" thickBot="1" x14ac:dyDescent="0.3">
      <c r="A508" s="844" t="str">
        <f>'HORA CERTA'!A26</f>
        <v>TOTAL DE CONSULTAS</v>
      </c>
      <c r="B508" s="932">
        <f>'HORA CERTA'!B26</f>
        <v>4492</v>
      </c>
      <c r="C508" s="949">
        <f>'HORA CERTA'!C26</f>
        <v>4740</v>
      </c>
      <c r="D508" s="932">
        <f>'HORA CERTA'!D26</f>
        <v>4492</v>
      </c>
      <c r="E508" s="949">
        <f>'HORA CERTA'!E26</f>
        <v>5123</v>
      </c>
      <c r="F508" s="932">
        <f>'HORA CERTA'!F26</f>
        <v>4492</v>
      </c>
      <c r="G508" s="949">
        <f>'HORA CERTA'!G26</f>
        <v>5417</v>
      </c>
      <c r="H508" s="932">
        <f>'HORA CERTA'!H26</f>
        <v>4492</v>
      </c>
      <c r="I508" s="949">
        <f>'HORA CERTA'!I26</f>
        <v>4895</v>
      </c>
      <c r="J508" s="932">
        <f>'HORA CERTA'!J26</f>
        <v>4492</v>
      </c>
      <c r="K508" s="949">
        <f>'HORA CERTA'!K26</f>
        <v>4621</v>
      </c>
      <c r="L508" s="932">
        <f>'HORA CERTA'!L26</f>
        <v>4492</v>
      </c>
      <c r="M508" s="949">
        <f>'HORA CERTA'!M26</f>
        <v>4864</v>
      </c>
      <c r="N508" s="949">
        <f>'HORA CERTA'!N26</f>
        <v>26952</v>
      </c>
      <c r="O508" s="949">
        <f>'HORA CERTA'!O26</f>
        <v>29660</v>
      </c>
      <c r="P508" s="950">
        <f>'HORA CERTA'!P26</f>
        <v>1.1004749183734046</v>
      </c>
    </row>
    <row r="509" spans="1:16" x14ac:dyDescent="0.25">
      <c r="A509" s="214" t="str">
        <f>'HORA CERTA'!A30</f>
        <v>Cirurgia Geral (colecistectomia)</v>
      </c>
      <c r="B509" s="917">
        <f>'HORA CERTA'!B30</f>
        <v>130</v>
      </c>
      <c r="C509" s="92">
        <f>'HORA CERTA'!C30</f>
        <v>157</v>
      </c>
      <c r="D509" s="917">
        <f>'HORA CERTA'!D30</f>
        <v>130</v>
      </c>
      <c r="E509" s="92">
        <f>'HORA CERTA'!E30</f>
        <v>148</v>
      </c>
      <c r="F509" s="917">
        <f>'HORA CERTA'!F30</f>
        <v>130</v>
      </c>
      <c r="G509" s="92">
        <f>'HORA CERTA'!G30</f>
        <v>171</v>
      </c>
      <c r="H509" s="917">
        <f>'HORA CERTA'!H30</f>
        <v>130</v>
      </c>
      <c r="I509" s="92">
        <f>'HORA CERTA'!I30</f>
        <v>146</v>
      </c>
      <c r="J509" s="917">
        <f>'HORA CERTA'!J30</f>
        <v>130</v>
      </c>
      <c r="K509" s="92">
        <f>'HORA CERTA'!K30</f>
        <v>157</v>
      </c>
      <c r="L509" s="917">
        <f>'HORA CERTA'!L30</f>
        <v>130</v>
      </c>
      <c r="M509" s="92">
        <f>'HORA CERTA'!M30</f>
        <v>137</v>
      </c>
      <c r="N509" s="92">
        <f>'HORA CERTA'!N30</f>
        <v>780</v>
      </c>
      <c r="O509" s="92">
        <f>'HORA CERTA'!O30</f>
        <v>916</v>
      </c>
      <c r="P509" s="915">
        <f>'HORA CERTA'!P30</f>
        <v>1.1743589743589744</v>
      </c>
    </row>
    <row r="510" spans="1:16" x14ac:dyDescent="0.25">
      <c r="A510" s="214" t="str">
        <f>'HORA CERTA'!A31</f>
        <v>Cirurgia Geral (outras)</v>
      </c>
      <c r="B510" s="917">
        <f>'HORA CERTA'!B31</f>
        <v>40</v>
      </c>
      <c r="C510" s="92">
        <f>'HORA CERTA'!C31</f>
        <v>38</v>
      </c>
      <c r="D510" s="917">
        <f>'HORA CERTA'!D31</f>
        <v>40</v>
      </c>
      <c r="E510" s="92">
        <f>'HORA CERTA'!E31</f>
        <v>26</v>
      </c>
      <c r="F510" s="917">
        <f>'HORA CERTA'!F31</f>
        <v>40</v>
      </c>
      <c r="G510" s="92">
        <f>'HORA CERTA'!G31</f>
        <v>32</v>
      </c>
      <c r="H510" s="917">
        <f>'HORA CERTA'!H31</f>
        <v>40</v>
      </c>
      <c r="I510" s="92">
        <f>'HORA CERTA'!I31</f>
        <v>97</v>
      </c>
      <c r="J510" s="917">
        <f>'HORA CERTA'!J31</f>
        <v>40</v>
      </c>
      <c r="K510" s="92">
        <f>'HORA CERTA'!K31</f>
        <v>36</v>
      </c>
      <c r="L510" s="917">
        <f>'HORA CERTA'!L31</f>
        <v>40</v>
      </c>
      <c r="M510" s="92">
        <f>'HORA CERTA'!M31</f>
        <v>70</v>
      </c>
      <c r="N510" s="92">
        <f>'HORA CERTA'!N31</f>
        <v>240</v>
      </c>
      <c r="O510" s="92">
        <f>'HORA CERTA'!O31</f>
        <v>299</v>
      </c>
      <c r="P510" s="915">
        <f>'HORA CERTA'!P31</f>
        <v>1.2458333333333333</v>
      </c>
    </row>
    <row r="511" spans="1:16" x14ac:dyDescent="0.25">
      <c r="A511" s="214" t="str">
        <f>'HORA CERTA'!A32</f>
        <v>Cirurgia Urológica</v>
      </c>
      <c r="B511" s="917">
        <f>'HORA CERTA'!B32</f>
        <v>40</v>
      </c>
      <c r="C511" s="92">
        <f>'HORA CERTA'!C32</f>
        <v>45</v>
      </c>
      <c r="D511" s="917">
        <f>'HORA CERTA'!D32</f>
        <v>40</v>
      </c>
      <c r="E511" s="92">
        <f>'HORA CERTA'!E32</f>
        <v>44</v>
      </c>
      <c r="F511" s="917">
        <f>'HORA CERTA'!F32</f>
        <v>40</v>
      </c>
      <c r="G511" s="92">
        <f>'HORA CERTA'!G32</f>
        <v>35</v>
      </c>
      <c r="H511" s="917">
        <f>'HORA CERTA'!H32</f>
        <v>40</v>
      </c>
      <c r="I511" s="92">
        <f>'HORA CERTA'!I32</f>
        <v>46</v>
      </c>
      <c r="J511" s="917">
        <f>'HORA CERTA'!J32</f>
        <v>40</v>
      </c>
      <c r="K511" s="92">
        <f>'HORA CERTA'!K32</f>
        <v>52</v>
      </c>
      <c r="L511" s="917">
        <f>'HORA CERTA'!L32</f>
        <v>40</v>
      </c>
      <c r="M511" s="92">
        <f>'HORA CERTA'!M32</f>
        <v>48</v>
      </c>
      <c r="N511" s="92">
        <f>'HORA CERTA'!N32</f>
        <v>240</v>
      </c>
      <c r="O511" s="92">
        <f>'HORA CERTA'!O32</f>
        <v>270</v>
      </c>
      <c r="P511" s="915">
        <f>'HORA CERTA'!P32</f>
        <v>1.125</v>
      </c>
    </row>
    <row r="512" spans="1:16" x14ac:dyDescent="0.25">
      <c r="A512" s="214" t="str">
        <f>'HORA CERTA'!A33</f>
        <v>Cirurgia Pediátrica</v>
      </c>
      <c r="B512" s="917">
        <f>'HORA CERTA'!B33</f>
        <v>40</v>
      </c>
      <c r="C512" s="92">
        <f>'HORA CERTA'!C33</f>
        <v>27</v>
      </c>
      <c r="D512" s="917">
        <f>'HORA CERTA'!D33</f>
        <v>40</v>
      </c>
      <c r="E512" s="92">
        <f>'HORA CERTA'!E33</f>
        <v>34</v>
      </c>
      <c r="F512" s="917">
        <f>'HORA CERTA'!F33</f>
        <v>40</v>
      </c>
      <c r="G512" s="92">
        <f>'HORA CERTA'!G33</f>
        <v>32</v>
      </c>
      <c r="H512" s="917">
        <f>'HORA CERTA'!H33</f>
        <v>40</v>
      </c>
      <c r="I512" s="92">
        <f>'HORA CERTA'!I33</f>
        <v>42</v>
      </c>
      <c r="J512" s="917">
        <f>'HORA CERTA'!J33</f>
        <v>40</v>
      </c>
      <c r="K512" s="92">
        <f>'HORA CERTA'!K33</f>
        <v>35</v>
      </c>
      <c r="L512" s="917">
        <f>'HORA CERTA'!L33</f>
        <v>40</v>
      </c>
      <c r="M512" s="92">
        <f>'HORA CERTA'!M33</f>
        <v>55</v>
      </c>
      <c r="N512" s="92">
        <f>'HORA CERTA'!N33</f>
        <v>240</v>
      </c>
      <c r="O512" s="92">
        <f>'HORA CERTA'!O33</f>
        <v>225</v>
      </c>
      <c r="P512" s="915">
        <f>'HORA CERTA'!P33</f>
        <v>0.9375</v>
      </c>
    </row>
    <row r="513" spans="1:16" ht="24" x14ac:dyDescent="0.25">
      <c r="A513" s="216" t="str">
        <f>'HORA CERTA'!A34</f>
        <v>Cirurgia Ginecológica (histeroscopia cirúrgica com ressectoscopia)</v>
      </c>
      <c r="B513" s="917">
        <f>'HORA CERTA'!B34</f>
        <v>25</v>
      </c>
      <c r="C513" s="92">
        <f>'HORA CERTA'!C34</f>
        <v>10</v>
      </c>
      <c r="D513" s="917">
        <f>'HORA CERTA'!D34</f>
        <v>25</v>
      </c>
      <c r="E513" s="92">
        <f>'HORA CERTA'!E34</f>
        <v>13</v>
      </c>
      <c r="F513" s="917">
        <f>'HORA CERTA'!F34</f>
        <v>25</v>
      </c>
      <c r="G513" s="92">
        <f>'HORA CERTA'!G34</f>
        <v>18</v>
      </c>
      <c r="H513" s="917">
        <f>'HORA CERTA'!H34</f>
        <v>25</v>
      </c>
      <c r="I513" s="92">
        <f>'HORA CERTA'!I34</f>
        <v>24</v>
      </c>
      <c r="J513" s="917">
        <f>'HORA CERTA'!J34</f>
        <v>25</v>
      </c>
      <c r="K513" s="92">
        <f>'HORA CERTA'!K34</f>
        <v>16</v>
      </c>
      <c r="L513" s="917">
        <f>'HORA CERTA'!L34</f>
        <v>25</v>
      </c>
      <c r="M513" s="92">
        <f>'HORA CERTA'!M34</f>
        <v>7</v>
      </c>
      <c r="N513" s="92">
        <f>'HORA CERTA'!N34</f>
        <v>150</v>
      </c>
      <c r="O513" s="92">
        <f>'HORA CERTA'!O34</f>
        <v>88</v>
      </c>
      <c r="P513" s="915">
        <f>'HORA CERTA'!P34</f>
        <v>0.58666666666666667</v>
      </c>
    </row>
    <row r="514" spans="1:16" ht="24" x14ac:dyDescent="0.25">
      <c r="A514" s="216" t="str">
        <f>'HORA CERTA'!A35</f>
        <v>Procedimentos de Odontologia Pacientes Especiais (sob anestesia)</v>
      </c>
      <c r="B514" s="917">
        <f>'HORA CERTA'!B35</f>
        <v>8</v>
      </c>
      <c r="C514" s="92">
        <f>'HORA CERTA'!C35</f>
        <v>8</v>
      </c>
      <c r="D514" s="917">
        <f>'HORA CERTA'!D35</f>
        <v>8</v>
      </c>
      <c r="E514" s="92">
        <f>'HORA CERTA'!E35</f>
        <v>5</v>
      </c>
      <c r="F514" s="917">
        <f>'HORA CERTA'!F35</f>
        <v>8</v>
      </c>
      <c r="G514" s="92">
        <f>'HORA CERTA'!G35</f>
        <v>8</v>
      </c>
      <c r="H514" s="917">
        <f>'HORA CERTA'!H35</f>
        <v>8</v>
      </c>
      <c r="I514" s="92">
        <f>'HORA CERTA'!I35</f>
        <v>9</v>
      </c>
      <c r="J514" s="917">
        <f>'HORA CERTA'!J35</f>
        <v>8</v>
      </c>
      <c r="K514" s="92">
        <f>'HORA CERTA'!K35</f>
        <v>10</v>
      </c>
      <c r="L514" s="917">
        <f>'HORA CERTA'!L35</f>
        <v>8</v>
      </c>
      <c r="M514" s="92">
        <f>'HORA CERTA'!M35</f>
        <v>9</v>
      </c>
      <c r="N514" s="92">
        <f>'HORA CERTA'!N35</f>
        <v>48</v>
      </c>
      <c r="O514" s="92">
        <f>'HORA CERTA'!O35</f>
        <v>49</v>
      </c>
      <c r="P514" s="915">
        <f>'HORA CERTA'!P35</f>
        <v>1.0208333333333333</v>
      </c>
    </row>
    <row r="515" spans="1:16" ht="15.75" thickBot="1" x14ac:dyDescent="0.3">
      <c r="A515" s="214" t="str">
        <f>'HORA CERTA'!A36</f>
        <v>Pequenas Cirurgias</v>
      </c>
      <c r="B515" s="917">
        <f>'HORA CERTA'!B36</f>
        <v>180</v>
      </c>
      <c r="C515" s="92">
        <f>'HORA CERTA'!C36</f>
        <v>218</v>
      </c>
      <c r="D515" s="917">
        <f>'HORA CERTA'!D36</f>
        <v>180</v>
      </c>
      <c r="E515" s="92">
        <f>'HORA CERTA'!E36</f>
        <v>202</v>
      </c>
      <c r="F515" s="917">
        <f>'HORA CERTA'!F36</f>
        <v>180</v>
      </c>
      <c r="G515" s="92">
        <f>'HORA CERTA'!G36</f>
        <v>169</v>
      </c>
      <c r="H515" s="917">
        <f>'HORA CERTA'!H36</f>
        <v>180</v>
      </c>
      <c r="I515" s="92">
        <f>'HORA CERTA'!I36</f>
        <v>196</v>
      </c>
      <c r="J515" s="917">
        <f>'HORA CERTA'!J36</f>
        <v>180</v>
      </c>
      <c r="K515" s="92">
        <f>'HORA CERTA'!K36</f>
        <v>231</v>
      </c>
      <c r="L515" s="917">
        <f>'HORA CERTA'!L36</f>
        <v>180</v>
      </c>
      <c r="M515" s="92">
        <f>'HORA CERTA'!M36</f>
        <v>171</v>
      </c>
      <c r="N515" s="92">
        <f>'HORA CERTA'!N36</f>
        <v>1080</v>
      </c>
      <c r="O515" s="92">
        <f>'HORA CERTA'!O36</f>
        <v>1187</v>
      </c>
      <c r="P515" s="915">
        <f>'HORA CERTA'!P36</f>
        <v>1.0990740740740741</v>
      </c>
    </row>
    <row r="516" spans="1:16" ht="15.75" thickBot="1" x14ac:dyDescent="0.3">
      <c r="A516" s="844" t="str">
        <f>'HORA CERTA'!A37</f>
        <v xml:space="preserve">TOTAL DE CIRURGIAS </v>
      </c>
      <c r="B516" s="932">
        <f>'HORA CERTA'!B37</f>
        <v>463</v>
      </c>
      <c r="C516" s="949">
        <f>'HORA CERTA'!C37</f>
        <v>503</v>
      </c>
      <c r="D516" s="932">
        <f>'HORA CERTA'!D37</f>
        <v>463</v>
      </c>
      <c r="E516" s="949">
        <f>'HORA CERTA'!E37</f>
        <v>472</v>
      </c>
      <c r="F516" s="932">
        <f>'HORA CERTA'!F37</f>
        <v>463</v>
      </c>
      <c r="G516" s="949">
        <f>'HORA CERTA'!G37</f>
        <v>465</v>
      </c>
      <c r="H516" s="932">
        <f>'HORA CERTA'!H37</f>
        <v>463</v>
      </c>
      <c r="I516" s="949">
        <f>'HORA CERTA'!I37</f>
        <v>560</v>
      </c>
      <c r="J516" s="932">
        <f>'HORA CERTA'!J37</f>
        <v>463</v>
      </c>
      <c r="K516" s="949">
        <f>'HORA CERTA'!K37</f>
        <v>537</v>
      </c>
      <c r="L516" s="932">
        <f>'HORA CERTA'!L37</f>
        <v>463</v>
      </c>
      <c r="M516" s="949">
        <f>'HORA CERTA'!M37</f>
        <v>497</v>
      </c>
      <c r="N516" s="949">
        <f>'HORA CERTA'!N37</f>
        <v>2778</v>
      </c>
      <c r="O516" s="949">
        <f>'HORA CERTA'!O37</f>
        <v>3034</v>
      </c>
      <c r="P516" s="950">
        <f>'HORA CERTA'!P37</f>
        <v>1.0921526277897768</v>
      </c>
    </row>
    <row r="517" spans="1:16" x14ac:dyDescent="0.25">
      <c r="A517" s="214" t="str">
        <f>'HORA CERTA'!A41</f>
        <v>Procedimentos de Dermatologia</v>
      </c>
      <c r="B517" s="917">
        <f>'HORA CERTA'!B41</f>
        <v>200</v>
      </c>
      <c r="C517" s="92">
        <f>'HORA CERTA'!C41</f>
        <v>380</v>
      </c>
      <c r="D517" s="917">
        <f>'HORA CERTA'!D41</f>
        <v>200</v>
      </c>
      <c r="E517" s="92">
        <f>'HORA CERTA'!E41</f>
        <v>244</v>
      </c>
      <c r="F517" s="917">
        <f>'HORA CERTA'!F41</f>
        <v>200</v>
      </c>
      <c r="G517" s="92">
        <f>'HORA CERTA'!G41</f>
        <v>380</v>
      </c>
      <c r="H517" s="917">
        <f>'HORA CERTA'!H41</f>
        <v>200</v>
      </c>
      <c r="I517" s="92">
        <f>'HORA CERTA'!I41</f>
        <v>218</v>
      </c>
      <c r="J517" s="917">
        <f>'HORA CERTA'!J41</f>
        <v>200</v>
      </c>
      <c r="K517" s="92">
        <f>'HORA CERTA'!K41</f>
        <v>258</v>
      </c>
      <c r="L517" s="917">
        <f>'HORA CERTA'!L41</f>
        <v>200</v>
      </c>
      <c r="M517" s="92">
        <f>'HORA CERTA'!M41</f>
        <v>171</v>
      </c>
      <c r="N517" s="92">
        <f>'HORA CERTA'!N41</f>
        <v>1200</v>
      </c>
      <c r="O517" s="92">
        <f>'HORA CERTA'!O41</f>
        <v>1651</v>
      </c>
      <c r="P517" s="915">
        <f>'HORA CERTA'!P41</f>
        <v>1.3758333333333332</v>
      </c>
    </row>
    <row r="518" spans="1:16" x14ac:dyDescent="0.25">
      <c r="A518" s="214" t="str">
        <f>'HORA CERTA'!A42</f>
        <v>Curativo Grau II</v>
      </c>
      <c r="B518" s="917">
        <f>'HORA CERTA'!B42</f>
        <v>180</v>
      </c>
      <c r="C518" s="92">
        <f>'HORA CERTA'!C42</f>
        <v>321</v>
      </c>
      <c r="D518" s="917">
        <f>'HORA CERTA'!D42</f>
        <v>180</v>
      </c>
      <c r="E518" s="92">
        <f>'HORA CERTA'!E42</f>
        <v>0</v>
      </c>
      <c r="F518" s="917">
        <f>'HORA CERTA'!F42</f>
        <v>180</v>
      </c>
      <c r="G518" s="92">
        <f>'HORA CERTA'!G42</f>
        <v>40</v>
      </c>
      <c r="H518" s="917">
        <f>'HORA CERTA'!H42</f>
        <v>180</v>
      </c>
      <c r="I518" s="92">
        <f>'HORA CERTA'!I42</f>
        <v>0</v>
      </c>
      <c r="J518" s="917">
        <f>'HORA CERTA'!J42</f>
        <v>180</v>
      </c>
      <c r="K518" s="92">
        <f>'HORA CERTA'!K42</f>
        <v>213</v>
      </c>
      <c r="L518" s="917">
        <f>'HORA CERTA'!L42</f>
        <v>180</v>
      </c>
      <c r="M518" s="92">
        <f>'HORA CERTA'!M42</f>
        <v>367</v>
      </c>
      <c r="N518" s="92">
        <f>'HORA CERTA'!N42</f>
        <v>1080</v>
      </c>
      <c r="O518" s="92">
        <f>'HORA CERTA'!O42</f>
        <v>941</v>
      </c>
      <c r="P518" s="915">
        <f>'HORA CERTA'!P42</f>
        <v>0.87129629629629635</v>
      </c>
    </row>
    <row r="519" spans="1:16" x14ac:dyDescent="0.25">
      <c r="A519" s="214" t="str">
        <f>'HORA CERTA'!A43</f>
        <v>Fototerapia (sessões)</v>
      </c>
      <c r="B519" s="917">
        <f>'HORA CERTA'!B43</f>
        <v>130</v>
      </c>
      <c r="C519" s="92">
        <f>'HORA CERTA'!C43</f>
        <v>93</v>
      </c>
      <c r="D519" s="917">
        <f>'HORA CERTA'!D43</f>
        <v>130</v>
      </c>
      <c r="E519" s="92">
        <f>'HORA CERTA'!E43</f>
        <v>125</v>
      </c>
      <c r="F519" s="917">
        <f>'HORA CERTA'!F43</f>
        <v>130</v>
      </c>
      <c r="G519" s="92">
        <f>'HORA CERTA'!G43</f>
        <v>152</v>
      </c>
      <c r="H519" s="917">
        <f>'HORA CERTA'!H43</f>
        <v>130</v>
      </c>
      <c r="I519" s="92">
        <f>'HORA CERTA'!I43</f>
        <v>177</v>
      </c>
      <c r="J519" s="917">
        <f>'HORA CERTA'!J43</f>
        <v>130</v>
      </c>
      <c r="K519" s="92">
        <f>'HORA CERTA'!K43</f>
        <v>114</v>
      </c>
      <c r="L519" s="917">
        <f>'HORA CERTA'!L43</f>
        <v>130</v>
      </c>
      <c r="M519" s="92">
        <f>'HORA CERTA'!M43</f>
        <v>123</v>
      </c>
      <c r="N519" s="92">
        <f>'HORA CERTA'!N43</f>
        <v>780</v>
      </c>
      <c r="O519" s="92">
        <f>'HORA CERTA'!O43</f>
        <v>784</v>
      </c>
      <c r="P519" s="915">
        <f>'HORA CERTA'!P43</f>
        <v>1.0051282051282051</v>
      </c>
    </row>
    <row r="520" spans="1:16" ht="15.75" thickBot="1" x14ac:dyDescent="0.3">
      <c r="A520" s="214" t="str">
        <f>'HORA CERTA'!A44</f>
        <v>Hanseníase</v>
      </c>
      <c r="B520" s="917">
        <f>'HORA CERTA'!B44</f>
        <v>10</v>
      </c>
      <c r="C520" s="92">
        <f>'HORA CERTA'!C44</f>
        <v>7</v>
      </c>
      <c r="D520" s="917">
        <f>'HORA CERTA'!D44</f>
        <v>10</v>
      </c>
      <c r="E520" s="92">
        <f>'HORA CERTA'!E44</f>
        <v>9</v>
      </c>
      <c r="F520" s="917">
        <f>'HORA CERTA'!F44</f>
        <v>10</v>
      </c>
      <c r="G520" s="92">
        <f>'HORA CERTA'!G44</f>
        <v>7</v>
      </c>
      <c r="H520" s="917">
        <f>'HORA CERTA'!H44</f>
        <v>10</v>
      </c>
      <c r="I520" s="92">
        <f>'HORA CERTA'!I44</f>
        <v>3</v>
      </c>
      <c r="J520" s="917">
        <f>'HORA CERTA'!J44</f>
        <v>10</v>
      </c>
      <c r="K520" s="92">
        <f>'HORA CERTA'!K44</f>
        <v>6</v>
      </c>
      <c r="L520" s="917">
        <f>'HORA CERTA'!L44</f>
        <v>10</v>
      </c>
      <c r="M520" s="92">
        <f>'HORA CERTA'!M44</f>
        <v>7</v>
      </c>
      <c r="N520" s="92">
        <f>'HORA CERTA'!N44</f>
        <v>60</v>
      </c>
      <c r="O520" s="92">
        <f>'HORA CERTA'!O44</f>
        <v>39</v>
      </c>
      <c r="P520" s="915">
        <f>'HORA CERTA'!P44</f>
        <v>0.65</v>
      </c>
    </row>
    <row r="521" spans="1:16" ht="15.75" thickBot="1" x14ac:dyDescent="0.3">
      <c r="A521" s="844" t="str">
        <f>'HORA CERTA'!A45</f>
        <v>TOTAL PROCEDIMENTOS TERAPEUTICOS</v>
      </c>
      <c r="B521" s="932">
        <f>'HORA CERTA'!B45</f>
        <v>520</v>
      </c>
      <c r="C521" s="949">
        <f>'HORA CERTA'!C45</f>
        <v>801</v>
      </c>
      <c r="D521" s="932">
        <f>'HORA CERTA'!D45</f>
        <v>520</v>
      </c>
      <c r="E521" s="949">
        <f>'HORA CERTA'!E45</f>
        <v>378</v>
      </c>
      <c r="F521" s="932">
        <f>'HORA CERTA'!F45</f>
        <v>520</v>
      </c>
      <c r="G521" s="949">
        <f>'HORA CERTA'!G45</f>
        <v>579</v>
      </c>
      <c r="H521" s="932">
        <f>'HORA CERTA'!H45</f>
        <v>520</v>
      </c>
      <c r="I521" s="949">
        <f>'HORA CERTA'!I45</f>
        <v>398</v>
      </c>
      <c r="J521" s="932">
        <f>'HORA CERTA'!J45</f>
        <v>520</v>
      </c>
      <c r="K521" s="949">
        <f>'HORA CERTA'!K45</f>
        <v>591</v>
      </c>
      <c r="L521" s="932">
        <f>'HORA CERTA'!L45</f>
        <v>520</v>
      </c>
      <c r="M521" s="949">
        <f>'HORA CERTA'!M45</f>
        <v>668</v>
      </c>
      <c r="N521" s="949">
        <f>'HORA CERTA'!N45</f>
        <v>3060</v>
      </c>
      <c r="O521" s="949">
        <f>'HORA CERTA'!O45</f>
        <v>3376</v>
      </c>
      <c r="P521" s="950">
        <f>'HORA CERTA'!P45</f>
        <v>1.1032679738562092</v>
      </c>
    </row>
    <row r="522" spans="1:16" x14ac:dyDescent="0.25">
      <c r="A522" s="214" t="str">
        <f>'HORA CERTA'!A49</f>
        <v>Histeroscopia (diagnóstica/cirúrgica)</v>
      </c>
      <c r="B522" s="917">
        <f>'HORA CERTA'!B49</f>
        <v>100</v>
      </c>
      <c r="C522" s="92">
        <f>'HORA CERTA'!C49</f>
        <v>46</v>
      </c>
      <c r="D522" s="917">
        <f>'HORA CERTA'!D49</f>
        <v>100</v>
      </c>
      <c r="E522" s="92">
        <f>'HORA CERTA'!E49</f>
        <v>99</v>
      </c>
      <c r="F522" s="917">
        <f>'HORA CERTA'!F49</f>
        <v>100</v>
      </c>
      <c r="G522" s="92">
        <f>'HORA CERTA'!G49</f>
        <v>112</v>
      </c>
      <c r="H522" s="917">
        <f>'HORA CERTA'!H49</f>
        <v>100</v>
      </c>
      <c r="I522" s="92">
        <f>'HORA CERTA'!I49</f>
        <v>109</v>
      </c>
      <c r="J522" s="917">
        <f>'HORA CERTA'!J49</f>
        <v>100</v>
      </c>
      <c r="K522" s="92">
        <f>'HORA CERTA'!K49</f>
        <v>99</v>
      </c>
      <c r="L522" s="917">
        <f>'HORA CERTA'!L49</f>
        <v>100</v>
      </c>
      <c r="M522" s="92">
        <f>'HORA CERTA'!M49</f>
        <v>80</v>
      </c>
      <c r="N522" s="92">
        <f>'HORA CERTA'!N49</f>
        <v>600</v>
      </c>
      <c r="O522" s="92">
        <f>'HORA CERTA'!O49</f>
        <v>545</v>
      </c>
      <c r="P522" s="915">
        <f>'HORA CERTA'!P49</f>
        <v>0.90833333333333333</v>
      </c>
    </row>
    <row r="523" spans="1:16" x14ac:dyDescent="0.25">
      <c r="A523" s="214" t="str">
        <f>'HORA CERTA'!A50</f>
        <v>Endoscopia</v>
      </c>
      <c r="B523" s="917">
        <f>'HORA CERTA'!B50</f>
        <v>95</v>
      </c>
      <c r="C523" s="92">
        <f>'HORA CERTA'!C50</f>
        <v>105</v>
      </c>
      <c r="D523" s="917">
        <f>'HORA CERTA'!D50</f>
        <v>95</v>
      </c>
      <c r="E523" s="92">
        <f>'HORA CERTA'!E50</f>
        <v>0</v>
      </c>
      <c r="F523" s="917">
        <f>'HORA CERTA'!F50</f>
        <v>95</v>
      </c>
      <c r="G523" s="92">
        <f>'HORA CERTA'!G50</f>
        <v>39</v>
      </c>
      <c r="H523" s="917">
        <f>'HORA CERTA'!H50</f>
        <v>95</v>
      </c>
      <c r="I523" s="92">
        <f>'HORA CERTA'!I50</f>
        <v>107</v>
      </c>
      <c r="J523" s="917">
        <f>'HORA CERTA'!J50</f>
        <v>95</v>
      </c>
      <c r="K523" s="92">
        <f>'HORA CERTA'!K50</f>
        <v>106</v>
      </c>
      <c r="L523" s="917">
        <f>'HORA CERTA'!L50</f>
        <v>95</v>
      </c>
      <c r="M523" s="92">
        <f>'HORA CERTA'!M50</f>
        <v>96</v>
      </c>
      <c r="N523" s="92">
        <f>'HORA CERTA'!N50</f>
        <v>570</v>
      </c>
      <c r="O523" s="92">
        <f>'HORA CERTA'!O50</f>
        <v>453</v>
      </c>
      <c r="P523" s="915">
        <f>'HORA CERTA'!P50</f>
        <v>0.79473684210526319</v>
      </c>
    </row>
    <row r="524" spans="1:16" x14ac:dyDescent="0.25">
      <c r="A524" s="214" t="str">
        <f>'HORA CERTA'!A51</f>
        <v>Colonoscopia (com ou sem sedação)</v>
      </c>
      <c r="B524" s="917">
        <f>'HORA CERTA'!B51</f>
        <v>145</v>
      </c>
      <c r="C524" s="92">
        <f>'HORA CERTA'!C51</f>
        <v>92</v>
      </c>
      <c r="D524" s="917">
        <f>'HORA CERTA'!D51</f>
        <v>145</v>
      </c>
      <c r="E524" s="92">
        <f>'HORA CERTA'!E51</f>
        <v>0</v>
      </c>
      <c r="F524" s="917">
        <f>'HORA CERTA'!F51</f>
        <v>145</v>
      </c>
      <c r="G524" s="92">
        <f>'HORA CERTA'!G51</f>
        <v>41</v>
      </c>
      <c r="H524" s="917">
        <f>'HORA CERTA'!H51</f>
        <v>145</v>
      </c>
      <c r="I524" s="92">
        <f>'HORA CERTA'!I51</f>
        <v>151</v>
      </c>
      <c r="J524" s="917">
        <f>'HORA CERTA'!J51</f>
        <v>145</v>
      </c>
      <c r="K524" s="92">
        <f>'HORA CERTA'!K51</f>
        <v>161</v>
      </c>
      <c r="L524" s="917">
        <f>'HORA CERTA'!L51</f>
        <v>145</v>
      </c>
      <c r="M524" s="92">
        <f>'HORA CERTA'!M51</f>
        <v>142</v>
      </c>
      <c r="N524" s="92">
        <f>'HORA CERTA'!N51</f>
        <v>870</v>
      </c>
      <c r="O524" s="92">
        <f>'HORA CERTA'!O51</f>
        <v>587</v>
      </c>
      <c r="P524" s="915">
        <f>'HORA CERTA'!P51</f>
        <v>0.67471264367816097</v>
      </c>
    </row>
    <row r="525" spans="1:16" x14ac:dyDescent="0.25">
      <c r="A525" s="214" t="str">
        <f>'HORA CERTA'!A52</f>
        <v>Nasofibroscopia/Laringoscopia</v>
      </c>
      <c r="B525" s="917">
        <f>'HORA CERTA'!B52</f>
        <v>220</v>
      </c>
      <c r="C525" s="92">
        <f>'HORA CERTA'!C52</f>
        <v>238</v>
      </c>
      <c r="D525" s="917">
        <f>'HORA CERTA'!D52</f>
        <v>220</v>
      </c>
      <c r="E525" s="92">
        <f>'HORA CERTA'!E52</f>
        <v>235</v>
      </c>
      <c r="F525" s="917">
        <f>'HORA CERTA'!F52</f>
        <v>220</v>
      </c>
      <c r="G525" s="92">
        <f>'HORA CERTA'!G52</f>
        <v>261</v>
      </c>
      <c r="H525" s="917">
        <f>'HORA CERTA'!H52</f>
        <v>220</v>
      </c>
      <c r="I525" s="92">
        <f>'HORA CERTA'!I52</f>
        <v>214</v>
      </c>
      <c r="J525" s="917">
        <f>'HORA CERTA'!J52</f>
        <v>220</v>
      </c>
      <c r="K525" s="92">
        <f>'HORA CERTA'!K52</f>
        <v>232</v>
      </c>
      <c r="L525" s="917">
        <f>'HORA CERTA'!L52</f>
        <v>220</v>
      </c>
      <c r="M525" s="92">
        <f>'HORA CERTA'!M52</f>
        <v>238</v>
      </c>
      <c r="N525" s="92">
        <f>'HORA CERTA'!N52</f>
        <v>1320</v>
      </c>
      <c r="O525" s="92">
        <f>'HORA CERTA'!O52</f>
        <v>1418</v>
      </c>
      <c r="P525" s="915">
        <f>'HORA CERTA'!P52</f>
        <v>1.0742424242424242</v>
      </c>
    </row>
    <row r="526" spans="1:16" ht="15.75" thickBot="1" x14ac:dyDescent="0.3">
      <c r="A526" s="214" t="str">
        <f>'HORA CERTA'!A53</f>
        <v>Eletroneuromiografia</v>
      </c>
      <c r="B526" s="917">
        <f>'HORA CERTA'!B53</f>
        <v>140</v>
      </c>
      <c r="C526" s="92">
        <f>'HORA CERTA'!C53</f>
        <v>146</v>
      </c>
      <c r="D526" s="917">
        <f>'HORA CERTA'!D53</f>
        <v>140</v>
      </c>
      <c r="E526" s="92">
        <f>'HORA CERTA'!E53</f>
        <v>180</v>
      </c>
      <c r="F526" s="917">
        <f>'HORA CERTA'!F53</f>
        <v>140</v>
      </c>
      <c r="G526" s="92">
        <f>'HORA CERTA'!G53</f>
        <v>193</v>
      </c>
      <c r="H526" s="917">
        <f>'HORA CERTA'!H53</f>
        <v>140</v>
      </c>
      <c r="I526" s="92">
        <f>'HORA CERTA'!I53</f>
        <v>174</v>
      </c>
      <c r="J526" s="917">
        <f>'HORA CERTA'!J53</f>
        <v>140</v>
      </c>
      <c r="K526" s="92">
        <f>'HORA CERTA'!K53</f>
        <v>178</v>
      </c>
      <c r="L526" s="917">
        <f>'HORA CERTA'!L53</f>
        <v>140</v>
      </c>
      <c r="M526" s="92">
        <f>'HORA CERTA'!M53</f>
        <v>162</v>
      </c>
      <c r="N526" s="92">
        <f>'HORA CERTA'!N53</f>
        <v>840</v>
      </c>
      <c r="O526" s="92">
        <f>'HORA CERTA'!O53</f>
        <v>1033</v>
      </c>
      <c r="P526" s="915">
        <f>'HORA CERTA'!P53</f>
        <v>1.2297619047619048</v>
      </c>
    </row>
    <row r="527" spans="1:16" ht="15.75" thickBot="1" x14ac:dyDescent="0.3">
      <c r="A527" s="844" t="str">
        <f>'HORA CERTA'!A54</f>
        <v>TOTAL EXAMES</v>
      </c>
      <c r="B527" s="932">
        <f>'HORA CERTA'!B54</f>
        <v>700</v>
      </c>
      <c r="C527" s="949">
        <f>'HORA CERTA'!C54</f>
        <v>627</v>
      </c>
      <c r="D527" s="932">
        <f>'HORA CERTA'!D54</f>
        <v>700</v>
      </c>
      <c r="E527" s="949">
        <f>'HORA CERTA'!E54</f>
        <v>514</v>
      </c>
      <c r="F527" s="932">
        <f>'HORA CERTA'!F54</f>
        <v>700</v>
      </c>
      <c r="G527" s="949">
        <f>'HORA CERTA'!G54</f>
        <v>646</v>
      </c>
      <c r="H527" s="932">
        <f>'HORA CERTA'!H54</f>
        <v>700</v>
      </c>
      <c r="I527" s="949">
        <f>'HORA CERTA'!I54</f>
        <v>755</v>
      </c>
      <c r="J527" s="932">
        <f>'HORA CERTA'!J54</f>
        <v>700</v>
      </c>
      <c r="K527" s="949">
        <f>'HORA CERTA'!K54</f>
        <v>776</v>
      </c>
      <c r="L527" s="932">
        <f>'HORA CERTA'!L54</f>
        <v>700</v>
      </c>
      <c r="M527" s="949">
        <f>'HORA CERTA'!M54</f>
        <v>718</v>
      </c>
      <c r="N527" s="949">
        <f>'HORA CERTA'!N54</f>
        <v>4200</v>
      </c>
      <c r="O527" s="949">
        <f>'HORA CERTA'!O54</f>
        <v>4036</v>
      </c>
      <c r="P527" s="950">
        <f>'HORA CERTA'!P54</f>
        <v>0.960952380952381</v>
      </c>
    </row>
    <row r="529" spans="1:16" ht="15.75" x14ac:dyDescent="0.25">
      <c r="A529" s="918" t="s">
        <v>681</v>
      </c>
      <c r="B529" s="926"/>
      <c r="C529" s="919"/>
      <c r="D529" s="926"/>
      <c r="E529" s="919"/>
      <c r="F529" s="926"/>
      <c r="G529" s="919"/>
      <c r="H529" s="926"/>
      <c r="I529" s="919"/>
      <c r="J529" s="926"/>
      <c r="K529" s="919"/>
      <c r="L529" s="926"/>
      <c r="M529" s="919"/>
      <c r="N529" s="919"/>
      <c r="O529" s="919"/>
      <c r="P529" s="919"/>
    </row>
    <row r="530" spans="1:16" x14ac:dyDescent="0.25">
      <c r="A530" s="909"/>
      <c r="B530" s="971" t="s">
        <v>485</v>
      </c>
      <c r="C530" s="971"/>
      <c r="D530" s="981" t="s">
        <v>686</v>
      </c>
      <c r="E530" s="968"/>
      <c r="F530" s="971" t="s">
        <v>687</v>
      </c>
      <c r="G530" s="971"/>
      <c r="H530" s="971" t="s">
        <v>688</v>
      </c>
      <c r="I530" s="971"/>
      <c r="J530" s="971" t="s">
        <v>690</v>
      </c>
      <c r="K530" s="971"/>
      <c r="L530" s="971" t="s">
        <v>691</v>
      </c>
      <c r="M530" s="971"/>
      <c r="N530" s="986" t="s">
        <v>486</v>
      </c>
      <c r="O530" s="986"/>
      <c r="P530" s="986"/>
    </row>
    <row r="531" spans="1:16" ht="15.75" thickBot="1" x14ac:dyDescent="0.3">
      <c r="A531" s="842" t="s">
        <v>14</v>
      </c>
      <c r="B531" s="920" t="s">
        <v>488</v>
      </c>
      <c r="C531" s="847" t="s">
        <v>487</v>
      </c>
      <c r="D531" s="920" t="s">
        <v>488</v>
      </c>
      <c r="E531" s="847" t="s">
        <v>487</v>
      </c>
      <c r="F531" s="920" t="s">
        <v>488</v>
      </c>
      <c r="G531" s="847" t="s">
        <v>487</v>
      </c>
      <c r="H531" s="920" t="s">
        <v>488</v>
      </c>
      <c r="I531" s="847" t="s">
        <v>487</v>
      </c>
      <c r="J531" s="920" t="s">
        <v>488</v>
      </c>
      <c r="K531" s="847" t="s">
        <v>487</v>
      </c>
      <c r="L531" s="920" t="s">
        <v>488</v>
      </c>
      <c r="M531" s="847" t="s">
        <v>487</v>
      </c>
      <c r="N531" s="847" t="s">
        <v>630</v>
      </c>
      <c r="O531" s="847" t="s">
        <v>631</v>
      </c>
      <c r="P531" s="910" t="s">
        <v>1</v>
      </c>
    </row>
    <row r="532" spans="1:16" ht="15.75" thickTop="1" x14ac:dyDescent="0.25">
      <c r="A532" s="214" t="str">
        <f>SADT!A9</f>
        <v>M.A.P.A.</v>
      </c>
      <c r="B532" s="917">
        <f>SADT!B9</f>
        <v>170</v>
      </c>
      <c r="C532" s="92">
        <f>SADT!C9</f>
        <v>235</v>
      </c>
      <c r="D532" s="917">
        <f>SADT!D9</f>
        <v>170</v>
      </c>
      <c r="E532" s="92">
        <f>SADT!E9</f>
        <v>205</v>
      </c>
      <c r="F532" s="917">
        <f>SADT!F9</f>
        <v>170</v>
      </c>
      <c r="G532" s="92">
        <f>SADT!G9</f>
        <v>222</v>
      </c>
      <c r="H532" s="917">
        <f>SADT!H9</f>
        <v>170</v>
      </c>
      <c r="I532" s="92">
        <f>SADT!I9</f>
        <v>224</v>
      </c>
      <c r="J532" s="917">
        <f>SADT!J9</f>
        <v>170</v>
      </c>
      <c r="K532" s="92">
        <f>SADT!K9</f>
        <v>231</v>
      </c>
      <c r="L532" s="917">
        <f>SADT!L9</f>
        <v>170</v>
      </c>
      <c r="M532" s="92">
        <f>SADT!M9</f>
        <v>172</v>
      </c>
      <c r="N532" s="92">
        <f>SADT!N9</f>
        <v>1020</v>
      </c>
      <c r="O532" s="92">
        <f>SADT!O9</f>
        <v>1289</v>
      </c>
      <c r="P532" s="915">
        <f>SADT!P9</f>
        <v>1.2637254901960784</v>
      </c>
    </row>
    <row r="533" spans="1:16" x14ac:dyDescent="0.25">
      <c r="A533" s="214" t="str">
        <f>SADT!A10</f>
        <v>Holter</v>
      </c>
      <c r="B533" s="917">
        <f>SADT!B10</f>
        <v>160</v>
      </c>
      <c r="C533" s="92">
        <f>SADT!C10</f>
        <v>200</v>
      </c>
      <c r="D533" s="917">
        <f>SADT!D10</f>
        <v>160</v>
      </c>
      <c r="E533" s="92">
        <f>SADT!E10</f>
        <v>177</v>
      </c>
      <c r="F533" s="917">
        <f>SADT!F10</f>
        <v>160</v>
      </c>
      <c r="G533" s="92">
        <f>SADT!G10</f>
        <v>196</v>
      </c>
      <c r="H533" s="917">
        <f>SADT!H10</f>
        <v>160</v>
      </c>
      <c r="I533" s="92">
        <f>SADT!I10</f>
        <v>200</v>
      </c>
      <c r="J533" s="917">
        <f>SADT!J10</f>
        <v>160</v>
      </c>
      <c r="K533" s="92">
        <f>SADT!K10</f>
        <v>193</v>
      </c>
      <c r="L533" s="917">
        <f>SADT!L10</f>
        <v>160</v>
      </c>
      <c r="M533" s="92">
        <f>SADT!M10</f>
        <v>159</v>
      </c>
      <c r="N533" s="92">
        <f>SADT!N10</f>
        <v>960</v>
      </c>
      <c r="O533" s="92">
        <f>SADT!O10</f>
        <v>1125</v>
      </c>
      <c r="P533" s="915">
        <f>SADT!P10</f>
        <v>1.171875</v>
      </c>
    </row>
    <row r="534" spans="1:16" x14ac:dyDescent="0.25">
      <c r="A534" s="214" t="str">
        <f>SADT!A11</f>
        <v>Teste Ergométrico</v>
      </c>
      <c r="B534" s="917">
        <f>SADT!B11</f>
        <v>210</v>
      </c>
      <c r="C534" s="92">
        <f>SADT!C11</f>
        <v>256</v>
      </c>
      <c r="D534" s="917">
        <f>SADT!D11</f>
        <v>210</v>
      </c>
      <c r="E534" s="92">
        <f>SADT!E11</f>
        <v>134</v>
      </c>
      <c r="F534" s="917">
        <f>SADT!F11</f>
        <v>210</v>
      </c>
      <c r="G534" s="92">
        <f>SADT!G11</f>
        <v>279</v>
      </c>
      <c r="H534" s="917">
        <f>SADT!H11</f>
        <v>210</v>
      </c>
      <c r="I534" s="92">
        <f>SADT!I11</f>
        <v>249</v>
      </c>
      <c r="J534" s="917">
        <f>SADT!J11</f>
        <v>210</v>
      </c>
      <c r="K534" s="92">
        <f>SADT!K11</f>
        <v>154</v>
      </c>
      <c r="L534" s="917">
        <f>SADT!L11</f>
        <v>210</v>
      </c>
      <c r="M534" s="92">
        <f>SADT!M11</f>
        <v>173</v>
      </c>
      <c r="N534" s="92">
        <f>SADT!N11</f>
        <v>1260</v>
      </c>
      <c r="O534" s="92">
        <f>SADT!O11</f>
        <v>1245</v>
      </c>
      <c r="P534" s="915">
        <f>SADT!P11</f>
        <v>0.98809523809523814</v>
      </c>
    </row>
    <row r="535" spans="1:16" x14ac:dyDescent="0.25">
      <c r="A535" s="214" t="str">
        <f>SADT!A12</f>
        <v xml:space="preserve">Ultrassonografia Geral </v>
      </c>
      <c r="B535" s="917">
        <f>SADT!B12</f>
        <v>350</v>
      </c>
      <c r="C535" s="92">
        <f>SADT!C12</f>
        <v>202</v>
      </c>
      <c r="D535" s="917">
        <f>SADT!D12</f>
        <v>350</v>
      </c>
      <c r="E535" s="92">
        <f>SADT!E12</f>
        <v>223</v>
      </c>
      <c r="F535" s="917">
        <f>SADT!F12</f>
        <v>350</v>
      </c>
      <c r="G535" s="92">
        <f>SADT!G12</f>
        <v>273</v>
      </c>
      <c r="H535" s="917">
        <f>SADT!H12</f>
        <v>350</v>
      </c>
      <c r="I535" s="92">
        <f>SADT!I12</f>
        <v>162</v>
      </c>
      <c r="J535" s="917">
        <f>SADT!J12</f>
        <v>350</v>
      </c>
      <c r="K535" s="92">
        <f>SADT!K12</f>
        <v>233</v>
      </c>
      <c r="L535" s="917">
        <f>SADT!L12</f>
        <v>350</v>
      </c>
      <c r="M535" s="92">
        <f>SADT!M12</f>
        <v>273</v>
      </c>
      <c r="N535" s="92">
        <f>SADT!N12</f>
        <v>2100</v>
      </c>
      <c r="O535" s="92">
        <f>SADT!O12</f>
        <v>1366</v>
      </c>
      <c r="P535" s="915">
        <f>SADT!P12</f>
        <v>0.65047619047619043</v>
      </c>
    </row>
    <row r="536" spans="1:16" x14ac:dyDescent="0.25">
      <c r="A536" s="214" t="str">
        <f>SADT!A13</f>
        <v xml:space="preserve">Ultrassonogragia com Doppler Vascular </v>
      </c>
      <c r="B536" s="917">
        <f>SADT!B13</f>
        <v>220</v>
      </c>
      <c r="C536" s="92">
        <f>SADT!C13</f>
        <v>147</v>
      </c>
      <c r="D536" s="917">
        <f>SADT!D13</f>
        <v>220</v>
      </c>
      <c r="E536" s="92">
        <f>SADT!E13</f>
        <v>140</v>
      </c>
      <c r="F536" s="917">
        <f>SADT!F13</f>
        <v>220</v>
      </c>
      <c r="G536" s="92">
        <f>SADT!G13</f>
        <v>165</v>
      </c>
      <c r="H536" s="917">
        <f>SADT!H13</f>
        <v>220</v>
      </c>
      <c r="I536" s="92">
        <f>SADT!I13</f>
        <v>269</v>
      </c>
      <c r="J536" s="917">
        <f>SADT!J13</f>
        <v>220</v>
      </c>
      <c r="K536" s="92">
        <f>SADT!K13</f>
        <v>359</v>
      </c>
      <c r="L536" s="917">
        <f>SADT!L13</f>
        <v>220</v>
      </c>
      <c r="M536" s="92">
        <f>SADT!M13</f>
        <v>351</v>
      </c>
      <c r="N536" s="92">
        <f>SADT!N13</f>
        <v>1320</v>
      </c>
      <c r="O536" s="92">
        <f>SADT!O13</f>
        <v>1431</v>
      </c>
      <c r="P536" s="915">
        <f>SADT!P13</f>
        <v>1.084090909090909</v>
      </c>
    </row>
    <row r="537" spans="1:16" x14ac:dyDescent="0.25">
      <c r="A537" s="214" t="str">
        <f>SADT!A14</f>
        <v xml:space="preserve">Ecocardiografia </v>
      </c>
      <c r="B537" s="917">
        <f>SADT!B14</f>
        <v>220</v>
      </c>
      <c r="C537" s="92">
        <f>SADT!C14</f>
        <v>339</v>
      </c>
      <c r="D537" s="917">
        <f>SADT!D14</f>
        <v>220</v>
      </c>
      <c r="E537" s="92">
        <f>SADT!E14</f>
        <v>233</v>
      </c>
      <c r="F537" s="917">
        <f>SADT!F14</f>
        <v>220</v>
      </c>
      <c r="G537" s="92">
        <f>SADT!G14</f>
        <v>289</v>
      </c>
      <c r="H537" s="917">
        <f>SADT!H14</f>
        <v>220</v>
      </c>
      <c r="I537" s="92">
        <f>SADT!I14</f>
        <v>313</v>
      </c>
      <c r="J537" s="917">
        <f>SADT!J14</f>
        <v>220</v>
      </c>
      <c r="K537" s="92">
        <f>SADT!K14</f>
        <v>315</v>
      </c>
      <c r="L537" s="917">
        <f>SADT!L14</f>
        <v>220</v>
      </c>
      <c r="M537" s="92">
        <f>SADT!M14</f>
        <v>261</v>
      </c>
      <c r="N537" s="92">
        <f>SADT!N14</f>
        <v>1320</v>
      </c>
      <c r="O537" s="92">
        <f>SADT!O14</f>
        <v>1750</v>
      </c>
      <c r="P537" s="915">
        <f>SADT!P14</f>
        <v>1.3257575757575757</v>
      </c>
    </row>
    <row r="538" spans="1:16" ht="15.75" thickBot="1" x14ac:dyDescent="0.3">
      <c r="A538" s="214" t="str">
        <f>SADT!A15</f>
        <v xml:space="preserve">RAIO-X </v>
      </c>
      <c r="B538" s="917" t="str">
        <f>SADT!B15</f>
        <v>s/ meta</v>
      </c>
      <c r="C538" s="92">
        <f>SADT!C15</f>
        <v>429</v>
      </c>
      <c r="D538" s="917" t="str">
        <f>SADT!D15</f>
        <v>s/ meta</v>
      </c>
      <c r="E538" s="92">
        <f>SADT!E15</f>
        <v>430</v>
      </c>
      <c r="F538" s="917" t="str">
        <f>SADT!F15</f>
        <v>s/ meta</v>
      </c>
      <c r="G538" s="92">
        <f>SADT!G15</f>
        <v>501</v>
      </c>
      <c r="H538" s="917" t="str">
        <f>SADT!H15</f>
        <v>s/ meta</v>
      </c>
      <c r="I538" s="92">
        <f>SADT!I15</f>
        <v>402</v>
      </c>
      <c r="J538" s="917" t="str">
        <f>SADT!J15</f>
        <v>s/ meta</v>
      </c>
      <c r="K538" s="92">
        <f>SADT!K15</f>
        <v>443</v>
      </c>
      <c r="L538" s="917" t="str">
        <f>SADT!L15</f>
        <v>s/ meta</v>
      </c>
      <c r="M538" s="92">
        <f>SADT!M15</f>
        <v>402</v>
      </c>
      <c r="N538" s="92" t="str">
        <f>SADT!N15</f>
        <v>s/ meta</v>
      </c>
      <c r="O538" s="92">
        <f>SADT!O15</f>
        <v>2607</v>
      </c>
      <c r="P538" s="915" t="str">
        <f>SADT!P15</f>
        <v>-</v>
      </c>
    </row>
    <row r="539" spans="1:16" ht="15.75" thickBot="1" x14ac:dyDescent="0.3">
      <c r="A539" s="844" t="str">
        <f>SADT!A16</f>
        <v xml:space="preserve">TOTAL </v>
      </c>
      <c r="B539" s="932">
        <f>SADT!B16</f>
        <v>1330</v>
      </c>
      <c r="C539" s="949">
        <f>SADT!C16</f>
        <v>1808</v>
      </c>
      <c r="D539" s="932">
        <f>SADT!D16</f>
        <v>1330</v>
      </c>
      <c r="E539" s="949">
        <f>SADT!E16</f>
        <v>1542</v>
      </c>
      <c r="F539" s="932">
        <f>SADT!F16</f>
        <v>1330</v>
      </c>
      <c r="G539" s="949">
        <f>SADT!G16</f>
        <v>1925</v>
      </c>
      <c r="H539" s="932">
        <f>SADT!H16</f>
        <v>1330</v>
      </c>
      <c r="I539" s="949">
        <f>SADT!I16</f>
        <v>1819</v>
      </c>
      <c r="J539" s="932">
        <f>SADT!J16</f>
        <v>1330</v>
      </c>
      <c r="K539" s="949">
        <f>SADT!K16</f>
        <v>1928</v>
      </c>
      <c r="L539" s="932">
        <f>SADT!L16</f>
        <v>1330</v>
      </c>
      <c r="M539" s="949">
        <f>SADT!M16</f>
        <v>1791</v>
      </c>
      <c r="N539" s="949">
        <f>SADT!N16</f>
        <v>7980</v>
      </c>
      <c r="O539" s="949">
        <f>SADT!O16</f>
        <v>10813</v>
      </c>
      <c r="P539" s="950">
        <f>SADT!P16</f>
        <v>1.3550125313283208</v>
      </c>
    </row>
    <row r="541" spans="1:16" ht="15.75" x14ac:dyDescent="0.25">
      <c r="A541" s="918" t="s">
        <v>682</v>
      </c>
      <c r="B541" s="926"/>
      <c r="C541" s="919"/>
      <c r="D541" s="926"/>
      <c r="E541" s="919"/>
      <c r="F541" s="926"/>
      <c r="G541" s="919"/>
      <c r="H541" s="926"/>
      <c r="I541" s="919"/>
      <c r="J541" s="926"/>
      <c r="K541" s="919"/>
      <c r="L541" s="926"/>
      <c r="M541" s="919"/>
      <c r="N541" s="919"/>
      <c r="O541" s="919"/>
      <c r="P541" s="919"/>
    </row>
    <row r="542" spans="1:16" x14ac:dyDescent="0.25">
      <c r="A542" s="909"/>
      <c r="B542" s="971" t="s">
        <v>485</v>
      </c>
      <c r="C542" s="971"/>
      <c r="D542" s="981" t="s">
        <v>686</v>
      </c>
      <c r="E542" s="968"/>
      <c r="F542" s="971" t="s">
        <v>687</v>
      </c>
      <c r="G542" s="971"/>
      <c r="H542" s="971" t="s">
        <v>688</v>
      </c>
      <c r="I542" s="971"/>
      <c r="J542" s="971" t="s">
        <v>690</v>
      </c>
      <c r="K542" s="971"/>
      <c r="L542" s="971" t="s">
        <v>691</v>
      </c>
      <c r="M542" s="971"/>
      <c r="N542" s="986" t="s">
        <v>486</v>
      </c>
      <c r="O542" s="986"/>
      <c r="P542" s="986"/>
    </row>
    <row r="543" spans="1:16" ht="15.75" thickBot="1" x14ac:dyDescent="0.3">
      <c r="A543" s="842" t="s">
        <v>14</v>
      </c>
      <c r="B543" s="920" t="s">
        <v>488</v>
      </c>
      <c r="C543" s="847" t="s">
        <v>487</v>
      </c>
      <c r="D543" s="920" t="s">
        <v>488</v>
      </c>
      <c r="E543" s="847" t="s">
        <v>487</v>
      </c>
      <c r="F543" s="920" t="s">
        <v>488</v>
      </c>
      <c r="G543" s="847" t="s">
        <v>487</v>
      </c>
      <c r="H543" s="920" t="s">
        <v>488</v>
      </c>
      <c r="I543" s="847" t="s">
        <v>487</v>
      </c>
      <c r="J543" s="920" t="s">
        <v>488</v>
      </c>
      <c r="K543" s="847" t="s">
        <v>487</v>
      </c>
      <c r="L543" s="920" t="s">
        <v>488</v>
      </c>
      <c r="M543" s="847" t="s">
        <v>487</v>
      </c>
      <c r="N543" s="847" t="s">
        <v>630</v>
      </c>
      <c r="O543" s="847" t="s">
        <v>631</v>
      </c>
      <c r="P543" s="910" t="s">
        <v>1</v>
      </c>
    </row>
    <row r="544" spans="1:16" ht="15.75" thickTop="1" x14ac:dyDescent="0.25">
      <c r="A544" s="214" t="str">
        <f>SADT!A21</f>
        <v xml:space="preserve">RAIO-X </v>
      </c>
      <c r="B544" s="917" t="str">
        <f>SADT!B21</f>
        <v>s/ meta</v>
      </c>
      <c r="C544" s="92">
        <f>SADT!C21</f>
        <v>751</v>
      </c>
      <c r="D544" s="917" t="str">
        <f>SADT!D21</f>
        <v>s/ meta</v>
      </c>
      <c r="E544" s="92">
        <f>SADT!E21</f>
        <v>702</v>
      </c>
      <c r="F544" s="917" t="str">
        <f>SADT!F21</f>
        <v>s/ meta</v>
      </c>
      <c r="G544" s="92">
        <f>SADT!G21</f>
        <v>1019</v>
      </c>
      <c r="H544" s="917" t="str">
        <f>SADT!H21</f>
        <v>s/ meta</v>
      </c>
      <c r="I544" s="92">
        <f>SADT!I21</f>
        <v>846</v>
      </c>
      <c r="J544" s="917" t="str">
        <f>SADT!J21</f>
        <v>s/ meta</v>
      </c>
      <c r="K544" s="92">
        <f>SADT!K21</f>
        <v>816</v>
      </c>
      <c r="L544" s="917" t="str">
        <f>SADT!L21</f>
        <v>s/ meta</v>
      </c>
      <c r="M544" s="92">
        <f>SADT!M21</f>
        <v>807</v>
      </c>
      <c r="N544" s="92" t="str">
        <f>SADT!N21</f>
        <v>s/ meta</v>
      </c>
      <c r="O544" s="92">
        <f>SADT!O21</f>
        <v>4941</v>
      </c>
      <c r="P544" s="915" t="str">
        <f>SADT!P21</f>
        <v>-</v>
      </c>
    </row>
    <row r="545" spans="1:16" x14ac:dyDescent="0.25">
      <c r="A545" s="214" t="str">
        <f>SADT!A22</f>
        <v>Ultrassonografia Geral</v>
      </c>
      <c r="B545" s="917">
        <f>SADT!B22</f>
        <v>420</v>
      </c>
      <c r="C545" s="92">
        <f>SADT!C22</f>
        <v>436</v>
      </c>
      <c r="D545" s="917">
        <f>SADT!D22</f>
        <v>420</v>
      </c>
      <c r="E545" s="92">
        <f>SADT!E22</f>
        <v>450</v>
      </c>
      <c r="F545" s="917">
        <f>SADT!F22</f>
        <v>420</v>
      </c>
      <c r="G545" s="92">
        <f>SADT!G22</f>
        <v>360</v>
      </c>
      <c r="H545" s="917">
        <f>SADT!H22</f>
        <v>420</v>
      </c>
      <c r="I545" s="92">
        <f>SADT!I22</f>
        <v>515</v>
      </c>
      <c r="J545" s="917">
        <f>SADT!J22</f>
        <v>420</v>
      </c>
      <c r="K545" s="92">
        <f>SADT!K22</f>
        <v>414</v>
      </c>
      <c r="L545" s="917">
        <f>SADT!L22</f>
        <v>420</v>
      </c>
      <c r="M545" s="92">
        <f>SADT!M22</f>
        <v>460</v>
      </c>
      <c r="N545" s="92">
        <f>SADT!N22</f>
        <v>2520</v>
      </c>
      <c r="O545" s="92">
        <f>SADT!O22</f>
        <v>2635</v>
      </c>
      <c r="P545" s="915">
        <f>SADT!P22</f>
        <v>1.0456349206349207</v>
      </c>
    </row>
    <row r="546" spans="1:16" x14ac:dyDescent="0.25">
      <c r="A546" s="214" t="str">
        <f>SADT!A23</f>
        <v>Ultrassonografia Doppler Vascular</v>
      </c>
      <c r="B546" s="917">
        <f>SADT!B23</f>
        <v>44</v>
      </c>
      <c r="C546" s="92">
        <f>SADT!C23</f>
        <v>75</v>
      </c>
      <c r="D546" s="917">
        <f>SADT!D23</f>
        <v>44</v>
      </c>
      <c r="E546" s="92">
        <f>SADT!E23</f>
        <v>46</v>
      </c>
      <c r="F546" s="917">
        <f>SADT!F23</f>
        <v>44</v>
      </c>
      <c r="G546" s="92">
        <f>SADT!G23</f>
        <v>65</v>
      </c>
      <c r="H546" s="917">
        <f>SADT!H23</f>
        <v>44</v>
      </c>
      <c r="I546" s="92">
        <f>SADT!I23</f>
        <v>61</v>
      </c>
      <c r="J546" s="917">
        <f>SADT!J23</f>
        <v>44</v>
      </c>
      <c r="K546" s="92">
        <f>SADT!K23</f>
        <v>54</v>
      </c>
      <c r="L546" s="917">
        <f>SADT!L23</f>
        <v>44</v>
      </c>
      <c r="M546" s="92">
        <f>SADT!M23</f>
        <v>81</v>
      </c>
      <c r="N546" s="92">
        <f>SADT!N23</f>
        <v>264</v>
      </c>
      <c r="O546" s="92">
        <f>SADT!O23</f>
        <v>382</v>
      </c>
      <c r="P546" s="915">
        <f>SADT!P23</f>
        <v>1.446969696969697</v>
      </c>
    </row>
    <row r="547" spans="1:16" x14ac:dyDescent="0.25">
      <c r="A547" s="214" t="str">
        <f>SADT!A24</f>
        <v>Ultrassonografia Obstétrico</v>
      </c>
      <c r="B547" s="917">
        <f>SADT!B24</f>
        <v>80</v>
      </c>
      <c r="C547" s="92">
        <f>SADT!C24</f>
        <v>49</v>
      </c>
      <c r="D547" s="917">
        <f>SADT!D24</f>
        <v>80</v>
      </c>
      <c r="E547" s="92">
        <f>SADT!E24</f>
        <v>98</v>
      </c>
      <c r="F547" s="917">
        <f>SADT!F24</f>
        <v>80</v>
      </c>
      <c r="G547" s="92">
        <f>SADT!G24</f>
        <v>143</v>
      </c>
      <c r="H547" s="917">
        <f>SADT!H24</f>
        <v>80</v>
      </c>
      <c r="I547" s="92">
        <f>SADT!I24</f>
        <v>91</v>
      </c>
      <c r="J547" s="917">
        <f>SADT!J24</f>
        <v>80</v>
      </c>
      <c r="K547" s="92">
        <f>SADT!K24</f>
        <v>124</v>
      </c>
      <c r="L547" s="917">
        <f>SADT!L24</f>
        <v>80</v>
      </c>
      <c r="M547" s="92">
        <f>SADT!M24</f>
        <v>135</v>
      </c>
      <c r="N547" s="92">
        <f>SADT!N24</f>
        <v>480</v>
      </c>
      <c r="O547" s="92">
        <f>SADT!O24</f>
        <v>640</v>
      </c>
      <c r="P547" s="915">
        <f>SADT!P24</f>
        <v>1.3333333333333333</v>
      </c>
    </row>
    <row r="548" spans="1:16" ht="24" x14ac:dyDescent="0.25">
      <c r="A548" s="216" t="str">
        <f>SADT!A25</f>
        <v>Ultrassonografia Obstétrico (com ou sem Doppler  + Morfológico)</v>
      </c>
      <c r="B548" s="917">
        <f>SADT!B25</f>
        <v>48</v>
      </c>
      <c r="C548" s="92">
        <f>SADT!C25</f>
        <v>88</v>
      </c>
      <c r="D548" s="917">
        <f>SADT!D25</f>
        <v>48</v>
      </c>
      <c r="E548" s="92">
        <f>SADT!E25</f>
        <v>68</v>
      </c>
      <c r="F548" s="917">
        <f>SADT!F25</f>
        <v>48</v>
      </c>
      <c r="G548" s="92">
        <f>SADT!G25</f>
        <v>108</v>
      </c>
      <c r="H548" s="917">
        <f>SADT!H25</f>
        <v>48</v>
      </c>
      <c r="I548" s="92">
        <f>SADT!I25</f>
        <v>69</v>
      </c>
      <c r="J548" s="917">
        <f>SADT!J25</f>
        <v>48</v>
      </c>
      <c r="K548" s="92">
        <f>SADT!K25</f>
        <v>91</v>
      </c>
      <c r="L548" s="917">
        <f>SADT!L25</f>
        <v>48</v>
      </c>
      <c r="M548" s="92">
        <f>SADT!M25</f>
        <v>112</v>
      </c>
      <c r="N548" s="92">
        <f>SADT!N25</f>
        <v>288</v>
      </c>
      <c r="O548" s="92">
        <f>SADT!O25</f>
        <v>536</v>
      </c>
      <c r="P548" s="915">
        <f>SADT!P25</f>
        <v>1.8611111111111112</v>
      </c>
    </row>
    <row r="549" spans="1:16" x14ac:dyDescent="0.25">
      <c r="A549" s="214" t="str">
        <f>SADT!A26</f>
        <v>Eletroencefalograma</v>
      </c>
      <c r="B549" s="917">
        <f>SADT!B26</f>
        <v>75</v>
      </c>
      <c r="C549" s="92">
        <f>SADT!C26</f>
        <v>84</v>
      </c>
      <c r="D549" s="917">
        <f>SADT!D26</f>
        <v>75</v>
      </c>
      <c r="E549" s="92">
        <f>SADT!E26</f>
        <v>82</v>
      </c>
      <c r="F549" s="917">
        <f>SADT!F26</f>
        <v>75</v>
      </c>
      <c r="G549" s="92">
        <f>SADT!G26</f>
        <v>106</v>
      </c>
      <c r="H549" s="917">
        <f>SADT!H26</f>
        <v>75</v>
      </c>
      <c r="I549" s="92">
        <f>SADT!I26</f>
        <v>86</v>
      </c>
      <c r="J549" s="917">
        <f>SADT!J26</f>
        <v>75</v>
      </c>
      <c r="K549" s="92">
        <f>SADT!K26</f>
        <v>102</v>
      </c>
      <c r="L549" s="917">
        <f>SADT!L26</f>
        <v>75</v>
      </c>
      <c r="M549" s="92">
        <f>SADT!M26</f>
        <v>76</v>
      </c>
      <c r="N549" s="92">
        <f>SADT!N26</f>
        <v>450</v>
      </c>
      <c r="O549" s="92">
        <f>SADT!O26</f>
        <v>536</v>
      </c>
      <c r="P549" s="915">
        <f>SADT!P26</f>
        <v>1.191111111111111</v>
      </c>
    </row>
    <row r="550" spans="1:16" ht="15.75" thickBot="1" x14ac:dyDescent="0.3">
      <c r="A550" s="214" t="str">
        <f>SADT!A27</f>
        <v>Nº de Colposcopia</v>
      </c>
      <c r="B550" s="917">
        <f>SADT!B27</f>
        <v>52</v>
      </c>
      <c r="C550" s="92">
        <f>SADT!C27</f>
        <v>39</v>
      </c>
      <c r="D550" s="917">
        <f>SADT!D27</f>
        <v>52</v>
      </c>
      <c r="E550" s="92">
        <f>SADT!E27</f>
        <v>49</v>
      </c>
      <c r="F550" s="917">
        <f>SADT!F27</f>
        <v>52</v>
      </c>
      <c r="G550" s="92">
        <f>SADT!G27</f>
        <v>44</v>
      </c>
      <c r="H550" s="917">
        <f>SADT!H27</f>
        <v>52</v>
      </c>
      <c r="I550" s="92">
        <f>SADT!I27</f>
        <v>59</v>
      </c>
      <c r="J550" s="917">
        <f>SADT!J27</f>
        <v>52</v>
      </c>
      <c r="K550" s="92">
        <f>SADT!K27</f>
        <v>45</v>
      </c>
      <c r="L550" s="917">
        <f>SADT!L27</f>
        <v>52</v>
      </c>
      <c r="M550" s="92">
        <f>SADT!M27</f>
        <v>10</v>
      </c>
      <c r="N550" s="92">
        <f>SADT!N27</f>
        <v>312</v>
      </c>
      <c r="O550" s="92">
        <f>SADT!O27</f>
        <v>246</v>
      </c>
      <c r="P550" s="915">
        <f>SADT!P27</f>
        <v>0.78846153846153844</v>
      </c>
    </row>
    <row r="551" spans="1:16" ht="15.75" thickBot="1" x14ac:dyDescent="0.3">
      <c r="A551" s="844" t="str">
        <f>SADT!A28</f>
        <v xml:space="preserve">TOTAL </v>
      </c>
      <c r="B551" s="932">
        <f>SADT!B28</f>
        <v>719</v>
      </c>
      <c r="C551" s="949">
        <f>SADT!C28</f>
        <v>1522</v>
      </c>
      <c r="D551" s="932">
        <f>SADT!D28</f>
        <v>719</v>
      </c>
      <c r="E551" s="949">
        <f>SADT!E28</f>
        <v>1495</v>
      </c>
      <c r="F551" s="932">
        <f>SADT!F28</f>
        <v>719</v>
      </c>
      <c r="G551" s="949">
        <f>SADT!G28</f>
        <v>1845</v>
      </c>
      <c r="H551" s="932">
        <f>SADT!H28</f>
        <v>719</v>
      </c>
      <c r="I551" s="949">
        <f>SADT!I28</f>
        <v>1727</v>
      </c>
      <c r="J551" s="932">
        <f>SADT!J28</f>
        <v>719</v>
      </c>
      <c r="K551" s="949">
        <f>SADT!K28</f>
        <v>1646</v>
      </c>
      <c r="L551" s="932">
        <f>SADT!L28</f>
        <v>719</v>
      </c>
      <c r="M551" s="949">
        <f>SADT!M28</f>
        <v>1681</v>
      </c>
      <c r="N551" s="949">
        <f>SADT!N28</f>
        <v>4314</v>
      </c>
      <c r="O551" s="949">
        <f>SADT!O28</f>
        <v>9916</v>
      </c>
      <c r="P551" s="950">
        <f>SADT!P28</f>
        <v>2.2985628187297173</v>
      </c>
    </row>
  </sheetData>
  <mergeCells count="178">
    <mergeCell ref="H213:I213"/>
    <mergeCell ref="H219:I219"/>
    <mergeCell ref="H248:I248"/>
    <mergeCell ref="H260:I260"/>
    <mergeCell ref="H285:I285"/>
    <mergeCell ref="H311:I311"/>
    <mergeCell ref="H333:I333"/>
    <mergeCell ref="H358:I358"/>
    <mergeCell ref="H372:I372"/>
    <mergeCell ref="F530:G530"/>
    <mergeCell ref="F542:G542"/>
    <mergeCell ref="F285:G285"/>
    <mergeCell ref="F311:G311"/>
    <mergeCell ref="F333:G333"/>
    <mergeCell ref="F358:G358"/>
    <mergeCell ref="F372:G372"/>
    <mergeCell ref="N481:P481"/>
    <mergeCell ref="B489:C489"/>
    <mergeCell ref="N489:P489"/>
    <mergeCell ref="D429:E429"/>
    <mergeCell ref="D443:E443"/>
    <mergeCell ref="D463:E463"/>
    <mergeCell ref="B358:C358"/>
    <mergeCell ref="H401:I401"/>
    <mergeCell ref="H429:I429"/>
    <mergeCell ref="H443:I443"/>
    <mergeCell ref="H463:I463"/>
    <mergeCell ref="H471:I471"/>
    <mergeCell ref="H481:I481"/>
    <mergeCell ref="H489:I489"/>
    <mergeCell ref="H530:I530"/>
    <mergeCell ref="H542:I542"/>
    <mergeCell ref="J401:K401"/>
    <mergeCell ref="F213:G213"/>
    <mergeCell ref="F219:G219"/>
    <mergeCell ref="F248:G248"/>
    <mergeCell ref="F260:G260"/>
    <mergeCell ref="F481:G481"/>
    <mergeCell ref="F489:G489"/>
    <mergeCell ref="F401:G401"/>
    <mergeCell ref="F429:G429"/>
    <mergeCell ref="F443:G443"/>
    <mergeCell ref="F463:G463"/>
    <mergeCell ref="F471:G471"/>
    <mergeCell ref="B213:C213"/>
    <mergeCell ref="N213:P213"/>
    <mergeCell ref="B542:C542"/>
    <mergeCell ref="N542:P542"/>
    <mergeCell ref="B429:C429"/>
    <mergeCell ref="N429:P429"/>
    <mergeCell ref="B443:C443"/>
    <mergeCell ref="N443:P443"/>
    <mergeCell ref="B463:C463"/>
    <mergeCell ref="N463:P463"/>
    <mergeCell ref="B471:C471"/>
    <mergeCell ref="N471:P471"/>
    <mergeCell ref="B530:C530"/>
    <mergeCell ref="N530:P530"/>
    <mergeCell ref="N372:P372"/>
    <mergeCell ref="B401:C401"/>
    <mergeCell ref="N401:P401"/>
    <mergeCell ref="B481:C481"/>
    <mergeCell ref="N358:P358"/>
    <mergeCell ref="B372:C372"/>
    <mergeCell ref="B219:C219"/>
    <mergeCell ref="N219:P219"/>
    <mergeCell ref="B248:C248"/>
    <mergeCell ref="N248:P248"/>
    <mergeCell ref="B260:C260"/>
    <mergeCell ref="N260:P260"/>
    <mergeCell ref="B285:C285"/>
    <mergeCell ref="N285:P285"/>
    <mergeCell ref="B311:C311"/>
    <mergeCell ref="N311:P311"/>
    <mergeCell ref="B333:C333"/>
    <mergeCell ref="N333:P333"/>
    <mergeCell ref="D285:E285"/>
    <mergeCell ref="L311:M311"/>
    <mergeCell ref="L333:M333"/>
    <mergeCell ref="B121:C121"/>
    <mergeCell ref="N121:P121"/>
    <mergeCell ref="B148:C148"/>
    <mergeCell ref="N148:P148"/>
    <mergeCell ref="B176:C176"/>
    <mergeCell ref="N176:P176"/>
    <mergeCell ref="D176:E176"/>
    <mergeCell ref="F176:G176"/>
    <mergeCell ref="B182:C182"/>
    <mergeCell ref="N182:P182"/>
    <mergeCell ref="D121:E121"/>
    <mergeCell ref="D148:E148"/>
    <mergeCell ref="D182:E182"/>
    <mergeCell ref="F121:G121"/>
    <mergeCell ref="F148:G148"/>
    <mergeCell ref="F182:G182"/>
    <mergeCell ref="H121:I121"/>
    <mergeCell ref="H148:I148"/>
    <mergeCell ref="H176:I176"/>
    <mergeCell ref="H182:I182"/>
    <mergeCell ref="J121:K121"/>
    <mergeCell ref="J148:K148"/>
    <mergeCell ref="J176:K176"/>
    <mergeCell ref="J182:K182"/>
    <mergeCell ref="A1:P1"/>
    <mergeCell ref="A2:P2"/>
    <mergeCell ref="A4:P4"/>
    <mergeCell ref="B5:C5"/>
    <mergeCell ref="N5:P5"/>
    <mergeCell ref="B37:C37"/>
    <mergeCell ref="N37:P37"/>
    <mergeCell ref="B79:C79"/>
    <mergeCell ref="N79:P79"/>
    <mergeCell ref="D5:E5"/>
    <mergeCell ref="D37:E37"/>
    <mergeCell ref="D79:E79"/>
    <mergeCell ref="F5:G5"/>
    <mergeCell ref="F37:G37"/>
    <mergeCell ref="F79:G79"/>
    <mergeCell ref="H5:I5"/>
    <mergeCell ref="H37:I37"/>
    <mergeCell ref="H79:I79"/>
    <mergeCell ref="J5:K5"/>
    <mergeCell ref="J37:K37"/>
    <mergeCell ref="J79:K79"/>
    <mergeCell ref="L5:M5"/>
    <mergeCell ref="L37:M37"/>
    <mergeCell ref="L79:M79"/>
    <mergeCell ref="D213:E213"/>
    <mergeCell ref="D219:E219"/>
    <mergeCell ref="D248:E248"/>
    <mergeCell ref="D260:E260"/>
    <mergeCell ref="D530:E530"/>
    <mergeCell ref="D542:E542"/>
    <mergeCell ref="D311:E311"/>
    <mergeCell ref="D333:E333"/>
    <mergeCell ref="D358:E358"/>
    <mergeCell ref="D372:E372"/>
    <mergeCell ref="D401:E401"/>
    <mergeCell ref="D471:E471"/>
    <mergeCell ref="D481:E481"/>
    <mergeCell ref="D489:E489"/>
    <mergeCell ref="J429:K429"/>
    <mergeCell ref="J443:K443"/>
    <mergeCell ref="J463:K463"/>
    <mergeCell ref="J471:K471"/>
    <mergeCell ref="J481:K481"/>
    <mergeCell ref="J489:K489"/>
    <mergeCell ref="J530:K530"/>
    <mergeCell ref="J542:K542"/>
    <mergeCell ref="J213:K213"/>
    <mergeCell ref="J219:K219"/>
    <mergeCell ref="J248:K248"/>
    <mergeCell ref="J260:K260"/>
    <mergeCell ref="J285:K285"/>
    <mergeCell ref="J311:K311"/>
    <mergeCell ref="J333:K333"/>
    <mergeCell ref="J358:K358"/>
    <mergeCell ref="J372:K372"/>
    <mergeCell ref="L121:M121"/>
    <mergeCell ref="L148:M148"/>
    <mergeCell ref="L176:M176"/>
    <mergeCell ref="L182:M182"/>
    <mergeCell ref="L213:M213"/>
    <mergeCell ref="L219:M219"/>
    <mergeCell ref="L248:M248"/>
    <mergeCell ref="L260:M260"/>
    <mergeCell ref="L285:M285"/>
    <mergeCell ref="L530:M530"/>
    <mergeCell ref="L542:M542"/>
    <mergeCell ref="L358:M358"/>
    <mergeCell ref="L372:M372"/>
    <mergeCell ref="L401:M401"/>
    <mergeCell ref="L429:M429"/>
    <mergeCell ref="L443:M443"/>
    <mergeCell ref="L463:M463"/>
    <mergeCell ref="L471:M471"/>
    <mergeCell ref="L481:M481"/>
    <mergeCell ref="L489:M489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09" max="7" man="1"/>
    <brk id="426" max="16" man="1"/>
    <brk id="486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63" t="s">
        <v>374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1"/>
      <c r="O2" s="1"/>
    </row>
    <row r="3" spans="1:18" ht="18" x14ac:dyDescent="0.35">
      <c r="A3" s="963" t="s">
        <v>0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1"/>
      <c r="O3" s="1"/>
    </row>
    <row r="5" spans="1:18" ht="15.75" hidden="1" x14ac:dyDescent="0.25">
      <c r="A5" s="988" t="s">
        <v>397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88" t="s">
        <v>397</v>
      </c>
      <c r="B13" s="989"/>
      <c r="C13" s="989"/>
      <c r="D13" s="989"/>
      <c r="E13" s="989"/>
      <c r="F13" s="989"/>
      <c r="G13" s="989"/>
      <c r="H13" s="989"/>
      <c r="I13" s="989"/>
      <c r="J13" s="989"/>
      <c r="K13" s="989"/>
      <c r="L13" s="989"/>
      <c r="M13" s="989"/>
      <c r="N13" s="989"/>
      <c r="O13" s="989"/>
      <c r="P13" s="989"/>
      <c r="Q13" s="989"/>
      <c r="R13" s="989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63" t="s">
        <v>374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1"/>
      <c r="O2" s="1"/>
    </row>
    <row r="3" spans="1:18" ht="18" x14ac:dyDescent="0.35">
      <c r="A3" s="963" t="s">
        <v>0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1"/>
      <c r="O3" s="1"/>
    </row>
    <row r="5" spans="1:18" ht="15.75" x14ac:dyDescent="0.25">
      <c r="A5" s="988" t="s">
        <v>398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63" t="s">
        <v>392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1"/>
      <c r="O2" s="1"/>
    </row>
    <row r="3" spans="1:18" ht="18" x14ac:dyDescent="0.35">
      <c r="A3" s="963" t="s">
        <v>184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1"/>
      <c r="O3" s="1"/>
    </row>
    <row r="5" spans="1:18" ht="15.75" x14ac:dyDescent="0.25">
      <c r="A5" s="988" t="s">
        <v>399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63" t="s">
        <v>458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</row>
    <row r="2" spans="1:34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990" t="s">
        <v>368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88" t="s">
        <v>436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989"/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</row>
    <row r="7" spans="1:34" ht="41.25" customHeight="1" thickBot="1" x14ac:dyDescent="0.3">
      <c r="A7" s="13" t="s">
        <v>14</v>
      </c>
      <c r="B7" s="11" t="s">
        <v>164</v>
      </c>
      <c r="C7" s="13" t="s">
        <v>422</v>
      </c>
      <c r="D7" s="14" t="s">
        <v>1</v>
      </c>
      <c r="E7" s="13" t="s">
        <v>423</v>
      </c>
      <c r="F7" s="14" t="s">
        <v>1</v>
      </c>
      <c r="G7" s="13" t="s">
        <v>424</v>
      </c>
      <c r="H7" s="14" t="s">
        <v>1</v>
      </c>
      <c r="I7" s="86" t="s">
        <v>403</v>
      </c>
      <c r="J7" s="12" t="s">
        <v>192</v>
      </c>
      <c r="K7" s="13" t="s">
        <v>425</v>
      </c>
      <c r="L7" s="14" t="s">
        <v>1</v>
      </c>
      <c r="M7" s="13" t="s">
        <v>426</v>
      </c>
      <c r="N7" s="14" t="s">
        <v>1</v>
      </c>
      <c r="O7" s="13" t="s">
        <v>427</v>
      </c>
      <c r="P7" s="14" t="s">
        <v>1</v>
      </c>
      <c r="Q7" s="86" t="s">
        <v>403</v>
      </c>
      <c r="R7" s="12" t="s">
        <v>192</v>
      </c>
      <c r="S7" s="13" t="s">
        <v>428</v>
      </c>
      <c r="T7" s="14" t="s">
        <v>1</v>
      </c>
      <c r="U7" s="13" t="s">
        <v>429</v>
      </c>
      <c r="V7" s="14" t="s">
        <v>1</v>
      </c>
      <c r="W7" s="13" t="s">
        <v>430</v>
      </c>
      <c r="X7" s="14" t="s">
        <v>1</v>
      </c>
      <c r="Y7" s="86" t="s">
        <v>403</v>
      </c>
      <c r="Z7" s="12" t="s">
        <v>192</v>
      </c>
      <c r="AA7" s="13" t="s">
        <v>431</v>
      </c>
      <c r="AB7" s="14" t="s">
        <v>1</v>
      </c>
      <c r="AC7" s="13" t="s">
        <v>432</v>
      </c>
      <c r="AD7" s="14" t="s">
        <v>1</v>
      </c>
      <c r="AE7" s="13" t="s">
        <v>433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02" t="s">
        <v>369</v>
      </c>
      <c r="B8" s="1003"/>
      <c r="C8" s="1003"/>
      <c r="D8" s="1003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3"/>
      <c r="P8" s="1003"/>
      <c r="Q8" s="1003"/>
      <c r="R8" s="1003"/>
      <c r="S8" s="1003"/>
      <c r="T8" s="1003"/>
      <c r="U8" s="1003"/>
      <c r="V8" s="1003"/>
      <c r="W8" s="1003"/>
      <c r="X8" s="1003"/>
      <c r="Y8" s="1003"/>
      <c r="Z8" s="1003"/>
    </row>
    <row r="9" spans="1:34" x14ac:dyDescent="0.25">
      <c r="A9" s="749" t="str">
        <f t="shared" ref="A9:P9" si="0">A54</f>
        <v>UBS Parque NM I (Mista)</v>
      </c>
      <c r="B9" s="750">
        <f t="shared" si="0"/>
        <v>12482</v>
      </c>
      <c r="C9" s="751">
        <f t="shared" si="0"/>
        <v>11530</v>
      </c>
      <c r="D9" s="752">
        <f t="shared" si="0"/>
        <v>0.92373017144688352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10700</v>
      </c>
      <c r="C10" s="568">
        <f t="shared" si="4"/>
        <v>8144</v>
      </c>
      <c r="D10" s="562">
        <f t="shared" si="4"/>
        <v>0.76112149532710283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13378</v>
      </c>
      <c r="C11" s="568">
        <f t="shared" si="8"/>
        <v>11236</v>
      </c>
      <c r="D11" s="562">
        <f t="shared" si="8"/>
        <v>0.83988638062490661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2034</v>
      </c>
      <c r="C12" s="568">
        <f t="shared" si="12"/>
        <v>1324</v>
      </c>
      <c r="D12" s="562">
        <f t="shared" si="12"/>
        <v>0.65093411996066863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3224</v>
      </c>
      <c r="C13" s="568">
        <f t="shared" si="16"/>
        <v>2316</v>
      </c>
      <c r="D13" s="562">
        <f t="shared" si="16"/>
        <v>0.71836228287841186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2965</v>
      </c>
      <c r="C14" s="568">
        <f>C124</f>
        <v>2429</v>
      </c>
      <c r="D14" s="562">
        <f t="shared" si="20"/>
        <v>0.81922428330522767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2746</v>
      </c>
      <c r="C15" s="568">
        <f t="shared" si="24"/>
        <v>2867</v>
      </c>
      <c r="D15" s="562">
        <f t="shared" si="24"/>
        <v>1.0440640932265113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2602</v>
      </c>
      <c r="C16" s="568">
        <f t="shared" si="28"/>
        <v>1653</v>
      </c>
      <c r="D16" s="562">
        <f t="shared" si="28"/>
        <v>0.63528055342044576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2112</v>
      </c>
      <c r="C17" s="568">
        <f t="shared" si="32"/>
        <v>1866</v>
      </c>
      <c r="D17" s="562">
        <f t="shared" si="32"/>
        <v>0.88352272727272729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2112</v>
      </c>
      <c r="C18" s="568">
        <f t="shared" si="36"/>
        <v>2003</v>
      </c>
      <c r="D18" s="562">
        <f t="shared" si="36"/>
        <v>0.94839015151515149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1914</v>
      </c>
      <c r="C20" s="568">
        <f t="shared" si="44"/>
        <v>1797</v>
      </c>
      <c r="D20" s="562">
        <f t="shared" si="44"/>
        <v>0.93887147335423193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961</v>
      </c>
      <c r="D21" s="570">
        <f t="shared" si="48"/>
        <v>0.66184573002754821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998" t="s">
        <v>359</v>
      </c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998" t="s">
        <v>370</v>
      </c>
      <c r="B24" s="999"/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  <c r="Y24" s="999"/>
      <c r="Z24" s="999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170</v>
      </c>
      <c r="D25" s="223">
        <f t="shared" si="56"/>
        <v>0.77272727272727271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998" t="s">
        <v>326</v>
      </c>
      <c r="B26" s="999"/>
      <c r="C26" s="999"/>
      <c r="D26" s="999"/>
      <c r="E26" s="999"/>
      <c r="F26" s="999"/>
      <c r="G26" s="999"/>
      <c r="H26" s="999"/>
      <c r="I26" s="999"/>
      <c r="J26" s="999"/>
      <c r="K26" s="999"/>
      <c r="L26" s="999"/>
      <c r="M26" s="999"/>
      <c r="N26" s="999"/>
      <c r="O26" s="999"/>
      <c r="P26" s="999"/>
      <c r="Q26" s="999"/>
      <c r="R26" s="999"/>
      <c r="S26" s="999"/>
      <c r="T26" s="999"/>
      <c r="U26" s="999"/>
      <c r="V26" s="999"/>
      <c r="W26" s="999"/>
      <c r="X26" s="999"/>
      <c r="Y26" s="999"/>
      <c r="Z26" s="999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89</v>
      </c>
      <c r="D27" s="660">
        <f t="shared" si="62"/>
        <v>0.16856060606060605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998" t="s">
        <v>371</v>
      </c>
      <c r="B28" s="999"/>
      <c r="C28" s="999"/>
      <c r="D28" s="999"/>
      <c r="E28" s="999"/>
      <c r="F28" s="999"/>
      <c r="G28" s="999"/>
      <c r="H28" s="999"/>
      <c r="I28" s="999"/>
      <c r="J28" s="999"/>
      <c r="K28" s="999"/>
      <c r="L28" s="999"/>
      <c r="M28" s="999"/>
      <c r="N28" s="999"/>
      <c r="O28" s="999"/>
      <c r="P28" s="999"/>
      <c r="Q28" s="999"/>
      <c r="R28" s="999"/>
      <c r="S28" s="999"/>
      <c r="T28" s="999"/>
      <c r="U28" s="999"/>
      <c r="V28" s="999"/>
      <c r="W28" s="999"/>
      <c r="X28" s="999"/>
      <c r="Y28" s="999"/>
      <c r="Z28" s="999"/>
    </row>
    <row r="29" spans="1:34" ht="16.5" thickBot="1" x14ac:dyDescent="0.3">
      <c r="A29" s="576" t="str">
        <f t="shared" ref="A29:P29" si="66">A203</f>
        <v>APD - Carandiru</v>
      </c>
      <c r="B29" s="584" t="e">
        <f t="shared" si="66"/>
        <v>#REF!</v>
      </c>
      <c r="C29" s="225" t="e">
        <f t="shared" si="66"/>
        <v>#REF!</v>
      </c>
      <c r="D29" s="223" t="e">
        <f t="shared" si="66"/>
        <v>#REF!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998" t="s">
        <v>417</v>
      </c>
      <c r="B30" s="999"/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  <c r="Y30" s="999"/>
      <c r="Z30" s="999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124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720</v>
      </c>
      <c r="AG31" s="664">
        <f>AG280</f>
        <v>742</v>
      </c>
      <c r="AH31" s="657">
        <f>AH280</f>
        <v>1.0305555555555554</v>
      </c>
    </row>
    <row r="32" spans="1:34" thickBot="1" x14ac:dyDescent="0.3">
      <c r="A32" s="998" t="s">
        <v>372</v>
      </c>
      <c r="B32" s="999"/>
      <c r="C32" s="999"/>
      <c r="D32" s="999"/>
      <c r="E32" s="999"/>
      <c r="F32" s="999"/>
      <c r="G32" s="999"/>
      <c r="H32" s="999"/>
      <c r="I32" s="999"/>
      <c r="J32" s="999"/>
      <c r="K32" s="999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998" t="s">
        <v>373</v>
      </c>
      <c r="B34" s="999"/>
      <c r="C34" s="999"/>
      <c r="D34" s="999"/>
      <c r="E34" s="999"/>
      <c r="F34" s="999"/>
      <c r="G34" s="999"/>
      <c r="H34" s="999"/>
      <c r="I34" s="999"/>
      <c r="J34" s="999"/>
      <c r="K34" s="999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  <c r="W34" s="999"/>
      <c r="X34" s="999"/>
      <c r="Y34" s="999"/>
      <c r="Z34" s="999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300</v>
      </c>
      <c r="C35" s="360">
        <f t="shared" si="77"/>
        <v>291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998" t="s">
        <v>413</v>
      </c>
      <c r="B36" s="999"/>
      <c r="C36" s="999"/>
      <c r="D36" s="999"/>
      <c r="E36" s="999"/>
      <c r="F36" s="999"/>
      <c r="G36" s="999"/>
      <c r="H36" s="999"/>
      <c r="I36" s="999"/>
      <c r="J36" s="999"/>
      <c r="K36" s="999"/>
      <c r="L36" s="999"/>
      <c r="M36" s="999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999"/>
    </row>
    <row r="37" spans="1:34" x14ac:dyDescent="0.25">
      <c r="A37" s="762" t="s">
        <v>411</v>
      </c>
      <c r="B37" s="763">
        <f t="shared" ref="B37:P37" si="81">B253</f>
        <v>4492</v>
      </c>
      <c r="C37" s="563">
        <f t="shared" si="81"/>
        <v>4740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26952</v>
      </c>
      <c r="AG37" s="754">
        <f>AG253</f>
        <v>29660</v>
      </c>
      <c r="AH37" s="755">
        <f>AH253</f>
        <v>1.1004749183734046</v>
      </c>
    </row>
    <row r="38" spans="1:34" x14ac:dyDescent="0.25">
      <c r="A38" s="728" t="s">
        <v>412</v>
      </c>
      <c r="B38" s="698">
        <f t="shared" ref="B38:P38" si="84">B262</f>
        <v>463</v>
      </c>
      <c r="C38" s="724">
        <f t="shared" si="84"/>
        <v>503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2778</v>
      </c>
      <c r="AG38" s="725">
        <f>AG262</f>
        <v>3034</v>
      </c>
      <c r="AH38" s="726">
        <f>AH262</f>
        <v>1.0921526277897768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997" t="s">
        <v>366</v>
      </c>
      <c r="B43" s="989"/>
      <c r="C43" s="989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989"/>
      <c r="V43" s="989"/>
      <c r="W43" s="989"/>
      <c r="X43" s="989"/>
      <c r="Y43" s="989"/>
      <c r="Z43" s="989"/>
    </row>
    <row r="44" spans="1:34" ht="24.75" thickBot="1" x14ac:dyDescent="0.3">
      <c r="A44" s="13" t="s">
        <v>14</v>
      </c>
      <c r="B44" s="11" t="s">
        <v>164</v>
      </c>
      <c r="C44" s="13" t="s">
        <v>422</v>
      </c>
      <c r="D44" s="14" t="s">
        <v>1</v>
      </c>
      <c r="E44" s="13" t="s">
        <v>423</v>
      </c>
      <c r="F44" s="14" t="s">
        <v>1</v>
      </c>
      <c r="G44" s="13" t="s">
        <v>424</v>
      </c>
      <c r="H44" s="14" t="s">
        <v>1</v>
      </c>
      <c r="I44" s="86" t="s">
        <v>403</v>
      </c>
      <c r="J44" s="12" t="s">
        <v>192</v>
      </c>
      <c r="K44" s="13" t="s">
        <v>425</v>
      </c>
      <c r="L44" s="14" t="s">
        <v>1</v>
      </c>
      <c r="M44" s="13" t="s">
        <v>426</v>
      </c>
      <c r="N44" s="14" t="s">
        <v>1</v>
      </c>
      <c r="O44" s="13" t="s">
        <v>427</v>
      </c>
      <c r="P44" s="14" t="s">
        <v>1</v>
      </c>
      <c r="Q44" s="86" t="s">
        <v>403</v>
      </c>
      <c r="R44" s="12" t="s">
        <v>192</v>
      </c>
      <c r="S44" s="13" t="s">
        <v>428</v>
      </c>
      <c r="T44" s="14" t="s">
        <v>1</v>
      </c>
      <c r="U44" s="13" t="s">
        <v>429</v>
      </c>
      <c r="V44" s="14" t="s">
        <v>1</v>
      </c>
      <c r="W44" s="13" t="s">
        <v>430</v>
      </c>
      <c r="X44" s="14" t="s">
        <v>1</v>
      </c>
      <c r="Y44" s="86" t="s">
        <v>403</v>
      </c>
      <c r="Z44" s="12" t="s">
        <v>192</v>
      </c>
      <c r="AA44" s="13" t="s">
        <v>431</v>
      </c>
      <c r="AB44" s="14" t="s">
        <v>1</v>
      </c>
      <c r="AC44" s="13" t="s">
        <v>432</v>
      </c>
      <c r="AD44" s="14" t="s">
        <v>1</v>
      </c>
      <c r="AE44" s="13" t="s">
        <v>433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6699</v>
      </c>
      <c r="D45" s="18">
        <f>C45/$B45</f>
        <v>0.93041666666666667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2699</v>
      </c>
      <c r="D46" s="103">
        <f t="shared" ref="D46:D53" si="102">C46/$B46</f>
        <v>1.0813301282051282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1154</v>
      </c>
      <c r="D47" s="103">
        <f t="shared" si="102"/>
        <v>1.0685185185185184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162</v>
      </c>
      <c r="C48" s="92">
        <f>'Pque N Mundo I'!C17</f>
        <v>152</v>
      </c>
      <c r="D48" s="103">
        <f t="shared" si="102"/>
        <v>0.93827160493827155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36</v>
      </c>
      <c r="C49" s="92">
        <f>'Pque N Mundo I'!C18</f>
        <v>62</v>
      </c>
      <c r="D49" s="103">
        <f t="shared" si="102"/>
        <v>1.7222222222222223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269</v>
      </c>
      <c r="D50" s="103">
        <f t="shared" si="102"/>
        <v>0.50946969696969702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</v>
      </c>
      <c r="D51" s="103">
        <f t="shared" si="102"/>
        <v>2.6515151515151516E-2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139</v>
      </c>
      <c r="D52" s="103">
        <f t="shared" si="102"/>
        <v>0.43437500000000001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349</v>
      </c>
      <c r="D53" s="107">
        <f t="shared" si="102"/>
        <v>0.88131313131313127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12482</v>
      </c>
      <c r="C54" s="7">
        <f>SUM(C45:C53)</f>
        <v>11530</v>
      </c>
      <c r="D54" s="21">
        <f>C54/$B54</f>
        <v>0.92373017144688352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997" t="s">
        <v>437</v>
      </c>
      <c r="B56" s="989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</row>
    <row r="57" spans="1:34" ht="24.75" thickBot="1" x14ac:dyDescent="0.3">
      <c r="A57" s="13" t="s">
        <v>14</v>
      </c>
      <c r="B57" s="11" t="s">
        <v>164</v>
      </c>
      <c r="C57" s="13" t="s">
        <v>422</v>
      </c>
      <c r="D57" s="14" t="s">
        <v>1</v>
      </c>
      <c r="E57" s="13" t="s">
        <v>423</v>
      </c>
      <c r="F57" s="14" t="s">
        <v>1</v>
      </c>
      <c r="G57" s="13" t="s">
        <v>424</v>
      </c>
      <c r="H57" s="14" t="s">
        <v>1</v>
      </c>
      <c r="I57" s="86" t="s">
        <v>403</v>
      </c>
      <c r="J57" s="12" t="s">
        <v>192</v>
      </c>
      <c r="K57" s="13" t="s">
        <v>425</v>
      </c>
      <c r="L57" s="14" t="s">
        <v>1</v>
      </c>
      <c r="M57" s="13" t="s">
        <v>426</v>
      </c>
      <c r="N57" s="14" t="s">
        <v>1</v>
      </c>
      <c r="O57" s="13" t="s">
        <v>427</v>
      </c>
      <c r="P57" s="14" t="s">
        <v>1</v>
      </c>
      <c r="Q57" s="86" t="s">
        <v>403</v>
      </c>
      <c r="R57" s="12" t="s">
        <v>192</v>
      </c>
      <c r="S57" s="13" t="s">
        <v>428</v>
      </c>
      <c r="T57" s="14" t="s">
        <v>1</v>
      </c>
      <c r="U57" s="13" t="s">
        <v>429</v>
      </c>
      <c r="V57" s="14" t="s">
        <v>1</v>
      </c>
      <c r="W57" s="13" t="s">
        <v>430</v>
      </c>
      <c r="X57" s="14" t="s">
        <v>1</v>
      </c>
      <c r="Y57" s="86" t="s">
        <v>403</v>
      </c>
      <c r="Z57" s="12" t="s">
        <v>192</v>
      </c>
      <c r="AA57" s="13" t="s">
        <v>431</v>
      </c>
      <c r="AB57" s="14" t="s">
        <v>1</v>
      </c>
      <c r="AC57" s="13" t="s">
        <v>432</v>
      </c>
      <c r="AD57" s="14" t="s">
        <v>1</v>
      </c>
      <c r="AE57" s="13" t="s">
        <v>433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4340</v>
      </c>
      <c r="D58" s="18">
        <f t="shared" ref="D58:D68" si="113">C58/$B58</f>
        <v>0.72333333333333338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1555</v>
      </c>
      <c r="D59" s="103">
        <f t="shared" si="113"/>
        <v>0.74759615384615385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795</v>
      </c>
      <c r="D60" s="103">
        <f t="shared" si="113"/>
        <v>0.8833333333333333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218</v>
      </c>
      <c r="C61" s="92">
        <f>'Pque N Mundo II'!C14</f>
        <v>339</v>
      </c>
      <c r="D61" s="103">
        <f t="shared" si="113"/>
        <v>1.5550458715596329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50</v>
      </c>
      <c r="C62" s="92">
        <f>'Pque N Mundo II'!C15</f>
        <v>130</v>
      </c>
      <c r="D62" s="103">
        <f t="shared" si="113"/>
        <v>2.6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108</v>
      </c>
      <c r="C63" s="92">
        <f>'Pque N Mundo II'!C17</f>
        <v>112</v>
      </c>
      <c r="D63" s="103">
        <f t="shared" si="113"/>
        <v>1.037037037037037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24</v>
      </c>
      <c r="C64" s="92">
        <f>'Pque N Mundo II'!C18</f>
        <v>31</v>
      </c>
      <c r="D64" s="103">
        <f t="shared" si="113"/>
        <v>1.2916666666666667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411</v>
      </c>
      <c r="D65" s="103">
        <f t="shared" si="113"/>
        <v>0.77840909090909094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199</v>
      </c>
      <c r="D66" s="103">
        <f t="shared" si="113"/>
        <v>0.75378787878787878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232</v>
      </c>
      <c r="D67" s="107">
        <f t="shared" si="113"/>
        <v>0.43939393939393939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10700</v>
      </c>
      <c r="C68" s="7">
        <f>SUM(C58:C67)</f>
        <v>8144</v>
      </c>
      <c r="D68" s="21">
        <f t="shared" si="113"/>
        <v>0.76112149532710283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997" t="s">
        <v>438</v>
      </c>
      <c r="B71" s="989"/>
      <c r="C71" s="989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</row>
    <row r="72" spans="1:34" ht="24.75" thickBot="1" x14ac:dyDescent="0.3">
      <c r="A72" s="784" t="s">
        <v>14</v>
      </c>
      <c r="B72" s="11" t="s">
        <v>164</v>
      </c>
      <c r="C72" s="13" t="s">
        <v>422</v>
      </c>
      <c r="D72" s="14" t="s">
        <v>1</v>
      </c>
      <c r="E72" s="13" t="s">
        <v>423</v>
      </c>
      <c r="F72" s="14" t="s">
        <v>1</v>
      </c>
      <c r="G72" s="13" t="s">
        <v>424</v>
      </c>
      <c r="H72" s="14" t="s">
        <v>1</v>
      </c>
      <c r="I72" s="86" t="s">
        <v>403</v>
      </c>
      <c r="J72" s="12" t="s">
        <v>192</v>
      </c>
      <c r="K72" s="13" t="s">
        <v>425</v>
      </c>
      <c r="L72" s="14" t="s">
        <v>1</v>
      </c>
      <c r="M72" s="13" t="s">
        <v>426</v>
      </c>
      <c r="N72" s="14" t="s">
        <v>1</v>
      </c>
      <c r="O72" s="13" t="s">
        <v>427</v>
      </c>
      <c r="P72" s="14" t="s">
        <v>1</v>
      </c>
      <c r="Q72" s="86" t="s">
        <v>403</v>
      </c>
      <c r="R72" s="12" t="s">
        <v>192</v>
      </c>
      <c r="S72" s="13" t="s">
        <v>428</v>
      </c>
      <c r="T72" s="14" t="s">
        <v>1</v>
      </c>
      <c r="U72" s="13" t="s">
        <v>429</v>
      </c>
      <c r="V72" s="14" t="s">
        <v>1</v>
      </c>
      <c r="W72" s="13" t="s">
        <v>430</v>
      </c>
      <c r="X72" s="14" t="s">
        <v>1</v>
      </c>
      <c r="Y72" s="86" t="s">
        <v>403</v>
      </c>
      <c r="Z72" s="12" t="s">
        <v>192</v>
      </c>
      <c r="AA72" s="13" t="s">
        <v>431</v>
      </c>
      <c r="AB72" s="14" t="s">
        <v>1</v>
      </c>
      <c r="AC72" s="13" t="s">
        <v>432</v>
      </c>
      <c r="AD72" s="14" t="s">
        <v>1</v>
      </c>
      <c r="AE72" s="13" t="s">
        <v>433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6584</v>
      </c>
      <c r="D73" s="739">
        <f t="shared" ref="D73:D75" si="138">C73/$B73</f>
        <v>0.91444444444444439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1838</v>
      </c>
      <c r="D74" s="739">
        <f t="shared" si="138"/>
        <v>0.73637820512820518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892</v>
      </c>
      <c r="D75" s="739">
        <f t="shared" si="138"/>
        <v>0.82592592592592595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270</v>
      </c>
      <c r="C76" s="789">
        <f>'AMA_UBS J Brasil'!C17</f>
        <v>546</v>
      </c>
      <c r="D76" s="786">
        <f t="shared" ref="D76:D82" si="158">C76/$B76</f>
        <v>2.0222222222222221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60</v>
      </c>
      <c r="C77" s="92">
        <f>'AMA_UBS J Brasil'!C18</f>
        <v>68</v>
      </c>
      <c r="D77" s="103">
        <f t="shared" si="158"/>
        <v>1.1333333333333333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839</v>
      </c>
      <c r="D78" s="103">
        <f t="shared" si="158"/>
        <v>1.0593434343434343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185</v>
      </c>
      <c r="D79" s="103">
        <f t="shared" si="158"/>
        <v>0.3503787878787879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0</v>
      </c>
      <c r="D80" s="103">
        <f t="shared" si="158"/>
        <v>0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284</v>
      </c>
      <c r="D81" s="107">
        <f t="shared" si="158"/>
        <v>0.35858585858585856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13378</v>
      </c>
      <c r="C82" s="655">
        <f>SUM(C73:C81)</f>
        <v>11236</v>
      </c>
      <c r="D82" s="21">
        <f t="shared" si="158"/>
        <v>0.83988638062490661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997" t="s">
        <v>439</v>
      </c>
      <c r="B84" s="989"/>
      <c r="C84" s="989"/>
      <c r="D84" s="989"/>
      <c r="E84" s="989"/>
      <c r="F84" s="989"/>
      <c r="G84" s="989"/>
      <c r="H84" s="989"/>
      <c r="I84" s="989"/>
      <c r="J84" s="989"/>
      <c r="K84" s="989"/>
      <c r="L84" s="989"/>
      <c r="M84" s="989"/>
      <c r="N84" s="989"/>
      <c r="O84" s="989"/>
      <c r="P84" s="989"/>
      <c r="Q84" s="989"/>
      <c r="R84" s="989"/>
      <c r="S84" s="989"/>
      <c r="T84" s="989"/>
      <c r="U84" s="989"/>
      <c r="V84" s="989"/>
      <c r="W84" s="989"/>
      <c r="X84" s="989"/>
      <c r="Y84" s="989"/>
      <c r="Z84" s="989"/>
    </row>
    <row r="85" spans="1:34" ht="24.75" thickBot="1" x14ac:dyDescent="0.3">
      <c r="A85" s="13" t="s">
        <v>14</v>
      </c>
      <c r="B85" s="11" t="s">
        <v>164</v>
      </c>
      <c r="C85" s="13" t="s">
        <v>422</v>
      </c>
      <c r="D85" s="14" t="s">
        <v>1</v>
      </c>
      <c r="E85" s="13" t="s">
        <v>423</v>
      </c>
      <c r="F85" s="14" t="s">
        <v>1</v>
      </c>
      <c r="G85" s="13" t="s">
        <v>424</v>
      </c>
      <c r="H85" s="14" t="s">
        <v>1</v>
      </c>
      <c r="I85" s="86" t="s">
        <v>403</v>
      </c>
      <c r="J85" s="12" t="s">
        <v>192</v>
      </c>
      <c r="K85" s="13" t="s">
        <v>425</v>
      </c>
      <c r="L85" s="14" t="s">
        <v>1</v>
      </c>
      <c r="M85" s="13" t="s">
        <v>426</v>
      </c>
      <c r="N85" s="14" t="s">
        <v>1</v>
      </c>
      <c r="O85" s="13" t="s">
        <v>427</v>
      </c>
      <c r="P85" s="14" t="s">
        <v>1</v>
      </c>
      <c r="Q85" s="86" t="s">
        <v>403</v>
      </c>
      <c r="R85" s="12" t="s">
        <v>192</v>
      </c>
      <c r="S85" s="13" t="s">
        <v>428</v>
      </c>
      <c r="T85" s="14" t="s">
        <v>1</v>
      </c>
      <c r="U85" s="13" t="s">
        <v>429</v>
      </c>
      <c r="V85" s="14" t="s">
        <v>1</v>
      </c>
      <c r="W85" s="13" t="s">
        <v>430</v>
      </c>
      <c r="X85" s="14" t="s">
        <v>1</v>
      </c>
      <c r="Y85" s="86" t="s">
        <v>403</v>
      </c>
      <c r="Z85" s="12" t="s">
        <v>192</v>
      </c>
      <c r="AA85" s="13" t="s">
        <v>431</v>
      </c>
      <c r="AB85" s="14" t="s">
        <v>1</v>
      </c>
      <c r="AC85" s="13" t="s">
        <v>432</v>
      </c>
      <c r="AD85" s="14" t="s">
        <v>1</v>
      </c>
      <c r="AE85" s="13" t="s">
        <v>433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792</v>
      </c>
      <c r="C86" s="92">
        <f>'UBS V Guilherme'!C12</f>
        <v>544</v>
      </c>
      <c r="D86" s="103">
        <f t="shared" ref="D86:D90" si="167">C86/$B86</f>
        <v>0.68686868686868685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482</v>
      </c>
      <c r="D87" s="103">
        <f>C87/$B87</f>
        <v>0.91287878787878785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127</v>
      </c>
      <c r="D88" s="103">
        <f t="shared" si="167"/>
        <v>0.79374999999999996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171</v>
      </c>
      <c r="D89" s="107">
        <f t="shared" si="167"/>
        <v>0.30866425992779783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2034</v>
      </c>
      <c r="C90" s="7">
        <f>SUM(C86:C89)</f>
        <v>1324</v>
      </c>
      <c r="D90" s="21">
        <f t="shared" si="167"/>
        <v>0.65093411996066863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997" t="s">
        <v>440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</row>
    <row r="93" spans="1:34" ht="24.75" thickBot="1" x14ac:dyDescent="0.3">
      <c r="A93" s="13" t="s">
        <v>14</v>
      </c>
      <c r="B93" s="11" t="s">
        <v>164</v>
      </c>
      <c r="C93" s="13" t="s">
        <v>422</v>
      </c>
      <c r="D93" s="14" t="s">
        <v>1</v>
      </c>
      <c r="E93" s="13" t="s">
        <v>423</v>
      </c>
      <c r="F93" s="14" t="s">
        <v>1</v>
      </c>
      <c r="G93" s="13" t="s">
        <v>424</v>
      </c>
      <c r="H93" s="14" t="s">
        <v>1</v>
      </c>
      <c r="I93" s="86" t="s">
        <v>403</v>
      </c>
      <c r="J93" s="12" t="s">
        <v>192</v>
      </c>
      <c r="K93" s="13" t="s">
        <v>425</v>
      </c>
      <c r="L93" s="14" t="s">
        <v>1</v>
      </c>
      <c r="M93" s="13" t="s">
        <v>426</v>
      </c>
      <c r="N93" s="14" t="s">
        <v>1</v>
      </c>
      <c r="O93" s="13" t="s">
        <v>427</v>
      </c>
      <c r="P93" s="14" t="s">
        <v>1</v>
      </c>
      <c r="Q93" s="86" t="s">
        <v>403</v>
      </c>
      <c r="R93" s="12" t="s">
        <v>192</v>
      </c>
      <c r="S93" s="13" t="s">
        <v>428</v>
      </c>
      <c r="T93" s="14" t="s">
        <v>1</v>
      </c>
      <c r="U93" s="13" t="s">
        <v>429</v>
      </c>
      <c r="V93" s="14" t="s">
        <v>1</v>
      </c>
      <c r="W93" s="13" t="s">
        <v>430</v>
      </c>
      <c r="X93" s="14" t="s">
        <v>1</v>
      </c>
      <c r="Y93" s="86" t="s">
        <v>403</v>
      </c>
      <c r="Z93" s="12" t="s">
        <v>192</v>
      </c>
      <c r="AA93" s="13" t="s">
        <v>431</v>
      </c>
      <c r="AB93" s="14" t="s">
        <v>1</v>
      </c>
      <c r="AC93" s="13" t="s">
        <v>432</v>
      </c>
      <c r="AD93" s="14" t="s">
        <v>1</v>
      </c>
      <c r="AE93" s="13" t="s">
        <v>433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0</v>
      </c>
      <c r="D94" s="18">
        <f t="shared" ref="D94:D102" si="186">C94/$B94</f>
        <v>0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63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228</v>
      </c>
      <c r="D96" s="18">
        <f t="shared" si="186"/>
        <v>1.2666666666666666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85</v>
      </c>
      <c r="D97" s="18">
        <f t="shared" si="186"/>
        <v>0.78703703703703709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398</v>
      </c>
      <c r="D98" s="18">
        <f t="shared" si="186"/>
        <v>4.9749999999999996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39</v>
      </c>
      <c r="C99" s="92">
        <f>'CEO II VG'!C15</f>
        <v>34</v>
      </c>
      <c r="D99" s="18">
        <f t="shared" si="186"/>
        <v>0.87179487179487181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20</v>
      </c>
      <c r="C100" s="92">
        <f>'CEO II VG'!C16</f>
        <v>13</v>
      </c>
      <c r="D100" s="18">
        <f t="shared" si="186"/>
        <v>0.65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997" t="s">
        <v>441</v>
      </c>
      <c r="B104" s="989"/>
      <c r="C104" s="989"/>
      <c r="D104" s="989"/>
      <c r="E104" s="989"/>
      <c r="F104" s="989"/>
      <c r="G104" s="989"/>
      <c r="H104" s="989"/>
      <c r="I104" s="989"/>
      <c r="J104" s="989"/>
      <c r="K104" s="989"/>
      <c r="L104" s="989"/>
      <c r="M104" s="989"/>
      <c r="N104" s="989"/>
      <c r="O104" s="989"/>
      <c r="P104" s="989"/>
      <c r="Q104" s="989"/>
      <c r="R104" s="989"/>
      <c r="S104" s="989"/>
      <c r="T104" s="989"/>
      <c r="U104" s="989"/>
      <c r="V104" s="989"/>
      <c r="W104" s="989"/>
      <c r="X104" s="989"/>
      <c r="Y104" s="989"/>
      <c r="Z104" s="989"/>
    </row>
    <row r="105" spans="1:34" ht="24.75" thickBot="1" x14ac:dyDescent="0.3">
      <c r="A105" s="13" t="s">
        <v>14</v>
      </c>
      <c r="B105" s="11" t="s">
        <v>164</v>
      </c>
      <c r="C105" s="13" t="s">
        <v>422</v>
      </c>
      <c r="D105" s="14" t="s">
        <v>1</v>
      </c>
      <c r="E105" s="13" t="s">
        <v>423</v>
      </c>
      <c r="F105" s="14" t="s">
        <v>1</v>
      </c>
      <c r="G105" s="13" t="s">
        <v>424</v>
      </c>
      <c r="H105" s="14" t="s">
        <v>1</v>
      </c>
      <c r="I105" s="86" t="s">
        <v>403</v>
      </c>
      <c r="J105" s="12" t="s">
        <v>192</v>
      </c>
      <c r="K105" s="13" t="s">
        <v>425</v>
      </c>
      <c r="L105" s="14" t="s">
        <v>1</v>
      </c>
      <c r="M105" s="13" t="s">
        <v>426</v>
      </c>
      <c r="N105" s="14" t="s">
        <v>1</v>
      </c>
      <c r="O105" s="13" t="s">
        <v>427</v>
      </c>
      <c r="P105" s="14" t="s">
        <v>1</v>
      </c>
      <c r="Q105" s="86" t="s">
        <v>403</v>
      </c>
      <c r="R105" s="12" t="s">
        <v>192</v>
      </c>
      <c r="S105" s="13" t="s">
        <v>428</v>
      </c>
      <c r="T105" s="14" t="s">
        <v>1</v>
      </c>
      <c r="U105" s="13" t="s">
        <v>429</v>
      </c>
      <c r="V105" s="14" t="s">
        <v>1</v>
      </c>
      <c r="W105" s="13" t="s">
        <v>430</v>
      </c>
      <c r="X105" s="14" t="s">
        <v>1</v>
      </c>
      <c r="Y105" s="86" t="s">
        <v>403</v>
      </c>
      <c r="Z105" s="12" t="s">
        <v>192</v>
      </c>
      <c r="AA105" s="13" t="s">
        <v>431</v>
      </c>
      <c r="AB105" s="14" t="s">
        <v>1</v>
      </c>
      <c r="AC105" s="13" t="s">
        <v>432</v>
      </c>
      <c r="AD105" s="14" t="s">
        <v>1</v>
      </c>
      <c r="AE105" s="13" t="s">
        <v>433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324</v>
      </c>
      <c r="C106" s="91">
        <f>'AMA_UBS V Medeiros'!C9</f>
        <v>452</v>
      </c>
      <c r="D106" s="18">
        <f t="shared" ref="D106:D112" si="217">C106/$B106</f>
        <v>1.3950617283950617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72</v>
      </c>
      <c r="C107" s="92">
        <f>'AMA_UBS V Medeiros'!C10</f>
        <v>94</v>
      </c>
      <c r="D107" s="103">
        <f t="shared" si="217"/>
        <v>1.3055555555555556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907</v>
      </c>
      <c r="D108" s="103">
        <f t="shared" si="217"/>
        <v>0.68712121212121213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129</v>
      </c>
      <c r="D109" s="103">
        <f t="shared" si="217"/>
        <v>0.24431818181818182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189</v>
      </c>
      <c r="D110" s="103">
        <f t="shared" si="217"/>
        <v>0.59062499999999996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660</v>
      </c>
      <c r="C111" s="97">
        <f>'AMA_UBS V Medeiros'!C18</f>
        <v>545</v>
      </c>
      <c r="D111" s="107">
        <f t="shared" si="217"/>
        <v>0.8257575757575758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3224</v>
      </c>
      <c r="C112" s="7">
        <f>SUM(C106:C111)</f>
        <v>2316</v>
      </c>
      <c r="D112" s="21">
        <f t="shared" si="217"/>
        <v>0.71836228287841186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997" t="s">
        <v>442</v>
      </c>
      <c r="B114" s="989"/>
      <c r="C114" s="989"/>
      <c r="D114" s="989"/>
      <c r="E114" s="989"/>
      <c r="F114" s="989"/>
      <c r="G114" s="989"/>
      <c r="H114" s="989"/>
      <c r="I114" s="989"/>
      <c r="J114" s="989"/>
      <c r="K114" s="989"/>
      <c r="L114" s="989"/>
      <c r="M114" s="989"/>
      <c r="N114" s="989"/>
      <c r="O114" s="989"/>
      <c r="P114" s="989"/>
      <c r="Q114" s="989"/>
      <c r="R114" s="989"/>
      <c r="S114" s="989"/>
      <c r="T114" s="989"/>
      <c r="U114" s="989"/>
      <c r="V114" s="989"/>
      <c r="W114" s="989"/>
      <c r="X114" s="989"/>
      <c r="Y114" s="989"/>
      <c r="Z114" s="989"/>
    </row>
    <row r="115" spans="1:34" ht="24.75" thickBot="1" x14ac:dyDescent="0.3">
      <c r="A115" s="13" t="s">
        <v>14</v>
      </c>
      <c r="B115" s="11" t="s">
        <v>164</v>
      </c>
      <c r="C115" s="13" t="s">
        <v>422</v>
      </c>
      <c r="D115" s="14" t="s">
        <v>1</v>
      </c>
      <c r="E115" s="13" t="s">
        <v>423</v>
      </c>
      <c r="F115" s="14" t="s">
        <v>1</v>
      </c>
      <c r="G115" s="13" t="s">
        <v>424</v>
      </c>
      <c r="H115" s="14" t="s">
        <v>1</v>
      </c>
      <c r="I115" s="86" t="s">
        <v>403</v>
      </c>
      <c r="J115" s="12" t="s">
        <v>192</v>
      </c>
      <c r="K115" s="13" t="s">
        <v>425</v>
      </c>
      <c r="L115" s="14" t="s">
        <v>1</v>
      </c>
      <c r="M115" s="13" t="s">
        <v>426</v>
      </c>
      <c r="N115" s="14" t="s">
        <v>1</v>
      </c>
      <c r="O115" s="13" t="s">
        <v>427</v>
      </c>
      <c r="P115" s="14" t="s">
        <v>1</v>
      </c>
      <c r="Q115" s="86" t="s">
        <v>403</v>
      </c>
      <c r="R115" s="12" t="s">
        <v>192</v>
      </c>
      <c r="S115" s="13" t="s">
        <v>428</v>
      </c>
      <c r="T115" s="14" t="s">
        <v>1</v>
      </c>
      <c r="U115" s="13" t="s">
        <v>429</v>
      </c>
      <c r="V115" s="14" t="s">
        <v>1</v>
      </c>
      <c r="W115" s="13" t="s">
        <v>430</v>
      </c>
      <c r="X115" s="14" t="s">
        <v>1</v>
      </c>
      <c r="Y115" s="86" t="s">
        <v>403</v>
      </c>
      <c r="Z115" s="12" t="s">
        <v>192</v>
      </c>
      <c r="AA115" s="13" t="s">
        <v>431</v>
      </c>
      <c r="AB115" s="14" t="s">
        <v>1</v>
      </c>
      <c r="AC115" s="13" t="s">
        <v>432</v>
      </c>
      <c r="AD115" s="14" t="s">
        <v>1</v>
      </c>
      <c r="AE115" s="13" t="s">
        <v>433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486</v>
      </c>
      <c r="C116" s="91">
        <f>'UBS Izolina Mazzei'!C9</f>
        <v>581</v>
      </c>
      <c r="D116" s="18">
        <f t="shared" ref="D116:D124" si="242">C116/$B116</f>
        <v>1.1954732510288066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108</v>
      </c>
      <c r="C117" s="92">
        <f>'UBS Izolina Mazzei'!C10</f>
        <v>149</v>
      </c>
      <c r="D117" s="103">
        <f t="shared" si="242"/>
        <v>1.3796296296296295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1013</v>
      </c>
      <c r="D118" s="103">
        <f t="shared" si="242"/>
        <v>0.95928030303030298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206</v>
      </c>
      <c r="D119" s="103">
        <f t="shared" si="242"/>
        <v>0.39015151515151514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48</v>
      </c>
      <c r="D120" s="57">
        <f t="shared" si="242"/>
        <v>0.38400000000000001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432</v>
      </c>
      <c r="D121" s="183">
        <f t="shared" si="242"/>
        <v>0.65256797583081572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0</v>
      </c>
      <c r="D122" s="183">
        <f t="shared" ref="D122:D123" si="261">C122/$B122</f>
        <v>0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58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2965</v>
      </c>
      <c r="C124" s="7">
        <f>SUM(C116:C121)</f>
        <v>2429</v>
      </c>
      <c r="D124" s="21">
        <f t="shared" si="242"/>
        <v>0.81922428330522767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997" t="s">
        <v>434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  <c r="U126" s="989"/>
      <c r="V126" s="989"/>
      <c r="W126" s="989"/>
      <c r="X126" s="989"/>
      <c r="Y126" s="989"/>
      <c r="Z126" s="989"/>
    </row>
    <row r="127" spans="1:34" ht="24.75" thickBot="1" x14ac:dyDescent="0.3">
      <c r="A127" s="13" t="s">
        <v>14</v>
      </c>
      <c r="B127" s="11" t="s">
        <v>164</v>
      </c>
      <c r="C127" s="13" t="s">
        <v>422</v>
      </c>
      <c r="D127" s="14" t="s">
        <v>1</v>
      </c>
      <c r="E127" s="13" t="s">
        <v>423</v>
      </c>
      <c r="F127" s="14" t="s">
        <v>1</v>
      </c>
      <c r="G127" s="13" t="s">
        <v>424</v>
      </c>
      <c r="H127" s="14" t="s">
        <v>1</v>
      </c>
      <c r="I127" s="86" t="s">
        <v>403</v>
      </c>
      <c r="J127" s="12" t="s">
        <v>192</v>
      </c>
      <c r="K127" s="13" t="s">
        <v>425</v>
      </c>
      <c r="L127" s="14" t="s">
        <v>1</v>
      </c>
      <c r="M127" s="13" t="s">
        <v>426</v>
      </c>
      <c r="N127" s="14" t="s">
        <v>1</v>
      </c>
      <c r="O127" s="13" t="s">
        <v>427</v>
      </c>
      <c r="P127" s="14" t="s">
        <v>1</v>
      </c>
      <c r="Q127" s="86" t="s">
        <v>403</v>
      </c>
      <c r="R127" s="12" t="s">
        <v>192</v>
      </c>
      <c r="S127" s="13" t="s">
        <v>428</v>
      </c>
      <c r="T127" s="14" t="s">
        <v>1</v>
      </c>
      <c r="U127" s="13" t="s">
        <v>429</v>
      </c>
      <c r="V127" s="14" t="s">
        <v>1</v>
      </c>
      <c r="W127" s="13" t="s">
        <v>430</v>
      </c>
      <c r="X127" s="14" t="s">
        <v>1</v>
      </c>
      <c r="Y127" s="86" t="s">
        <v>403</v>
      </c>
      <c r="Z127" s="12" t="s">
        <v>192</v>
      </c>
      <c r="AA127" s="13" t="s">
        <v>431</v>
      </c>
      <c r="AB127" s="14" t="s">
        <v>1</v>
      </c>
      <c r="AC127" s="13" t="s">
        <v>432</v>
      </c>
      <c r="AD127" s="14" t="s">
        <v>1</v>
      </c>
      <c r="AE127" s="13" t="s">
        <v>433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751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436</v>
      </c>
      <c r="D129" s="42">
        <f t="shared" si="277"/>
        <v>1.0380952380952382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75</v>
      </c>
      <c r="D130" s="42">
        <f t="shared" si="277"/>
        <v>1.7045454545454546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49</v>
      </c>
      <c r="D131" s="121">
        <f t="shared" si="277"/>
        <v>0.61250000000000004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995" t="s">
        <v>421</v>
      </c>
      <c r="B132" s="1027">
        <f>SADT!B25</f>
        <v>48</v>
      </c>
      <c r="C132" s="993">
        <f>SADT!C25</f>
        <v>88</v>
      </c>
      <c r="D132" s="991">
        <f t="shared" si="277"/>
        <v>1.8333333333333333</v>
      </c>
      <c r="E132" s="993" t="e">
        <f>SADT!#REF!</f>
        <v>#REF!</v>
      </c>
      <c r="F132" s="991" t="e">
        <f t="shared" ref="F132" si="297">E132/$B132</f>
        <v>#REF!</v>
      </c>
      <c r="G132" s="993" t="e">
        <f>SADT!#REF!</f>
        <v>#REF!</v>
      </c>
      <c r="H132" s="991" t="e">
        <f t="shared" ref="H132" si="298">G132/$B132</f>
        <v>#REF!</v>
      </c>
      <c r="I132" s="1000" t="e">
        <f t="shared" ref="I132" si="299">SUM(C132,E132,G132)</f>
        <v>#REF!</v>
      </c>
      <c r="J132" s="1025" t="e">
        <f t="shared" ref="J132" si="300">I132/($B132*3)</f>
        <v>#REF!</v>
      </c>
      <c r="K132" s="993" t="e">
        <f>SADT!#REF!</f>
        <v>#REF!</v>
      </c>
      <c r="L132" s="991" t="e">
        <f t="shared" ref="L132" si="301">K132/$B132</f>
        <v>#REF!</v>
      </c>
      <c r="M132" s="993" t="e">
        <f>SADT!#REF!</f>
        <v>#REF!</v>
      </c>
      <c r="N132" s="991" t="e">
        <f t="shared" ref="N132" si="302">M132/$B132</f>
        <v>#REF!</v>
      </c>
      <c r="O132" s="993" t="e">
        <f>SADT!#REF!</f>
        <v>#REF!</v>
      </c>
      <c r="P132" s="991" t="e">
        <f t="shared" ref="P132" si="303">O132/$B132</f>
        <v>#REF!</v>
      </c>
      <c r="Q132" s="1000" t="e">
        <f t="shared" ref="Q132" si="304">SUM(K132,M132,O132)</f>
        <v>#REF!</v>
      </c>
      <c r="R132" s="1025" t="e">
        <f t="shared" ref="R132" si="305">Q132/($B132*3)</f>
        <v>#REF!</v>
      </c>
      <c r="S132" s="993" t="e">
        <f>SADT!#REF!</f>
        <v>#REF!</v>
      </c>
      <c r="T132" s="991" t="e">
        <f t="shared" ref="T132" si="306">S132/$B132</f>
        <v>#REF!</v>
      </c>
      <c r="U132" s="993" t="e">
        <f>SADT!#REF!</f>
        <v>#REF!</v>
      </c>
      <c r="V132" s="991" t="e">
        <f t="shared" ref="V132" si="307">U132/$B132</f>
        <v>#REF!</v>
      </c>
      <c r="W132" s="993" t="e">
        <f>SADT!#REF!</f>
        <v>#REF!</v>
      </c>
      <c r="X132" s="991" t="e">
        <f t="shared" ref="X132" si="308">W132/$B132</f>
        <v>#REF!</v>
      </c>
      <c r="Y132" s="1000" t="e">
        <f t="shared" ref="Y132" si="309">SUM(S132,U132,W132)</f>
        <v>#REF!</v>
      </c>
      <c r="Z132" s="1025" t="e">
        <f t="shared" ref="Z132" si="310">Y132/($B132*3)</f>
        <v>#REF!</v>
      </c>
      <c r="AA132" s="993" t="e">
        <f>SADT!#REF!</f>
        <v>#REF!</v>
      </c>
      <c r="AB132" s="991" t="e">
        <f t="shared" si="286"/>
        <v>#REF!</v>
      </c>
      <c r="AC132" s="993" t="e">
        <f>SADT!#REF!</f>
        <v>#REF!</v>
      </c>
      <c r="AD132" s="991" t="e">
        <f t="shared" si="287"/>
        <v>#REF!</v>
      </c>
      <c r="AE132" s="993" t="e">
        <f>SADT!#REF!</f>
        <v>#REF!</v>
      </c>
      <c r="AF132" s="991" t="e">
        <f t="shared" si="288"/>
        <v>#REF!</v>
      </c>
      <c r="AG132" s="1000" t="e">
        <f t="shared" si="295"/>
        <v>#REF!</v>
      </c>
      <c r="AH132" s="1025" t="e">
        <f t="shared" si="296"/>
        <v>#REF!</v>
      </c>
    </row>
    <row r="133" spans="1:34" ht="15" x14ac:dyDescent="0.25">
      <c r="A133" s="996"/>
      <c r="B133" s="1028"/>
      <c r="C133" s="994"/>
      <c r="D133" s="992"/>
      <c r="E133" s="994"/>
      <c r="F133" s="992"/>
      <c r="G133" s="994"/>
      <c r="H133" s="992"/>
      <c r="I133" s="1001"/>
      <c r="J133" s="1026"/>
      <c r="K133" s="994"/>
      <c r="L133" s="992"/>
      <c r="M133" s="994"/>
      <c r="N133" s="992"/>
      <c r="O133" s="994"/>
      <c r="P133" s="992"/>
      <c r="Q133" s="1001"/>
      <c r="R133" s="1026"/>
      <c r="S133" s="994"/>
      <c r="T133" s="992"/>
      <c r="U133" s="994"/>
      <c r="V133" s="992"/>
      <c r="W133" s="994"/>
      <c r="X133" s="992"/>
      <c r="Y133" s="1001"/>
      <c r="Z133" s="1026"/>
      <c r="AA133" s="994"/>
      <c r="AB133" s="992"/>
      <c r="AC133" s="994"/>
      <c r="AD133" s="992"/>
      <c r="AE133" s="994"/>
      <c r="AF133" s="992"/>
      <c r="AG133" s="1001"/>
      <c r="AH133" s="1026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84</v>
      </c>
      <c r="D134" s="34">
        <f t="shared" si="277"/>
        <v>1.1200000000000001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1483</v>
      </c>
      <c r="D135" s="88">
        <f>C135/$B135</f>
        <v>2.2233883058470765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997" t="s">
        <v>443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  <c r="U137" s="989"/>
      <c r="V137" s="989"/>
      <c r="W137" s="989"/>
      <c r="X137" s="989"/>
      <c r="Y137" s="989"/>
      <c r="Z137" s="989"/>
    </row>
    <row r="138" spans="1:34" ht="24.75" thickBot="1" x14ac:dyDescent="0.3">
      <c r="A138" s="13" t="s">
        <v>14</v>
      </c>
      <c r="B138" s="11" t="s">
        <v>164</v>
      </c>
      <c r="C138" s="13" t="s">
        <v>422</v>
      </c>
      <c r="D138" s="14" t="s">
        <v>1</v>
      </c>
      <c r="E138" s="13" t="s">
        <v>423</v>
      </c>
      <c r="F138" s="14" t="s">
        <v>1</v>
      </c>
      <c r="G138" s="13" t="s">
        <v>424</v>
      </c>
      <c r="H138" s="14" t="s">
        <v>1</v>
      </c>
      <c r="I138" s="86" t="s">
        <v>403</v>
      </c>
      <c r="J138" s="12" t="s">
        <v>192</v>
      </c>
      <c r="K138" s="13" t="s">
        <v>425</v>
      </c>
      <c r="L138" s="14" t="s">
        <v>1</v>
      </c>
      <c r="M138" s="13" t="s">
        <v>426</v>
      </c>
      <c r="N138" s="14" t="s">
        <v>1</v>
      </c>
      <c r="O138" s="13" t="s">
        <v>427</v>
      </c>
      <c r="P138" s="14" t="s">
        <v>1</v>
      </c>
      <c r="Q138" s="86" t="s">
        <v>403</v>
      </c>
      <c r="R138" s="12" t="s">
        <v>192</v>
      </c>
      <c r="S138" s="13" t="s">
        <v>428</v>
      </c>
      <c r="T138" s="14" t="s">
        <v>1</v>
      </c>
      <c r="U138" s="13" t="s">
        <v>429</v>
      </c>
      <c r="V138" s="14" t="s">
        <v>1</v>
      </c>
      <c r="W138" s="13" t="s">
        <v>430</v>
      </c>
      <c r="X138" s="14" t="s">
        <v>1</v>
      </c>
      <c r="Y138" s="86" t="s">
        <v>403</v>
      </c>
      <c r="Z138" s="12" t="s">
        <v>192</v>
      </c>
      <c r="AA138" s="13" t="s">
        <v>431</v>
      </c>
      <c r="AB138" s="14" t="s">
        <v>1</v>
      </c>
      <c r="AC138" s="13" t="s">
        <v>432</v>
      </c>
      <c r="AD138" s="14" t="s">
        <v>1</v>
      </c>
      <c r="AE138" s="13" t="s">
        <v>433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302</v>
      </c>
      <c r="C139" s="91">
        <f>'UBS Jardim Japão'!C9</f>
        <v>629</v>
      </c>
      <c r="D139" s="18">
        <f t="shared" ref="D139:D144" si="327">C139/$B139</f>
        <v>2.0827814569536423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68</v>
      </c>
      <c r="C140" s="92">
        <f>'UBS Jardim Japão'!C10</f>
        <v>139</v>
      </c>
      <c r="D140" s="103">
        <f t="shared" si="327"/>
        <v>2.0441176470588234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950</v>
      </c>
      <c r="D141" s="103">
        <f t="shared" si="327"/>
        <v>0.89962121212121215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502</v>
      </c>
      <c r="D142" s="103">
        <f t="shared" si="327"/>
        <v>0.9507575757575758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647</v>
      </c>
      <c r="D143" s="107">
        <f t="shared" si="327"/>
        <v>0.81691919191919193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2746</v>
      </c>
      <c r="C144" s="7">
        <f>SUM(C139:C143)</f>
        <v>2867</v>
      </c>
      <c r="D144" s="21">
        <f t="shared" si="327"/>
        <v>1.0440640932265113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997" t="s">
        <v>444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  <c r="T146" s="989"/>
      <c r="U146" s="989"/>
      <c r="V146" s="989"/>
      <c r="W146" s="989"/>
      <c r="X146" s="989"/>
      <c r="Y146" s="989"/>
      <c r="Z146" s="989"/>
    </row>
    <row r="147" spans="1:34" ht="24.75" thickBot="1" x14ac:dyDescent="0.3">
      <c r="A147" s="13" t="s">
        <v>14</v>
      </c>
      <c r="B147" s="11" t="s">
        <v>164</v>
      </c>
      <c r="C147" s="13" t="s">
        <v>422</v>
      </c>
      <c r="D147" s="14" t="s">
        <v>1</v>
      </c>
      <c r="E147" s="13" t="s">
        <v>423</v>
      </c>
      <c r="F147" s="14" t="s">
        <v>1</v>
      </c>
      <c r="G147" s="13" t="s">
        <v>424</v>
      </c>
      <c r="H147" s="14" t="s">
        <v>1</v>
      </c>
      <c r="I147" s="86" t="s">
        <v>403</v>
      </c>
      <c r="J147" s="12" t="s">
        <v>192</v>
      </c>
      <c r="K147" s="13" t="s">
        <v>425</v>
      </c>
      <c r="L147" s="14" t="s">
        <v>1</v>
      </c>
      <c r="M147" s="13" t="s">
        <v>426</v>
      </c>
      <c r="N147" s="14" t="s">
        <v>1</v>
      </c>
      <c r="O147" s="13" t="s">
        <v>427</v>
      </c>
      <c r="P147" s="14" t="s">
        <v>1</v>
      </c>
      <c r="Q147" s="86" t="s">
        <v>403</v>
      </c>
      <c r="R147" s="12" t="s">
        <v>192</v>
      </c>
      <c r="S147" s="13" t="s">
        <v>428</v>
      </c>
      <c r="T147" s="14" t="s">
        <v>1</v>
      </c>
      <c r="U147" s="13" t="s">
        <v>429</v>
      </c>
      <c r="V147" s="14" t="s">
        <v>1</v>
      </c>
      <c r="W147" s="13" t="s">
        <v>430</v>
      </c>
      <c r="X147" s="14" t="s">
        <v>1</v>
      </c>
      <c r="Y147" s="86" t="s">
        <v>403</v>
      </c>
      <c r="Z147" s="12" t="s">
        <v>192</v>
      </c>
      <c r="AA147" s="13" t="s">
        <v>431</v>
      </c>
      <c r="AB147" s="14" t="s">
        <v>1</v>
      </c>
      <c r="AC147" s="13" t="s">
        <v>432</v>
      </c>
      <c r="AD147" s="14" t="s">
        <v>1</v>
      </c>
      <c r="AE147" s="13" t="s">
        <v>433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22">
        <f>'EMAD na UBS JD JAPÃO'!$B$9</f>
        <v>220</v>
      </c>
      <c r="C148" s="1013">
        <f>'EMAD na UBS JD JAPÃO'!$C$9</f>
        <v>170</v>
      </c>
      <c r="D148" s="1016">
        <f t="shared" ref="D148" si="352">C148/$B148</f>
        <v>0.77272727272727271</v>
      </c>
      <c r="E148" s="1013" t="e">
        <f>'EMAD na UBS JD JAPÃO'!#REF!</f>
        <v>#REF!</v>
      </c>
      <c r="F148" s="1016" t="e">
        <f t="shared" ref="F148" si="353">E148/$B148</f>
        <v>#REF!</v>
      </c>
      <c r="G148" s="1013" t="e">
        <f>'EMAD na UBS JD JAPÃO'!#REF!</f>
        <v>#REF!</v>
      </c>
      <c r="H148" s="1016" t="e">
        <f t="shared" ref="H148:L148" si="354">G148/$B148</f>
        <v>#REF!</v>
      </c>
      <c r="I148" s="1019" t="e">
        <f>SUM(C148,E148,G148)</f>
        <v>#REF!</v>
      </c>
      <c r="J148" s="1007" t="e">
        <f>I148/($B148*3)</f>
        <v>#REF!</v>
      </c>
      <c r="K148" s="1004" t="e">
        <f>'EMAD na UBS JD JAPÃO'!#REF!</f>
        <v>#REF!</v>
      </c>
      <c r="L148" s="1010" t="e">
        <f t="shared" si="354"/>
        <v>#REF!</v>
      </c>
      <c r="M148" s="1004" t="e">
        <f>'EMAD na UBS JD JAPÃO'!#REF!</f>
        <v>#REF!</v>
      </c>
      <c r="N148" s="1010" t="e">
        <f t="shared" ref="N148" si="355">M148/$B148</f>
        <v>#REF!</v>
      </c>
      <c r="O148" s="1004" t="e">
        <f>'EMAD na UBS JD JAPÃO'!#REF!</f>
        <v>#REF!</v>
      </c>
      <c r="P148" s="1010" t="e">
        <f t="shared" ref="P148" si="356">O148/$B148</f>
        <v>#REF!</v>
      </c>
      <c r="Q148" s="1019" t="e">
        <f>SUM(K148,M148,O148)</f>
        <v>#REF!</v>
      </c>
      <c r="R148" s="1007" t="e">
        <f>Q148/($B148*3)</f>
        <v>#REF!</v>
      </c>
      <c r="S148" s="1004" t="e">
        <f>'EMAD na UBS JD JAPÃO'!#REF!</f>
        <v>#REF!</v>
      </c>
      <c r="T148" s="1010" t="e">
        <f t="shared" ref="T148" si="357">S148/$B148</f>
        <v>#REF!</v>
      </c>
      <c r="U148" s="1004" t="e">
        <f>'EMAD na UBS JD JAPÃO'!#REF!</f>
        <v>#REF!</v>
      </c>
      <c r="V148" s="1010" t="e">
        <f t="shared" ref="V148" si="358">U148/$B148</f>
        <v>#REF!</v>
      </c>
      <c r="W148" s="1004" t="e">
        <f>'EMAD na UBS JD JAPÃO'!#REF!</f>
        <v>#REF!</v>
      </c>
      <c r="X148" s="1010" t="e">
        <f t="shared" ref="X148" si="359">W148/$B148</f>
        <v>#REF!</v>
      </c>
      <c r="Y148" s="1019" t="e">
        <f>SUM(S148,U148,W148)</f>
        <v>#REF!</v>
      </c>
      <c r="Z148" s="1007" t="e">
        <f>Y148/($B148*3)</f>
        <v>#REF!</v>
      </c>
      <c r="AA148" s="1004" t="e">
        <f>'EMAD na UBS JD JAPÃO'!#REF!</f>
        <v>#REF!</v>
      </c>
      <c r="AB148" s="1010" t="e">
        <f t="shared" ref="AB148" si="360">AA148/$B148</f>
        <v>#REF!</v>
      </c>
      <c r="AC148" s="1004" t="e">
        <f>'EMAD na UBS JD JAPÃO'!#REF!</f>
        <v>#REF!</v>
      </c>
      <c r="AD148" s="1010" t="e">
        <f t="shared" ref="AD148" si="361">AC148/$B148</f>
        <v>#REF!</v>
      </c>
      <c r="AE148" s="1004" t="e">
        <f>'EMAD na UBS JD JAPÃO'!#REF!</f>
        <v>#REF!</v>
      </c>
      <c r="AF148" s="1010" t="e">
        <f t="shared" ref="AF148" si="362">AE148/$B148</f>
        <v>#REF!</v>
      </c>
      <c r="AG148" s="1019" t="e">
        <f>SUM(AA148,AC148,AE148)</f>
        <v>#REF!</v>
      </c>
      <c r="AH148" s="1007" t="e">
        <f>AG148/($B148*3)</f>
        <v>#REF!</v>
      </c>
    </row>
    <row r="149" spans="1:34" ht="15" customHeight="1" x14ac:dyDescent="0.25">
      <c r="A149" s="8" t="s">
        <v>151</v>
      </c>
      <c r="B149" s="1023"/>
      <c r="C149" s="1014"/>
      <c r="D149" s="1017"/>
      <c r="E149" s="1014"/>
      <c r="F149" s="1017"/>
      <c r="G149" s="1014"/>
      <c r="H149" s="1017"/>
      <c r="I149" s="1020"/>
      <c r="J149" s="1008"/>
      <c r="K149" s="1005"/>
      <c r="L149" s="1011"/>
      <c r="M149" s="1005"/>
      <c r="N149" s="1011"/>
      <c r="O149" s="1005"/>
      <c r="P149" s="1011"/>
      <c r="Q149" s="1020"/>
      <c r="R149" s="1008"/>
      <c r="S149" s="1005"/>
      <c r="T149" s="1011"/>
      <c r="U149" s="1005"/>
      <c r="V149" s="1011"/>
      <c r="W149" s="1005"/>
      <c r="X149" s="1011"/>
      <c r="Y149" s="1020"/>
      <c r="Z149" s="1008"/>
      <c r="AA149" s="1005"/>
      <c r="AB149" s="1011"/>
      <c r="AC149" s="1005"/>
      <c r="AD149" s="1011"/>
      <c r="AE149" s="1005"/>
      <c r="AF149" s="1011"/>
      <c r="AG149" s="1020"/>
      <c r="AH149" s="1008"/>
    </row>
    <row r="150" spans="1:34" ht="15" customHeight="1" x14ac:dyDescent="0.25">
      <c r="A150" s="8" t="s">
        <v>154</v>
      </c>
      <c r="B150" s="1023"/>
      <c r="C150" s="1014"/>
      <c r="D150" s="1017"/>
      <c r="E150" s="1014"/>
      <c r="F150" s="1017"/>
      <c r="G150" s="1014"/>
      <c r="H150" s="1017"/>
      <c r="I150" s="1020"/>
      <c r="J150" s="1008"/>
      <c r="K150" s="1005"/>
      <c r="L150" s="1011"/>
      <c r="M150" s="1005"/>
      <c r="N150" s="1011"/>
      <c r="O150" s="1005"/>
      <c r="P150" s="1011"/>
      <c r="Q150" s="1020"/>
      <c r="R150" s="1008"/>
      <c r="S150" s="1005"/>
      <c r="T150" s="1011"/>
      <c r="U150" s="1005"/>
      <c r="V150" s="1011"/>
      <c r="W150" s="1005"/>
      <c r="X150" s="1011"/>
      <c r="Y150" s="1020"/>
      <c r="Z150" s="1008"/>
      <c r="AA150" s="1005"/>
      <c r="AB150" s="1011"/>
      <c r="AC150" s="1005"/>
      <c r="AD150" s="1011"/>
      <c r="AE150" s="1005"/>
      <c r="AF150" s="1011"/>
      <c r="AG150" s="1020"/>
      <c r="AH150" s="1008"/>
    </row>
    <row r="151" spans="1:34" ht="15.75" customHeight="1" thickBot="1" x14ac:dyDescent="0.3">
      <c r="A151" s="96" t="s">
        <v>152</v>
      </c>
      <c r="B151" s="1024"/>
      <c r="C151" s="1015"/>
      <c r="D151" s="1018"/>
      <c r="E151" s="1015"/>
      <c r="F151" s="1018"/>
      <c r="G151" s="1015"/>
      <c r="H151" s="1018"/>
      <c r="I151" s="1021"/>
      <c r="J151" s="1009"/>
      <c r="K151" s="1006"/>
      <c r="L151" s="1012"/>
      <c r="M151" s="1006"/>
      <c r="N151" s="1012"/>
      <c r="O151" s="1006"/>
      <c r="P151" s="1012"/>
      <c r="Q151" s="1021"/>
      <c r="R151" s="1009"/>
      <c r="S151" s="1006"/>
      <c r="T151" s="1012"/>
      <c r="U151" s="1006"/>
      <c r="V151" s="1012"/>
      <c r="W151" s="1006"/>
      <c r="X151" s="1012"/>
      <c r="Y151" s="1021"/>
      <c r="Z151" s="1009"/>
      <c r="AA151" s="1006"/>
      <c r="AB151" s="1012"/>
      <c r="AC151" s="1006"/>
      <c r="AD151" s="1012"/>
      <c r="AE151" s="1006"/>
      <c r="AF151" s="1012"/>
      <c r="AG151" s="1021"/>
      <c r="AH151" s="1009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170</v>
      </c>
      <c r="D152" s="21">
        <f>C152/$B148</f>
        <v>0.77272727272727271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997" t="s">
        <v>445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  <c r="U154" s="989"/>
      <c r="V154" s="989"/>
      <c r="W154" s="989"/>
      <c r="X154" s="989"/>
      <c r="Y154" s="989"/>
      <c r="Z154" s="989"/>
    </row>
    <row r="155" spans="1:34" ht="24.75" thickBot="1" x14ac:dyDescent="0.3">
      <c r="A155" s="13" t="s">
        <v>14</v>
      </c>
      <c r="B155" s="11" t="s">
        <v>164</v>
      </c>
      <c r="C155" s="13" t="s">
        <v>422</v>
      </c>
      <c r="D155" s="14" t="s">
        <v>1</v>
      </c>
      <c r="E155" s="13" t="s">
        <v>423</v>
      </c>
      <c r="F155" s="14" t="s">
        <v>1</v>
      </c>
      <c r="G155" s="13" t="s">
        <v>424</v>
      </c>
      <c r="H155" s="14" t="s">
        <v>1</v>
      </c>
      <c r="I155" s="86" t="s">
        <v>403</v>
      </c>
      <c r="J155" s="12" t="s">
        <v>192</v>
      </c>
      <c r="K155" s="13" t="s">
        <v>425</v>
      </c>
      <c r="L155" s="14" t="s">
        <v>1</v>
      </c>
      <c r="M155" s="13" t="s">
        <v>426</v>
      </c>
      <c r="N155" s="14" t="s">
        <v>1</v>
      </c>
      <c r="O155" s="13" t="s">
        <v>427</v>
      </c>
      <c r="P155" s="14" t="s">
        <v>1</v>
      </c>
      <c r="Q155" s="86" t="s">
        <v>403</v>
      </c>
      <c r="R155" s="12" t="s">
        <v>192</v>
      </c>
      <c r="S155" s="13" t="s">
        <v>428</v>
      </c>
      <c r="T155" s="14" t="s">
        <v>1</v>
      </c>
      <c r="U155" s="13" t="s">
        <v>429</v>
      </c>
      <c r="V155" s="14" t="s">
        <v>1</v>
      </c>
      <c r="W155" s="13" t="s">
        <v>430</v>
      </c>
      <c r="X155" s="14" t="s">
        <v>1</v>
      </c>
      <c r="Y155" s="86" t="s">
        <v>403</v>
      </c>
      <c r="Z155" s="12" t="s">
        <v>192</v>
      </c>
      <c r="AA155" s="13" t="s">
        <v>431</v>
      </c>
      <c r="AB155" s="14" t="s">
        <v>1</v>
      </c>
      <c r="AC155" s="13" t="s">
        <v>432</v>
      </c>
      <c r="AD155" s="14" t="s">
        <v>1</v>
      </c>
      <c r="AE155" s="13" t="s">
        <v>433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486</v>
      </c>
      <c r="C156" s="91">
        <f>'UBS Vila Ede'!C9</f>
        <v>606</v>
      </c>
      <c r="D156" s="18">
        <f t="shared" ref="D156:D162" si="369">C156/$B156</f>
        <v>1.2469135802469136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108</v>
      </c>
      <c r="C157" s="92">
        <f>'UBS Vila Ede'!C10</f>
        <v>123</v>
      </c>
      <c r="D157" s="103">
        <f t="shared" si="369"/>
        <v>1.1388888888888888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315</v>
      </c>
      <c r="D158" s="103">
        <f t="shared" si="369"/>
        <v>0.39772727272727271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373</v>
      </c>
      <c r="D159" s="103">
        <f t="shared" si="369"/>
        <v>0.70643939393939392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118</v>
      </c>
      <c r="D160" s="103">
        <f t="shared" si="369"/>
        <v>0.73750000000000004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118</v>
      </c>
      <c r="D161" s="107">
        <f t="shared" si="369"/>
        <v>0.22348484848484848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2602</v>
      </c>
      <c r="C162" s="7">
        <f>SUM(C156:C161)</f>
        <v>1653</v>
      </c>
      <c r="D162" s="21">
        <f t="shared" si="369"/>
        <v>0.63528055342044576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997" t="s">
        <v>446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</row>
    <row r="165" spans="1:34" ht="24.75" thickBot="1" x14ac:dyDescent="0.3">
      <c r="A165" s="13" t="s">
        <v>14</v>
      </c>
      <c r="B165" s="11" t="s">
        <v>164</v>
      </c>
      <c r="C165" s="13" t="s">
        <v>422</v>
      </c>
      <c r="D165" s="14" t="s">
        <v>1</v>
      </c>
      <c r="E165" s="13" t="s">
        <v>423</v>
      </c>
      <c r="F165" s="14" t="s">
        <v>1</v>
      </c>
      <c r="G165" s="13" t="s">
        <v>424</v>
      </c>
      <c r="H165" s="14" t="s">
        <v>1</v>
      </c>
      <c r="I165" s="86" t="s">
        <v>403</v>
      </c>
      <c r="J165" s="12" t="s">
        <v>192</v>
      </c>
      <c r="K165" s="13" t="s">
        <v>425</v>
      </c>
      <c r="L165" s="14" t="s">
        <v>1</v>
      </c>
      <c r="M165" s="13" t="s">
        <v>426</v>
      </c>
      <c r="N165" s="14" t="s">
        <v>1</v>
      </c>
      <c r="O165" s="13" t="s">
        <v>427</v>
      </c>
      <c r="P165" s="14" t="s">
        <v>1</v>
      </c>
      <c r="Q165" s="86" t="s">
        <v>403</v>
      </c>
      <c r="R165" s="12" t="s">
        <v>192</v>
      </c>
      <c r="S165" s="13" t="s">
        <v>428</v>
      </c>
      <c r="T165" s="14" t="s">
        <v>1</v>
      </c>
      <c r="U165" s="13" t="s">
        <v>429</v>
      </c>
      <c r="V165" s="14" t="s">
        <v>1</v>
      </c>
      <c r="W165" s="13" t="s">
        <v>430</v>
      </c>
      <c r="X165" s="14" t="s">
        <v>1</v>
      </c>
      <c r="Y165" s="86" t="s">
        <v>403</v>
      </c>
      <c r="Z165" s="12" t="s">
        <v>192</v>
      </c>
      <c r="AA165" s="13" t="s">
        <v>431</v>
      </c>
      <c r="AB165" s="14" t="s">
        <v>1</v>
      </c>
      <c r="AC165" s="13" t="s">
        <v>432</v>
      </c>
      <c r="AD165" s="14" t="s">
        <v>1</v>
      </c>
      <c r="AE165" s="13" t="s">
        <v>433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324</v>
      </c>
      <c r="C166" s="91">
        <f>'UBS Vila Leonor'!C9</f>
        <v>566</v>
      </c>
      <c r="D166" s="18">
        <f t="shared" ref="D166:D171" si="394">C166/$B166</f>
        <v>1.7469135802469136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72</v>
      </c>
      <c r="C167" s="92">
        <f>'UBS Vila Leonor'!C10</f>
        <v>114</v>
      </c>
      <c r="D167" s="103">
        <f t="shared" si="394"/>
        <v>1.5833333333333333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792</v>
      </c>
      <c r="C168" s="92">
        <f>'UBS Vila Leonor'!C12</f>
        <v>689</v>
      </c>
      <c r="D168" s="103">
        <f t="shared" si="394"/>
        <v>0.86994949494949492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337</v>
      </c>
      <c r="D169" s="103">
        <f t="shared" si="394"/>
        <v>0.85101010101010099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Leonor'!B14</f>
        <v>528</v>
      </c>
      <c r="C170" s="97">
        <f>'UBS Vila Leonor'!C14</f>
        <v>160</v>
      </c>
      <c r="D170" s="107">
        <f t="shared" si="394"/>
        <v>0.30303030303030304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2112</v>
      </c>
      <c r="C171" s="7">
        <f>SUM(C166:C170)</f>
        <v>1866</v>
      </c>
      <c r="D171" s="21">
        <f t="shared" si="394"/>
        <v>0.88352272727272729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997" t="s">
        <v>447</v>
      </c>
      <c r="B173" s="989"/>
      <c r="C173" s="989"/>
      <c r="D173" s="989"/>
      <c r="E173" s="989"/>
      <c r="F173" s="989"/>
      <c r="G173" s="989"/>
      <c r="H173" s="989"/>
      <c r="I173" s="989"/>
      <c r="J173" s="989"/>
      <c r="K173" s="989"/>
      <c r="L173" s="989"/>
      <c r="M173" s="989"/>
      <c r="N173" s="989"/>
      <c r="O173" s="989"/>
      <c r="P173" s="989"/>
      <c r="Q173" s="989"/>
      <c r="R173" s="989"/>
      <c r="S173" s="989"/>
      <c r="T173" s="989"/>
      <c r="U173" s="989"/>
      <c r="V173" s="989"/>
      <c r="W173" s="989"/>
      <c r="X173" s="989"/>
      <c r="Y173" s="989"/>
      <c r="Z173" s="989"/>
    </row>
    <row r="174" spans="1:34" ht="24.75" thickBot="1" x14ac:dyDescent="0.3">
      <c r="A174" s="13" t="s">
        <v>14</v>
      </c>
      <c r="B174" s="11" t="s">
        <v>164</v>
      </c>
      <c r="C174" s="13" t="s">
        <v>422</v>
      </c>
      <c r="D174" s="14" t="s">
        <v>1</v>
      </c>
      <c r="E174" s="13" t="s">
        <v>423</v>
      </c>
      <c r="F174" s="14" t="s">
        <v>1</v>
      </c>
      <c r="G174" s="13" t="s">
        <v>424</v>
      </c>
      <c r="H174" s="14" t="s">
        <v>1</v>
      </c>
      <c r="I174" s="86" t="s">
        <v>403</v>
      </c>
      <c r="J174" s="12" t="s">
        <v>192</v>
      </c>
      <c r="K174" s="13" t="s">
        <v>425</v>
      </c>
      <c r="L174" s="14" t="s">
        <v>1</v>
      </c>
      <c r="M174" s="13" t="s">
        <v>426</v>
      </c>
      <c r="N174" s="14" t="s">
        <v>1</v>
      </c>
      <c r="O174" s="13" t="s">
        <v>427</v>
      </c>
      <c r="P174" s="14" t="s">
        <v>1</v>
      </c>
      <c r="Q174" s="86" t="s">
        <v>403</v>
      </c>
      <c r="R174" s="12" t="s">
        <v>192</v>
      </c>
      <c r="S174" s="13" t="s">
        <v>428</v>
      </c>
      <c r="T174" s="14" t="s">
        <v>1</v>
      </c>
      <c r="U174" s="13" t="s">
        <v>429</v>
      </c>
      <c r="V174" s="14" t="s">
        <v>1</v>
      </c>
      <c r="W174" s="13" t="s">
        <v>430</v>
      </c>
      <c r="X174" s="14" t="s">
        <v>1</v>
      </c>
      <c r="Y174" s="86" t="s">
        <v>403</v>
      </c>
      <c r="Z174" s="12" t="s">
        <v>192</v>
      </c>
      <c r="AA174" s="13" t="s">
        <v>431</v>
      </c>
      <c r="AB174" s="14" t="s">
        <v>1</v>
      </c>
      <c r="AC174" s="13" t="s">
        <v>432</v>
      </c>
      <c r="AD174" s="14" t="s">
        <v>1</v>
      </c>
      <c r="AE174" s="13" t="s">
        <v>433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324</v>
      </c>
      <c r="C175" s="91">
        <f>'UBS Vila Sabrina'!C9</f>
        <v>551</v>
      </c>
      <c r="D175" s="18">
        <f t="shared" ref="D175:D180" si="419">C175/$B175</f>
        <v>1.7006172839506173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72</v>
      </c>
      <c r="C176" s="92">
        <f>'UBS Vila Sabrina'!C10</f>
        <v>121</v>
      </c>
      <c r="D176" s="103">
        <f t="shared" si="419"/>
        <v>1.6805555555555556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924</v>
      </c>
      <c r="C177" s="92">
        <f>'UBS Vila Sabrina'!C12</f>
        <v>756</v>
      </c>
      <c r="D177" s="103">
        <f t="shared" si="419"/>
        <v>0.81818181818181823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299</v>
      </c>
      <c r="D178" s="103">
        <f t="shared" si="419"/>
        <v>0.75505050505050508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396</v>
      </c>
      <c r="C179" s="97">
        <f>'UBS Vila Sabrina'!C14</f>
        <v>276</v>
      </c>
      <c r="D179" s="107">
        <f t="shared" si="419"/>
        <v>0.69696969696969702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2112</v>
      </c>
      <c r="C180" s="7">
        <f>SUM(C175:C179)</f>
        <v>2003</v>
      </c>
      <c r="D180" s="21">
        <f t="shared" si="419"/>
        <v>0.94839015151515149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997" t="s">
        <v>448</v>
      </c>
      <c r="B182" s="989"/>
      <c r="C182" s="989"/>
      <c r="D182" s="989"/>
      <c r="E182" s="989"/>
      <c r="F182" s="989"/>
      <c r="G182" s="989"/>
      <c r="H182" s="989"/>
      <c r="I182" s="989"/>
      <c r="J182" s="989"/>
      <c r="K182" s="989"/>
      <c r="L182" s="989"/>
      <c r="M182" s="989"/>
      <c r="N182" s="989"/>
      <c r="O182" s="989"/>
      <c r="P182" s="989"/>
      <c r="Q182" s="989"/>
      <c r="R182" s="989"/>
      <c r="S182" s="989"/>
      <c r="T182" s="989"/>
      <c r="U182" s="989"/>
      <c r="V182" s="989"/>
      <c r="W182" s="989"/>
      <c r="X182" s="989"/>
      <c r="Y182" s="989"/>
      <c r="Z182" s="989"/>
    </row>
    <row r="183" spans="1:34" ht="24.75" thickBot="1" x14ac:dyDescent="0.3">
      <c r="A183" s="13" t="s">
        <v>14</v>
      </c>
      <c r="B183" s="11" t="s">
        <v>164</v>
      </c>
      <c r="C183" s="13" t="s">
        <v>422</v>
      </c>
      <c r="D183" s="14" t="s">
        <v>1</v>
      </c>
      <c r="E183" s="13" t="s">
        <v>423</v>
      </c>
      <c r="F183" s="14" t="s">
        <v>1</v>
      </c>
      <c r="G183" s="13" t="s">
        <v>424</v>
      </c>
      <c r="H183" s="14" t="s">
        <v>1</v>
      </c>
      <c r="I183" s="86" t="s">
        <v>403</v>
      </c>
      <c r="J183" s="12" t="s">
        <v>192</v>
      </c>
      <c r="K183" s="13" t="s">
        <v>425</v>
      </c>
      <c r="L183" s="14" t="s">
        <v>1</v>
      </c>
      <c r="M183" s="13" t="s">
        <v>426</v>
      </c>
      <c r="N183" s="14" t="s">
        <v>1</v>
      </c>
      <c r="O183" s="13" t="s">
        <v>427</v>
      </c>
      <c r="P183" s="14" t="s">
        <v>1</v>
      </c>
      <c r="Q183" s="86" t="s">
        <v>403</v>
      </c>
      <c r="R183" s="12" t="s">
        <v>192</v>
      </c>
      <c r="S183" s="13" t="s">
        <v>428</v>
      </c>
      <c r="T183" s="14" t="s">
        <v>1</v>
      </c>
      <c r="U183" s="13" t="s">
        <v>429</v>
      </c>
      <c r="V183" s="14" t="s">
        <v>1</v>
      </c>
      <c r="W183" s="13" t="s">
        <v>430</v>
      </c>
      <c r="X183" s="14" t="s">
        <v>1</v>
      </c>
      <c r="Y183" s="86" t="s">
        <v>403</v>
      </c>
      <c r="Z183" s="12" t="s">
        <v>192</v>
      </c>
      <c r="AA183" s="13" t="s">
        <v>431</v>
      </c>
      <c r="AB183" s="14" t="s">
        <v>1</v>
      </c>
      <c r="AC183" s="13" t="s">
        <v>432</v>
      </c>
      <c r="AD183" s="14" t="s">
        <v>1</v>
      </c>
      <c r="AE183" s="13" t="s">
        <v>433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486</v>
      </c>
      <c r="C184" s="91">
        <f>'UBS Carandiru'!C9</f>
        <v>593</v>
      </c>
      <c r="D184" s="18">
        <f t="shared" ref="D184:D192" si="444">C184/$B184</f>
        <v>1.2201646090534979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108</v>
      </c>
      <c r="C185" s="92">
        <f>'UBS Carandiru'!C10</f>
        <v>146</v>
      </c>
      <c r="D185" s="103">
        <f t="shared" si="444"/>
        <v>1.3518518518518519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552</v>
      </c>
      <c r="D186" s="103">
        <f t="shared" si="444"/>
        <v>0.69696969696969702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37</v>
      </c>
      <c r="D187" s="103">
        <f t="shared" si="444"/>
        <v>9.3434343434343439E-2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168</v>
      </c>
      <c r="D188" s="103">
        <f t="shared" si="444"/>
        <v>1.05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491</v>
      </c>
      <c r="D190" s="103">
        <f t="shared" si="444"/>
        <v>0.92992424242424243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129</v>
      </c>
      <c r="D191" s="107">
        <f t="shared" si="444"/>
        <v>1.075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997" t="s">
        <v>449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  <c r="U194" s="989"/>
      <c r="V194" s="989"/>
      <c r="W194" s="989"/>
      <c r="X194" s="989"/>
      <c r="Y194" s="989"/>
      <c r="Z194" s="989"/>
    </row>
    <row r="195" spans="1:34" ht="24.75" thickBot="1" x14ac:dyDescent="0.3">
      <c r="A195" s="13" t="s">
        <v>14</v>
      </c>
      <c r="B195" s="11" t="s">
        <v>164</v>
      </c>
      <c r="C195" s="13" t="s">
        <v>422</v>
      </c>
      <c r="D195" s="14" t="s">
        <v>1</v>
      </c>
      <c r="E195" s="13" t="s">
        <v>423</v>
      </c>
      <c r="F195" s="14" t="s">
        <v>1</v>
      </c>
      <c r="G195" s="13" t="s">
        <v>424</v>
      </c>
      <c r="H195" s="14" t="s">
        <v>1</v>
      </c>
      <c r="I195" s="86" t="s">
        <v>403</v>
      </c>
      <c r="J195" s="12" t="s">
        <v>192</v>
      </c>
      <c r="K195" s="13" t="s">
        <v>425</v>
      </c>
      <c r="L195" s="14" t="s">
        <v>1</v>
      </c>
      <c r="M195" s="13" t="s">
        <v>426</v>
      </c>
      <c r="N195" s="14" t="s">
        <v>1</v>
      </c>
      <c r="O195" s="13" t="s">
        <v>427</v>
      </c>
      <c r="P195" s="14" t="s">
        <v>1</v>
      </c>
      <c r="Q195" s="86" t="s">
        <v>403</v>
      </c>
      <c r="R195" s="12" t="s">
        <v>192</v>
      </c>
      <c r="S195" s="13" t="s">
        <v>428</v>
      </c>
      <c r="T195" s="14" t="s">
        <v>1</v>
      </c>
      <c r="U195" s="13" t="s">
        <v>429</v>
      </c>
      <c r="V195" s="14" t="s">
        <v>1</v>
      </c>
      <c r="W195" s="13" t="s">
        <v>430</v>
      </c>
      <c r="X195" s="14" t="s">
        <v>1</v>
      </c>
      <c r="Y195" s="86" t="s">
        <v>403</v>
      </c>
      <c r="Z195" s="12" t="s">
        <v>192</v>
      </c>
      <c r="AA195" s="13" t="s">
        <v>431</v>
      </c>
      <c r="AB195" s="14" t="s">
        <v>1</v>
      </c>
      <c r="AC195" s="13" t="s">
        <v>432</v>
      </c>
      <c r="AD195" s="14" t="s">
        <v>1</v>
      </c>
      <c r="AE195" s="13" t="s">
        <v>433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43</v>
      </c>
      <c r="D196" s="151">
        <f t="shared" ref="D196:D197" si="469">C196/$B196</f>
        <v>1.075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46</v>
      </c>
      <c r="D197" s="156">
        <f t="shared" si="469"/>
        <v>1.5333333333333334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89</v>
      </c>
      <c r="D198" s="156">
        <f>C198/$B$170</f>
        <v>0.16856060606060605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997" t="s">
        <v>450</v>
      </c>
      <c r="B200" s="989"/>
      <c r="C200" s="989"/>
      <c r="D200" s="989"/>
      <c r="E200" s="989"/>
      <c r="F200" s="989"/>
      <c r="G200" s="989"/>
      <c r="H200" s="989"/>
      <c r="I200" s="989"/>
      <c r="J200" s="989"/>
      <c r="K200" s="989"/>
      <c r="L200" s="989"/>
      <c r="M200" s="989"/>
      <c r="N200" s="989"/>
      <c r="O200" s="989"/>
      <c r="P200" s="989"/>
      <c r="Q200" s="989"/>
      <c r="R200" s="989"/>
      <c r="S200" s="989"/>
      <c r="T200" s="989"/>
      <c r="U200" s="989"/>
      <c r="V200" s="989"/>
      <c r="W200" s="989"/>
      <c r="X200" s="989"/>
      <c r="Y200" s="989"/>
      <c r="Z200" s="989"/>
    </row>
    <row r="201" spans="1:34" ht="24.75" thickBot="1" x14ac:dyDescent="0.3">
      <c r="A201" s="13" t="s">
        <v>14</v>
      </c>
      <c r="B201" s="11" t="s">
        <v>164</v>
      </c>
      <c r="C201" s="13" t="s">
        <v>422</v>
      </c>
      <c r="D201" s="14" t="s">
        <v>1</v>
      </c>
      <c r="E201" s="13" t="s">
        <v>423</v>
      </c>
      <c r="F201" s="14" t="s">
        <v>1</v>
      </c>
      <c r="G201" s="13" t="s">
        <v>424</v>
      </c>
      <c r="H201" s="14" t="s">
        <v>1</v>
      </c>
      <c r="I201" s="86" t="s">
        <v>403</v>
      </c>
      <c r="J201" s="12" t="s">
        <v>192</v>
      </c>
      <c r="K201" s="13" t="s">
        <v>425</v>
      </c>
      <c r="L201" s="14" t="s">
        <v>1</v>
      </c>
      <c r="M201" s="13" t="s">
        <v>426</v>
      </c>
      <c r="N201" s="14" t="s">
        <v>1</v>
      </c>
      <c r="O201" s="13" t="s">
        <v>427</v>
      </c>
      <c r="P201" s="14" t="s">
        <v>1</v>
      </c>
      <c r="Q201" s="86" t="s">
        <v>403</v>
      </c>
      <c r="R201" s="12" t="s">
        <v>192</v>
      </c>
      <c r="S201" s="13" t="s">
        <v>428</v>
      </c>
      <c r="T201" s="14" t="s">
        <v>1</v>
      </c>
      <c r="U201" s="13" t="s">
        <v>429</v>
      </c>
      <c r="V201" s="14" t="s">
        <v>1</v>
      </c>
      <c r="W201" s="13" t="s">
        <v>430</v>
      </c>
      <c r="X201" s="14" t="s">
        <v>1</v>
      </c>
      <c r="Y201" s="86" t="s">
        <v>403</v>
      </c>
      <c r="Z201" s="12" t="s">
        <v>192</v>
      </c>
      <c r="AA201" s="13" t="s">
        <v>431</v>
      </c>
      <c r="AB201" s="14" t="s">
        <v>1</v>
      </c>
      <c r="AC201" s="13" t="s">
        <v>432</v>
      </c>
      <c r="AD201" s="14" t="s">
        <v>1</v>
      </c>
      <c r="AE201" s="13" t="s">
        <v>433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 t="e">
        <f>#REF!</f>
        <v>#REF!</v>
      </c>
      <c r="C202" s="186" t="e">
        <f>#REF!</f>
        <v>#REF!</v>
      </c>
      <c r="D202" s="160" t="e">
        <f t="shared" ref="D202" si="486">C202/$B202</f>
        <v>#REF!</v>
      </c>
      <c r="E202" s="159" t="e">
        <f>#REF!</f>
        <v>#REF!</v>
      </c>
      <c r="F202" s="160" t="e">
        <f t="shared" ref="F202" si="487">E202/$B202</f>
        <v>#REF!</v>
      </c>
      <c r="G202" s="159" t="e">
        <f>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#REF!</f>
        <v>#REF!</v>
      </c>
      <c r="L202" s="613" t="e">
        <f t="shared" si="488"/>
        <v>#REF!</v>
      </c>
      <c r="M202" s="650" t="e">
        <f>#REF!</f>
        <v>#REF!</v>
      </c>
      <c r="N202" s="613" t="e">
        <f t="shared" ref="N202" si="489">M202/$B202</f>
        <v>#REF!</v>
      </c>
      <c r="O202" s="650" t="e">
        <f>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#REF!</f>
        <v>#REF!</v>
      </c>
      <c r="T202" s="613" t="e">
        <f t="shared" ref="T202" si="491">S202/$B202</f>
        <v>#REF!</v>
      </c>
      <c r="U202" s="650" t="e">
        <f>#REF!</f>
        <v>#REF!</v>
      </c>
      <c r="V202" s="613" t="e">
        <f t="shared" ref="V202" si="492">U202/$B202</f>
        <v>#REF!</v>
      </c>
      <c r="W202" s="650" t="e">
        <f>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#REF!</f>
        <v>#REF!</v>
      </c>
      <c r="AB202" s="613" t="e">
        <f t="shared" ref="AB202" si="494">AA202/$B202</f>
        <v>#REF!</v>
      </c>
      <c r="AC202" s="650" t="e">
        <f>#REF!</f>
        <v>#REF!</v>
      </c>
      <c r="AD202" s="613" t="e">
        <f t="shared" ref="AD202" si="495">AC202/$B202</f>
        <v>#REF!</v>
      </c>
      <c r="AE202" s="650" t="e">
        <f>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 t="e">
        <f>SUM(B202)</f>
        <v>#REF!</v>
      </c>
      <c r="C203" s="22" t="e">
        <f>SUM(C202)</f>
        <v>#REF!</v>
      </c>
      <c r="D203" s="21" t="e">
        <f>C203/$B$167</f>
        <v>#REF!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997" t="s">
        <v>451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  <c r="R205" s="989"/>
      <c r="S205" s="989"/>
      <c r="T205" s="989"/>
      <c r="U205" s="989"/>
      <c r="V205" s="989"/>
      <c r="W205" s="989"/>
      <c r="X205" s="989"/>
      <c r="Y205" s="989"/>
      <c r="Z205" s="989"/>
    </row>
    <row r="206" spans="1:34" ht="24.75" thickBot="1" x14ac:dyDescent="0.3">
      <c r="A206" s="13" t="s">
        <v>14</v>
      </c>
      <c r="B206" s="11" t="s">
        <v>164</v>
      </c>
      <c r="C206" s="13" t="s">
        <v>422</v>
      </c>
      <c r="D206" s="14" t="s">
        <v>1</v>
      </c>
      <c r="E206" s="13" t="s">
        <v>423</v>
      </c>
      <c r="F206" s="14" t="s">
        <v>1</v>
      </c>
      <c r="G206" s="13" t="s">
        <v>424</v>
      </c>
      <c r="H206" s="14" t="s">
        <v>1</v>
      </c>
      <c r="I206" s="86" t="s">
        <v>403</v>
      </c>
      <c r="J206" s="12" t="s">
        <v>192</v>
      </c>
      <c r="K206" s="13" t="s">
        <v>425</v>
      </c>
      <c r="L206" s="14" t="s">
        <v>1</v>
      </c>
      <c r="M206" s="13" t="s">
        <v>426</v>
      </c>
      <c r="N206" s="14" t="s">
        <v>1</v>
      </c>
      <c r="O206" s="13" t="s">
        <v>427</v>
      </c>
      <c r="P206" s="14" t="s">
        <v>1</v>
      </c>
      <c r="Q206" s="86" t="s">
        <v>403</v>
      </c>
      <c r="R206" s="12" t="s">
        <v>192</v>
      </c>
      <c r="S206" s="13" t="s">
        <v>428</v>
      </c>
      <c r="T206" s="14" t="s">
        <v>1</v>
      </c>
      <c r="U206" s="13" t="s">
        <v>429</v>
      </c>
      <c r="V206" s="14" t="s">
        <v>1</v>
      </c>
      <c r="W206" s="13" t="s">
        <v>430</v>
      </c>
      <c r="X206" s="14" t="s">
        <v>1</v>
      </c>
      <c r="Y206" s="86" t="s">
        <v>403</v>
      </c>
      <c r="Z206" s="12" t="s">
        <v>192</v>
      </c>
      <c r="AA206" s="13" t="s">
        <v>431</v>
      </c>
      <c r="AB206" s="14" t="s">
        <v>1</v>
      </c>
      <c r="AC206" s="13" t="s">
        <v>432</v>
      </c>
      <c r="AD206" s="14" t="s">
        <v>1</v>
      </c>
      <c r="AE206" s="13" t="s">
        <v>433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997" t="s">
        <v>452</v>
      </c>
      <c r="B216" s="989"/>
      <c r="C216" s="989"/>
      <c r="D216" s="989"/>
      <c r="E216" s="989"/>
      <c r="F216" s="989"/>
      <c r="G216" s="989"/>
      <c r="H216" s="989"/>
      <c r="I216" s="989"/>
      <c r="J216" s="989"/>
      <c r="K216" s="989"/>
      <c r="L216" s="989"/>
      <c r="M216" s="989"/>
      <c r="N216" s="989"/>
      <c r="O216" s="989"/>
      <c r="P216" s="989"/>
      <c r="Q216" s="989"/>
      <c r="R216" s="989"/>
      <c r="S216" s="989"/>
      <c r="T216" s="989"/>
      <c r="U216" s="989"/>
      <c r="V216" s="989"/>
      <c r="W216" s="989"/>
      <c r="X216" s="989"/>
      <c r="Y216" s="989"/>
      <c r="Z216" s="989"/>
    </row>
    <row r="217" spans="1:34" ht="24.75" thickBot="1" x14ac:dyDescent="0.3">
      <c r="A217" s="13" t="s">
        <v>14</v>
      </c>
      <c r="B217" s="11" t="s">
        <v>164</v>
      </c>
      <c r="C217" s="13" t="s">
        <v>422</v>
      </c>
      <c r="D217" s="14" t="s">
        <v>1</v>
      </c>
      <c r="E217" s="13" t="s">
        <v>423</v>
      </c>
      <c r="F217" s="14" t="s">
        <v>1</v>
      </c>
      <c r="G217" s="13" t="s">
        <v>424</v>
      </c>
      <c r="H217" s="14" t="s">
        <v>1</v>
      </c>
      <c r="I217" s="86" t="s">
        <v>403</v>
      </c>
      <c r="J217" s="12" t="s">
        <v>192</v>
      </c>
      <c r="K217" s="13" t="s">
        <v>425</v>
      </c>
      <c r="L217" s="14" t="s">
        <v>1</v>
      </c>
      <c r="M217" s="13" t="s">
        <v>426</v>
      </c>
      <c r="N217" s="14" t="s">
        <v>1</v>
      </c>
      <c r="O217" s="13" t="s">
        <v>427</v>
      </c>
      <c r="P217" s="14" t="s">
        <v>1</v>
      </c>
      <c r="Q217" s="86" t="s">
        <v>403</v>
      </c>
      <c r="R217" s="12" t="s">
        <v>192</v>
      </c>
      <c r="S217" s="13" t="s">
        <v>428</v>
      </c>
      <c r="T217" s="14" t="s">
        <v>1</v>
      </c>
      <c r="U217" s="13" t="s">
        <v>429</v>
      </c>
      <c r="V217" s="14" t="s">
        <v>1</v>
      </c>
      <c r="W217" s="13" t="s">
        <v>430</v>
      </c>
      <c r="X217" s="14" t="s">
        <v>1</v>
      </c>
      <c r="Y217" s="86" t="s">
        <v>403</v>
      </c>
      <c r="Z217" s="12" t="s">
        <v>192</v>
      </c>
      <c r="AA217" s="13" t="s">
        <v>431</v>
      </c>
      <c r="AB217" s="14" t="s">
        <v>1</v>
      </c>
      <c r="AC217" s="13" t="s">
        <v>432</v>
      </c>
      <c r="AD217" s="14" t="s">
        <v>1</v>
      </c>
      <c r="AE217" s="13" t="s">
        <v>433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324</v>
      </c>
      <c r="C218" s="91">
        <f>'UBS Vila Maria P Gnecco'!C9</f>
        <v>455</v>
      </c>
      <c r="D218" s="18">
        <f t="shared" ref="D218:D223" si="528">C218/$B218</f>
        <v>1.404320987654321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6</v>
      </c>
      <c r="C219" s="92">
        <f>'UBS Vila Maria P Gnecco'!C11</f>
        <v>7</v>
      </c>
      <c r="D219" s="103">
        <f t="shared" si="528"/>
        <v>1.1666666666666667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733</v>
      </c>
      <c r="D220" s="103">
        <f t="shared" si="528"/>
        <v>0.9255050505050505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346</v>
      </c>
      <c r="D221" s="103">
        <f t="shared" si="528"/>
        <v>0.8737373737373737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256</v>
      </c>
      <c r="D222" s="103">
        <f t="shared" si="528"/>
        <v>0.64646464646464652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1914</v>
      </c>
      <c r="C223" s="7">
        <f>SUM(C218:C222)</f>
        <v>1797</v>
      </c>
      <c r="D223" s="21">
        <f t="shared" si="528"/>
        <v>0.93887147335423193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997" t="s">
        <v>453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  <c r="R225" s="989"/>
      <c r="S225" s="989"/>
      <c r="T225" s="989"/>
      <c r="U225" s="989"/>
      <c r="V225" s="989"/>
      <c r="W225" s="989"/>
      <c r="X225" s="989"/>
      <c r="Y225" s="989"/>
      <c r="Z225" s="989"/>
    </row>
    <row r="226" spans="1:34" ht="24.75" thickBot="1" x14ac:dyDescent="0.3">
      <c r="A226" s="13" t="s">
        <v>14</v>
      </c>
      <c r="B226" s="11" t="s">
        <v>164</v>
      </c>
      <c r="C226" s="13" t="s">
        <v>422</v>
      </c>
      <c r="D226" s="14" t="s">
        <v>1</v>
      </c>
      <c r="E226" s="13" t="s">
        <v>423</v>
      </c>
      <c r="F226" s="14" t="s">
        <v>1</v>
      </c>
      <c r="G226" s="13" t="s">
        <v>424</v>
      </c>
      <c r="H226" s="14" t="s">
        <v>1</v>
      </c>
      <c r="I226" s="86" t="s">
        <v>403</v>
      </c>
      <c r="J226" s="12" t="s">
        <v>192</v>
      </c>
      <c r="K226" s="13" t="s">
        <v>425</v>
      </c>
      <c r="L226" s="14" t="s">
        <v>1</v>
      </c>
      <c r="M226" s="13" t="s">
        <v>426</v>
      </c>
      <c r="N226" s="14" t="s">
        <v>1</v>
      </c>
      <c r="O226" s="13" t="s">
        <v>427</v>
      </c>
      <c r="P226" s="14" t="s">
        <v>1</v>
      </c>
      <c r="Q226" s="86" t="s">
        <v>403</v>
      </c>
      <c r="R226" s="12" t="s">
        <v>192</v>
      </c>
      <c r="S226" s="13" t="s">
        <v>428</v>
      </c>
      <c r="T226" s="14" t="s">
        <v>1</v>
      </c>
      <c r="U226" s="13" t="s">
        <v>429</v>
      </c>
      <c r="V226" s="14" t="s">
        <v>1</v>
      </c>
      <c r="W226" s="13" t="s">
        <v>430</v>
      </c>
      <c r="X226" s="14" t="s">
        <v>1</v>
      </c>
      <c r="Y226" s="86" t="s">
        <v>403</v>
      </c>
      <c r="Z226" s="12" t="s">
        <v>192</v>
      </c>
      <c r="AA226" s="13" t="s">
        <v>431</v>
      </c>
      <c r="AB226" s="14" t="s">
        <v>1</v>
      </c>
      <c r="AC226" s="13" t="s">
        <v>432</v>
      </c>
      <c r="AD226" s="14" t="s">
        <v>1</v>
      </c>
      <c r="AE226" s="13" t="s">
        <v>433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577</v>
      </c>
      <c r="D227" s="103">
        <f t="shared" ref="D227:D230" si="553">C227/$B227</f>
        <v>0.87424242424242427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249</v>
      </c>
      <c r="D228" s="103">
        <f t="shared" si="553"/>
        <v>0.62878787878787878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135</v>
      </c>
      <c r="D229" s="107">
        <f t="shared" si="553"/>
        <v>0.34090909090909088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961</v>
      </c>
      <c r="D230" s="21">
        <f t="shared" si="553"/>
        <v>0.66184573002754821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997" t="s">
        <v>454</v>
      </c>
      <c r="B232" s="989"/>
      <c r="C232" s="989"/>
      <c r="D232" s="989"/>
      <c r="E232" s="989"/>
      <c r="F232" s="989"/>
      <c r="G232" s="989"/>
      <c r="H232" s="989"/>
      <c r="I232" s="989"/>
      <c r="J232" s="989"/>
      <c r="K232" s="989"/>
      <c r="L232" s="989"/>
      <c r="M232" s="989"/>
      <c r="N232" s="989"/>
      <c r="O232" s="989"/>
      <c r="P232" s="989"/>
      <c r="Q232" s="989"/>
      <c r="R232" s="989"/>
      <c r="S232" s="989"/>
      <c r="T232" s="989"/>
      <c r="U232" s="989"/>
      <c r="V232" s="989"/>
      <c r="W232" s="989"/>
      <c r="X232" s="989"/>
      <c r="Y232" s="989"/>
      <c r="Z232" s="989"/>
    </row>
    <row r="233" spans="1:34" ht="24.75" thickBot="1" x14ac:dyDescent="0.3">
      <c r="A233" s="13" t="s">
        <v>14</v>
      </c>
      <c r="B233" s="11" t="s">
        <v>164</v>
      </c>
      <c r="C233" s="13" t="s">
        <v>422</v>
      </c>
      <c r="D233" s="14" t="s">
        <v>1</v>
      </c>
      <c r="E233" s="13" t="s">
        <v>423</v>
      </c>
      <c r="F233" s="14" t="s">
        <v>1</v>
      </c>
      <c r="G233" s="13" t="s">
        <v>424</v>
      </c>
      <c r="H233" s="14" t="s">
        <v>1</v>
      </c>
      <c r="I233" s="86" t="s">
        <v>403</v>
      </c>
      <c r="J233" s="12" t="s">
        <v>192</v>
      </c>
      <c r="K233" s="13" t="s">
        <v>425</v>
      </c>
      <c r="L233" s="14" t="s">
        <v>1</v>
      </c>
      <c r="M233" s="13" t="s">
        <v>426</v>
      </c>
      <c r="N233" s="14" t="s">
        <v>1</v>
      </c>
      <c r="O233" s="13" t="s">
        <v>427</v>
      </c>
      <c r="P233" s="14" t="s">
        <v>1</v>
      </c>
      <c r="Q233" s="86" t="s">
        <v>403</v>
      </c>
      <c r="R233" s="12" t="s">
        <v>192</v>
      </c>
      <c r="S233" s="13" t="s">
        <v>428</v>
      </c>
      <c r="T233" s="14" t="s">
        <v>1</v>
      </c>
      <c r="U233" s="13" t="s">
        <v>429</v>
      </c>
      <c r="V233" s="14" t="s">
        <v>1</v>
      </c>
      <c r="W233" s="13" t="s">
        <v>430</v>
      </c>
      <c r="X233" s="14" t="s">
        <v>1</v>
      </c>
      <c r="Y233" s="86" t="s">
        <v>403</v>
      </c>
      <c r="Z233" s="12" t="s">
        <v>192</v>
      </c>
      <c r="AA233" s="13" t="s">
        <v>431</v>
      </c>
      <c r="AB233" s="14" t="s">
        <v>1</v>
      </c>
      <c r="AC233" s="13" t="s">
        <v>432</v>
      </c>
      <c r="AD233" s="14" t="s">
        <v>1</v>
      </c>
      <c r="AE233" s="13" t="s">
        <v>433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III VM-VG'!B9</f>
        <v>300</v>
      </c>
      <c r="C234" s="169">
        <f>'CAPS INF III VM-VG'!C9</f>
        <v>291</v>
      </c>
      <c r="D234" s="160">
        <f t="shared" ref="D234" si="570">C234/$B234</f>
        <v>0.97</v>
      </c>
      <c r="E234" s="169" t="e">
        <f>'CAPS INF III VM-VG'!#REF!</f>
        <v>#REF!</v>
      </c>
      <c r="F234" s="160" t="e">
        <f t="shared" ref="F234" si="571">E234/$B234</f>
        <v>#REF!</v>
      </c>
      <c r="G234" s="169" t="e">
        <f>'CAPS INF III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III VM-VG'!#REF!</f>
        <v>#REF!</v>
      </c>
      <c r="L234" s="613" t="e">
        <f t="shared" si="572"/>
        <v>#REF!</v>
      </c>
      <c r="M234" s="651" t="e">
        <f>'CAPS INF III VM-VG'!#REF!</f>
        <v>#REF!</v>
      </c>
      <c r="N234" s="613" t="e">
        <f t="shared" ref="N234" si="573">M234/$B234</f>
        <v>#REF!</v>
      </c>
      <c r="O234" s="651" t="e">
        <f>'CAPS INF III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III VM-VG'!#REF!</f>
        <v>#REF!</v>
      </c>
      <c r="T234" s="613" t="e">
        <f t="shared" ref="T234" si="575">S234/$B234</f>
        <v>#REF!</v>
      </c>
      <c r="U234" s="651" t="e">
        <f>'CAPS INF III VM-VG'!#REF!</f>
        <v>#REF!</v>
      </c>
      <c r="V234" s="613" t="e">
        <f t="shared" ref="V234" si="576">U234/$B234</f>
        <v>#REF!</v>
      </c>
      <c r="W234" s="651" t="e">
        <f>'CAPS INF III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III VM-VG'!#REF!</f>
        <v>#REF!</v>
      </c>
      <c r="AB234" s="613" t="e">
        <f t="shared" ref="AB234" si="578">AA234/$B234</f>
        <v>#REF!</v>
      </c>
      <c r="AC234" s="651" t="e">
        <f>'CAPS INF III VM-VG'!#REF!</f>
        <v>#REF!</v>
      </c>
      <c r="AD234" s="613" t="e">
        <f t="shared" ref="AD234" si="579">AC234/$B234</f>
        <v>#REF!</v>
      </c>
      <c r="AE234" s="651" t="e">
        <f>'CAPS INF III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300</v>
      </c>
      <c r="C235" s="7">
        <f>SUM(C234:C234)</f>
        <v>291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997" t="s">
        <v>455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  <c r="R237" s="989"/>
      <c r="S237" s="989"/>
      <c r="T237" s="989"/>
      <c r="U237" s="989"/>
      <c r="V237" s="989"/>
      <c r="W237" s="989"/>
      <c r="X237" s="989"/>
      <c r="Y237" s="989"/>
      <c r="Z237" s="989"/>
    </row>
    <row r="238" spans="1:34" ht="24.75" thickBot="1" x14ac:dyDescent="0.3">
      <c r="A238" s="13" t="s">
        <v>14</v>
      </c>
      <c r="B238" s="11" t="s">
        <v>164</v>
      </c>
      <c r="C238" s="13" t="s">
        <v>422</v>
      </c>
      <c r="D238" s="14" t="s">
        <v>1</v>
      </c>
      <c r="E238" s="13" t="s">
        <v>423</v>
      </c>
      <c r="F238" s="14" t="s">
        <v>1</v>
      </c>
      <c r="G238" s="13" t="s">
        <v>424</v>
      </c>
      <c r="H238" s="14" t="s">
        <v>1</v>
      </c>
      <c r="I238" s="86" t="s">
        <v>403</v>
      </c>
      <c r="J238" s="12" t="s">
        <v>192</v>
      </c>
      <c r="K238" s="13" t="s">
        <v>425</v>
      </c>
      <c r="L238" s="14" t="s">
        <v>1</v>
      </c>
      <c r="M238" s="13" t="s">
        <v>426</v>
      </c>
      <c r="N238" s="14" t="s">
        <v>1</v>
      </c>
      <c r="O238" s="13" t="s">
        <v>427</v>
      </c>
      <c r="P238" s="14" t="s">
        <v>1</v>
      </c>
      <c r="Q238" s="86" t="s">
        <v>403</v>
      </c>
      <c r="R238" s="12" t="s">
        <v>192</v>
      </c>
      <c r="S238" s="13" t="s">
        <v>428</v>
      </c>
      <c r="T238" s="14" t="s">
        <v>1</v>
      </c>
      <c r="U238" s="13" t="s">
        <v>429</v>
      </c>
      <c r="V238" s="14" t="s">
        <v>1</v>
      </c>
      <c r="W238" s="13" t="s">
        <v>430</v>
      </c>
      <c r="X238" s="14" t="s">
        <v>1</v>
      </c>
      <c r="Y238" s="86" t="s">
        <v>403</v>
      </c>
      <c r="Z238" s="12" t="s">
        <v>192</v>
      </c>
      <c r="AA238" s="13" t="s">
        <v>431</v>
      </c>
      <c r="AB238" s="14" t="s">
        <v>1</v>
      </c>
      <c r="AC238" s="13" t="s">
        <v>432</v>
      </c>
      <c r="AD238" s="14" t="s">
        <v>1</v>
      </c>
      <c r="AE238" s="13" t="s">
        <v>433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369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CERTA'!N9</f>
        <v>2376</v>
      </c>
      <c r="AG239" s="69">
        <f>'HORA CERTA'!O9</f>
        <v>2340</v>
      </c>
      <c r="AH239" s="172">
        <f>'HORA CERTA'!P9</f>
        <v>0.98484848484848486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624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CERTA'!N10</f>
        <v>4752</v>
      </c>
      <c r="AG240" s="69">
        <f>'HORA CERTA'!O10</f>
        <v>3888</v>
      </c>
      <c r="AH240" s="172">
        <f>'HORA CERTA'!P10</f>
        <v>0.81818181818181823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1068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CERTA'!N21</f>
        <v>s/ meta</v>
      </c>
      <c r="AG241" s="701">
        <f>'HORA CERTA'!O21</f>
        <v>6507</v>
      </c>
      <c r="AH241" s="702" t="str">
        <f>'HORA CERTA'!P21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106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CERTA'!N22</f>
        <v>s/ meta</v>
      </c>
      <c r="AG242" s="701">
        <f>'HORA CERTA'!O22</f>
        <v>770</v>
      </c>
      <c r="AH242" s="702" t="str">
        <f>'HORA CERTA'!P22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618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CERTA'!N11</f>
        <v>3960</v>
      </c>
      <c r="AG243" s="69">
        <f>'HORA CERTA'!O11</f>
        <v>3412</v>
      </c>
      <c r="AH243" s="172">
        <f>'HORA CERTA'!P11</f>
        <v>0.86161616161616161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0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CERTA'!N23</f>
        <v>792</v>
      </c>
      <c r="AG246" s="69">
        <f>'HORA CERTA'!O23</f>
        <v>402</v>
      </c>
      <c r="AH246" s="172">
        <f>'HORA CERTA'!P23</f>
        <v>0.50757575757575757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175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CERTA'!N14</f>
        <v>1584</v>
      </c>
      <c r="AG247" s="69">
        <f>'HORA CERTA'!O14</f>
        <v>1194</v>
      </c>
      <c r="AH247" s="172">
        <f>'HORA CERTA'!P14</f>
        <v>0.75378787878787878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408</v>
      </c>
      <c r="C249" s="685">
        <f>'HORA CERTA'!C15</f>
        <v>555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CERTA'!N15</f>
        <v>2448</v>
      </c>
      <c r="AG249" s="69">
        <f>'HORA CERTA'!O15</f>
        <v>2850</v>
      </c>
      <c r="AH249" s="172">
        <f>'HORA CERTA'!P15</f>
        <v>1.1642156862745099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99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CERTA'!N13</f>
        <v>792</v>
      </c>
      <c r="AG251" s="701">
        <f>'HORA CERTA'!O13</f>
        <v>657</v>
      </c>
      <c r="AH251" s="702">
        <f>'HORA CERTA'!P13</f>
        <v>0.82954545454545459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4492</v>
      </c>
      <c r="C253" s="690">
        <f>'HORA CERTA'!C26</f>
        <v>4740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CERTA'!N26</f>
        <v>26952</v>
      </c>
      <c r="AG253" s="696">
        <f>'HORA CERTA'!O26</f>
        <v>29660</v>
      </c>
      <c r="AH253" s="697">
        <f>'HORA CERTA'!P26</f>
        <v>1.1004749183734046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45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CERTA'!N32</f>
        <v>240</v>
      </c>
      <c r="AG254" s="701">
        <f>'HORA CERTA'!O32</f>
        <v>270</v>
      </c>
      <c r="AH254" s="702">
        <f>'HORA CERTA'!P32</f>
        <v>1.125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157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CERTA'!N30</f>
        <v>780</v>
      </c>
      <c r="AG255" s="701">
        <f>'HORA CERTA'!O30</f>
        <v>916</v>
      </c>
      <c r="AH255" s="702">
        <f>'HORA CERTA'!P30</f>
        <v>1.1743589743589744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38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CERTA'!N31</f>
        <v>240</v>
      </c>
      <c r="AG256" s="701">
        <f>'HORA CERTA'!O31</f>
        <v>299</v>
      </c>
      <c r="AH256" s="702">
        <f>'HORA CERTA'!P31</f>
        <v>1.2458333333333333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27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CERTA'!N33</f>
        <v>240</v>
      </c>
      <c r="AG258" s="701">
        <f>'HORA CERTA'!O33</f>
        <v>225</v>
      </c>
      <c r="AH258" s="702">
        <f>'HORA CERTA'!P33</f>
        <v>0.9375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10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CERTA'!N34</f>
        <v>150</v>
      </c>
      <c r="AG259" s="701">
        <f>'HORA CERTA'!O34</f>
        <v>88</v>
      </c>
      <c r="AH259" s="702">
        <f>'HORA CERTA'!P34</f>
        <v>0.58666666666666667</v>
      </c>
    </row>
    <row r="260" spans="1:34" ht="15" x14ac:dyDescent="0.25">
      <c r="A260" s="714" t="str">
        <f>'HORA CERTA'!A36</f>
        <v>Pequenas Cirurgias</v>
      </c>
      <c r="B260" s="704">
        <f>'HORA CERTA'!B36</f>
        <v>180</v>
      </c>
      <c r="C260" s="717">
        <f>'HORA CERTA'!C36</f>
        <v>218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CERTA'!N36</f>
        <v>1080</v>
      </c>
      <c r="AG260" s="701">
        <f>'HORA CERTA'!O36</f>
        <v>1187</v>
      </c>
      <c r="AH260" s="702">
        <f>'HORA CERTA'!P36</f>
        <v>1.0990740740740741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8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CERTA'!N35</f>
        <v>48</v>
      </c>
      <c r="AG261" s="711">
        <f>'HORA CERTA'!O35</f>
        <v>49</v>
      </c>
      <c r="AH261" s="712">
        <f>'HORA CERTA'!P35</f>
        <v>1.0208333333333333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463</v>
      </c>
      <c r="C262" s="690">
        <f>'HORA CERTA'!C37</f>
        <v>503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CERTA'!N37</f>
        <v>2778</v>
      </c>
      <c r="AG262" s="696">
        <f>'HORA CERTA'!O37</f>
        <v>3034</v>
      </c>
      <c r="AH262" s="697">
        <f>'HORA CERTA'!P37</f>
        <v>1.0921526277897768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997" t="s">
        <v>435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  <c r="U265" s="989"/>
      <c r="V265" s="989"/>
      <c r="W265" s="989"/>
      <c r="X265" s="989"/>
      <c r="Y265" s="989"/>
      <c r="Z265" s="989"/>
    </row>
    <row r="266" spans="1:34" ht="24.75" thickBot="1" x14ac:dyDescent="0.3">
      <c r="A266" s="13" t="s">
        <v>14</v>
      </c>
      <c r="B266" s="11" t="s">
        <v>164</v>
      </c>
      <c r="C266" s="13" t="s">
        <v>422</v>
      </c>
      <c r="D266" s="14" t="s">
        <v>1</v>
      </c>
      <c r="E266" s="13" t="s">
        <v>423</v>
      </c>
      <c r="F266" s="14" t="s">
        <v>1</v>
      </c>
      <c r="G266" s="13" t="s">
        <v>424</v>
      </c>
      <c r="H266" s="14" t="s">
        <v>1</v>
      </c>
      <c r="I266" s="86" t="s">
        <v>403</v>
      </c>
      <c r="J266" s="12" t="s">
        <v>192</v>
      </c>
      <c r="K266" s="13" t="s">
        <v>425</v>
      </c>
      <c r="L266" s="14" t="s">
        <v>1</v>
      </c>
      <c r="M266" s="13" t="s">
        <v>426</v>
      </c>
      <c r="N266" s="14" t="s">
        <v>1</v>
      </c>
      <c r="O266" s="13" t="s">
        <v>427</v>
      </c>
      <c r="P266" s="14" t="s">
        <v>1</v>
      </c>
      <c r="Q266" s="86" t="s">
        <v>403</v>
      </c>
      <c r="R266" s="12" t="s">
        <v>192</v>
      </c>
      <c r="S266" s="13" t="s">
        <v>428</v>
      </c>
      <c r="T266" s="14" t="s">
        <v>1</v>
      </c>
      <c r="U266" s="13" t="s">
        <v>429</v>
      </c>
      <c r="V266" s="14" t="s">
        <v>1</v>
      </c>
      <c r="W266" s="13" t="s">
        <v>430</v>
      </c>
      <c r="X266" s="14" t="s">
        <v>1</v>
      </c>
      <c r="Y266" s="86" t="s">
        <v>403</v>
      </c>
      <c r="Z266" s="12" t="s">
        <v>192</v>
      </c>
      <c r="AA266" s="13" t="s">
        <v>431</v>
      </c>
      <c r="AB266" s="14" t="s">
        <v>1</v>
      </c>
      <c r="AC266" s="13" t="s">
        <v>432</v>
      </c>
      <c r="AD266" s="14" t="s">
        <v>1</v>
      </c>
      <c r="AE266" s="13" t="s">
        <v>433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997" t="str">
        <f>'PAI IZO'!A6</f>
        <v>PAI IZOLINA (PROGRAMA DE ACOMPANHANTE IDOSOS) - 2026</v>
      </c>
      <c r="B277" s="989"/>
      <c r="C277" s="989"/>
      <c r="D277" s="989"/>
      <c r="E277" s="989"/>
      <c r="F277" s="989"/>
      <c r="G277" s="989"/>
      <c r="H277" s="989"/>
      <c r="I277" s="989"/>
      <c r="J277" s="989"/>
      <c r="K277" s="989"/>
      <c r="L277" s="989"/>
      <c r="M277" s="989"/>
      <c r="N277" s="989"/>
      <c r="O277" s="989"/>
      <c r="P277" s="989"/>
      <c r="Q277" s="989"/>
      <c r="R277" s="989"/>
      <c r="S277" s="989"/>
      <c r="T277" s="989"/>
      <c r="U277" s="989"/>
      <c r="V277" s="989"/>
      <c r="W277" s="989"/>
      <c r="X277" s="989"/>
      <c r="Y277" s="989"/>
      <c r="Z277" s="989"/>
    </row>
    <row r="278" spans="1:34" ht="24.75" thickBot="1" x14ac:dyDescent="0.3">
      <c r="A278" s="13" t="s">
        <v>14</v>
      </c>
      <c r="B278" s="11" t="s">
        <v>164</v>
      </c>
      <c r="C278" s="13" t="s">
        <v>422</v>
      </c>
      <c r="D278" s="14" t="s">
        <v>1</v>
      </c>
      <c r="E278" s="13" t="s">
        <v>423</v>
      </c>
      <c r="F278" s="14" t="s">
        <v>1</v>
      </c>
      <c r="G278" s="13" t="s">
        <v>424</v>
      </c>
      <c r="H278" s="14" t="s">
        <v>1</v>
      </c>
      <c r="I278" s="86" t="s">
        <v>403</v>
      </c>
      <c r="J278" s="12" t="s">
        <v>192</v>
      </c>
      <c r="K278" s="13" t="s">
        <v>425</v>
      </c>
      <c r="L278" s="14" t="s">
        <v>1</v>
      </c>
      <c r="M278" s="13" t="s">
        <v>426</v>
      </c>
      <c r="N278" s="14" t="s">
        <v>1</v>
      </c>
      <c r="O278" s="13" t="s">
        <v>427</v>
      </c>
      <c r="P278" s="14" t="s">
        <v>1</v>
      </c>
      <c r="Q278" s="86" t="s">
        <v>403</v>
      </c>
      <c r="R278" s="12" t="s">
        <v>192</v>
      </c>
      <c r="S278" s="13" t="s">
        <v>428</v>
      </c>
      <c r="T278" s="14" t="s">
        <v>1</v>
      </c>
      <c r="U278" s="13" t="s">
        <v>429</v>
      </c>
      <c r="V278" s="14" t="s">
        <v>1</v>
      </c>
      <c r="W278" s="13" t="s">
        <v>430</v>
      </c>
      <c r="X278" s="14" t="s">
        <v>1</v>
      </c>
      <c r="Y278" s="86" t="s">
        <v>403</v>
      </c>
      <c r="Z278" s="12" t="s">
        <v>192</v>
      </c>
      <c r="AA278" s="13" t="s">
        <v>431</v>
      </c>
      <c r="AB278" s="14" t="s">
        <v>1</v>
      </c>
      <c r="AC278" s="13" t="s">
        <v>432</v>
      </c>
      <c r="AD278" s="14" t="s">
        <v>1</v>
      </c>
      <c r="AE278" s="13" t="s">
        <v>433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124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IZO'!N9</f>
        <v>720</v>
      </c>
      <c r="AG279" s="87">
        <f>'PAI IZO'!O9</f>
        <v>742</v>
      </c>
      <c r="AH279" s="52">
        <f>'PAI IZO'!P9</f>
        <v>1.0305555555555554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124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IZO'!N10</f>
        <v>720</v>
      </c>
      <c r="AG280" s="31">
        <f>'PAI IZO'!O10</f>
        <v>742</v>
      </c>
      <c r="AH280" s="72">
        <f>'PAI IZO'!P10</f>
        <v>1.0305555555555554</v>
      </c>
    </row>
  </sheetData>
  <mergeCells count="103"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250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M48" sqref="M48"/>
    </sheetView>
  </sheetViews>
  <sheetFormatPr defaultColWidth="8.85546875" defaultRowHeight="15" x14ac:dyDescent="0.25"/>
  <cols>
    <col min="1" max="1" width="50.5703125" customWidth="1"/>
    <col min="2" max="13" width="9.28515625" customWidth="1"/>
    <col min="14" max="14" width="8.7109375" customWidth="1"/>
    <col min="15" max="15" width="8" customWidth="1"/>
    <col min="16" max="16" width="10.42578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635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462</v>
      </c>
      <c r="B9" s="861">
        <v>6000</v>
      </c>
      <c r="C9" s="830">
        <v>4340</v>
      </c>
      <c r="D9" s="861">
        <v>6000</v>
      </c>
      <c r="E9" s="830">
        <v>4389</v>
      </c>
      <c r="F9" s="861">
        <v>6000</v>
      </c>
      <c r="G9" s="830">
        <v>5006</v>
      </c>
      <c r="H9" s="861">
        <v>6000</v>
      </c>
      <c r="I9" s="830">
        <v>4536</v>
      </c>
      <c r="J9" s="861">
        <v>6000</v>
      </c>
      <c r="K9" s="830">
        <v>4966</v>
      </c>
      <c r="L9" s="861">
        <v>6000</v>
      </c>
      <c r="M9" s="830">
        <v>5230</v>
      </c>
      <c r="N9" s="836">
        <f>B9+D9+F9+H9+J9+L9</f>
        <v>36000</v>
      </c>
      <c r="O9" s="836">
        <f>C9+E9+G9+I9+K9+M9</f>
        <v>28467</v>
      </c>
      <c r="P9" s="824">
        <f>IF(N9=0,"-",O9/N9)</f>
        <v>0.79074999999999995</v>
      </c>
    </row>
    <row r="10" spans="1:16" ht="18" customHeight="1" x14ac:dyDescent="0.25">
      <c r="A10" s="808" t="s">
        <v>460</v>
      </c>
      <c r="B10" s="822">
        <v>2080</v>
      </c>
      <c r="C10" s="823">
        <v>1555</v>
      </c>
      <c r="D10" s="822">
        <v>2080</v>
      </c>
      <c r="E10" s="823">
        <v>1584</v>
      </c>
      <c r="F10" s="822">
        <v>2080</v>
      </c>
      <c r="G10" s="823">
        <v>2054</v>
      </c>
      <c r="H10" s="822">
        <v>2080</v>
      </c>
      <c r="I10" s="823">
        <v>1779</v>
      </c>
      <c r="J10" s="822">
        <v>2080</v>
      </c>
      <c r="K10" s="823">
        <v>1900</v>
      </c>
      <c r="L10" s="822">
        <v>2080</v>
      </c>
      <c r="M10" s="823">
        <v>1278</v>
      </c>
      <c r="N10" s="836">
        <f t="shared" ref="N10:N45" si="0">B10+D10+F10+H10+J10+L10</f>
        <v>12480</v>
      </c>
      <c r="O10" s="836">
        <f t="shared" ref="O10:O45" si="1">C10+E10+G10+I10+K10+M10</f>
        <v>10150</v>
      </c>
      <c r="P10" s="824">
        <f t="shared" ref="P10:P45" si="2">IF(N10=0,"-",O10/N10)</f>
        <v>0.81330128205128205</v>
      </c>
    </row>
    <row r="11" spans="1:16" ht="18" customHeight="1" x14ac:dyDescent="0.25">
      <c r="A11" s="808" t="s">
        <v>564</v>
      </c>
      <c r="B11" s="822">
        <v>80</v>
      </c>
      <c r="C11" s="823">
        <v>40</v>
      </c>
      <c r="D11" s="822">
        <v>80</v>
      </c>
      <c r="E11" s="823">
        <v>63</v>
      </c>
      <c r="F11" s="822">
        <v>80</v>
      </c>
      <c r="G11" s="823">
        <v>80</v>
      </c>
      <c r="H11" s="822">
        <v>80</v>
      </c>
      <c r="I11" s="823">
        <v>68</v>
      </c>
      <c r="J11" s="822">
        <v>80</v>
      </c>
      <c r="K11" s="823">
        <v>68</v>
      </c>
      <c r="L11" s="822">
        <v>80</v>
      </c>
      <c r="M11" s="823">
        <v>48</v>
      </c>
      <c r="N11" s="836">
        <f t="shared" si="0"/>
        <v>480</v>
      </c>
      <c r="O11" s="836">
        <f t="shared" si="1"/>
        <v>367</v>
      </c>
      <c r="P11" s="824">
        <f t="shared" si="2"/>
        <v>0.76458333333333328</v>
      </c>
    </row>
    <row r="12" spans="1:16" ht="18" customHeight="1" x14ac:dyDescent="0.25">
      <c r="A12" s="808" t="s">
        <v>463</v>
      </c>
      <c r="B12" s="822">
        <v>900</v>
      </c>
      <c r="C12" s="823">
        <v>795</v>
      </c>
      <c r="D12" s="822">
        <v>900</v>
      </c>
      <c r="E12" s="823">
        <v>907</v>
      </c>
      <c r="F12" s="822">
        <v>900</v>
      </c>
      <c r="G12" s="823">
        <v>966</v>
      </c>
      <c r="H12" s="822">
        <v>900</v>
      </c>
      <c r="I12" s="823">
        <v>842</v>
      </c>
      <c r="J12" s="822">
        <v>900</v>
      </c>
      <c r="K12" s="823">
        <v>644</v>
      </c>
      <c r="L12" s="822">
        <v>900</v>
      </c>
      <c r="M12" s="823">
        <v>883</v>
      </c>
      <c r="N12" s="836">
        <f t="shared" si="0"/>
        <v>5400</v>
      </c>
      <c r="O12" s="836">
        <f t="shared" si="1"/>
        <v>5037</v>
      </c>
      <c r="P12" s="824">
        <f t="shared" si="2"/>
        <v>0.93277777777777782</v>
      </c>
    </row>
    <row r="13" spans="1:16" ht="18" customHeight="1" x14ac:dyDescent="0.25">
      <c r="A13" s="808" t="s">
        <v>563</v>
      </c>
      <c r="B13" s="822">
        <v>80</v>
      </c>
      <c r="C13" s="823">
        <v>45</v>
      </c>
      <c r="D13" s="822">
        <v>80</v>
      </c>
      <c r="E13" s="823">
        <v>79</v>
      </c>
      <c r="F13" s="822">
        <v>80</v>
      </c>
      <c r="G13" s="823">
        <v>73</v>
      </c>
      <c r="H13" s="822">
        <v>80</v>
      </c>
      <c r="I13" s="823">
        <v>86</v>
      </c>
      <c r="J13" s="822">
        <v>80</v>
      </c>
      <c r="K13" s="823">
        <v>64</v>
      </c>
      <c r="L13" s="822">
        <v>80</v>
      </c>
      <c r="M13" s="823">
        <v>86</v>
      </c>
      <c r="N13" s="836">
        <f t="shared" si="0"/>
        <v>480</v>
      </c>
      <c r="O13" s="836">
        <f t="shared" si="1"/>
        <v>433</v>
      </c>
      <c r="P13" s="824">
        <f t="shared" si="2"/>
        <v>0.90208333333333335</v>
      </c>
    </row>
    <row r="14" spans="1:16" ht="18" customHeight="1" x14ac:dyDescent="0.25">
      <c r="A14" s="808" t="s">
        <v>628</v>
      </c>
      <c r="B14" s="822">
        <v>218</v>
      </c>
      <c r="C14" s="823">
        <v>339</v>
      </c>
      <c r="D14" s="822">
        <v>218</v>
      </c>
      <c r="E14" s="823">
        <v>205</v>
      </c>
      <c r="F14" s="822">
        <v>218</v>
      </c>
      <c r="G14" s="823">
        <v>245</v>
      </c>
      <c r="H14" s="822">
        <v>218</v>
      </c>
      <c r="I14" s="823">
        <v>202</v>
      </c>
      <c r="J14" s="822">
        <v>218</v>
      </c>
      <c r="K14" s="823">
        <v>253</v>
      </c>
      <c r="L14" s="822">
        <v>218</v>
      </c>
      <c r="M14" s="823">
        <v>287</v>
      </c>
      <c r="N14" s="836">
        <f t="shared" si="0"/>
        <v>1308</v>
      </c>
      <c r="O14" s="836">
        <f t="shared" si="1"/>
        <v>1531</v>
      </c>
      <c r="P14" s="824">
        <f t="shared" si="2"/>
        <v>1.1704892966360856</v>
      </c>
    </row>
    <row r="15" spans="1:16" ht="18" customHeight="1" x14ac:dyDescent="0.25">
      <c r="A15" s="808" t="s">
        <v>627</v>
      </c>
      <c r="B15" s="822">
        <v>50</v>
      </c>
      <c r="C15" s="823">
        <v>130</v>
      </c>
      <c r="D15" s="822">
        <v>50</v>
      </c>
      <c r="E15" s="823">
        <v>62</v>
      </c>
      <c r="F15" s="822">
        <v>50</v>
      </c>
      <c r="G15" s="823">
        <v>114</v>
      </c>
      <c r="H15" s="822">
        <v>50</v>
      </c>
      <c r="I15" s="823">
        <v>78</v>
      </c>
      <c r="J15" s="822">
        <v>50</v>
      </c>
      <c r="K15" s="823">
        <v>97</v>
      </c>
      <c r="L15" s="822">
        <v>50</v>
      </c>
      <c r="M15" s="823">
        <v>107</v>
      </c>
      <c r="N15" s="836">
        <f t="shared" si="0"/>
        <v>300</v>
      </c>
      <c r="O15" s="836">
        <f t="shared" si="1"/>
        <v>588</v>
      </c>
      <c r="P15" s="824">
        <f t="shared" si="2"/>
        <v>1.96</v>
      </c>
    </row>
    <row r="16" spans="1:16" ht="18" customHeight="1" x14ac:dyDescent="0.25">
      <c r="A16" s="808" t="s">
        <v>503</v>
      </c>
      <c r="B16" s="855">
        <v>4</v>
      </c>
      <c r="C16" s="849">
        <v>4</v>
      </c>
      <c r="D16" s="855">
        <v>4</v>
      </c>
      <c r="E16" s="849">
        <v>3</v>
      </c>
      <c r="F16" s="855">
        <v>4</v>
      </c>
      <c r="G16" s="849">
        <v>2</v>
      </c>
      <c r="H16" s="855">
        <v>4</v>
      </c>
      <c r="I16" s="849">
        <v>1</v>
      </c>
      <c r="J16" s="855">
        <v>4</v>
      </c>
      <c r="K16" s="849">
        <v>0</v>
      </c>
      <c r="L16" s="855">
        <v>4</v>
      </c>
      <c r="M16" s="849">
        <v>0</v>
      </c>
      <c r="N16" s="836">
        <f t="shared" si="0"/>
        <v>24</v>
      </c>
      <c r="O16" s="836">
        <f t="shared" si="1"/>
        <v>10</v>
      </c>
      <c r="P16" s="824">
        <f t="shared" si="2"/>
        <v>0.41666666666666669</v>
      </c>
    </row>
    <row r="17" spans="1:16" ht="18" customHeight="1" x14ac:dyDescent="0.25">
      <c r="A17" s="808" t="s">
        <v>625</v>
      </c>
      <c r="B17" s="822">
        <v>108</v>
      </c>
      <c r="C17" s="823">
        <v>112</v>
      </c>
      <c r="D17" s="822">
        <v>108</v>
      </c>
      <c r="E17" s="823">
        <v>90</v>
      </c>
      <c r="F17" s="822">
        <v>108</v>
      </c>
      <c r="G17" s="823">
        <v>143</v>
      </c>
      <c r="H17" s="822">
        <v>108</v>
      </c>
      <c r="I17" s="823">
        <v>134</v>
      </c>
      <c r="J17" s="822">
        <v>108</v>
      </c>
      <c r="K17" s="823">
        <v>143</v>
      </c>
      <c r="L17" s="822">
        <v>108</v>
      </c>
      <c r="M17" s="823">
        <v>134</v>
      </c>
      <c r="N17" s="836">
        <f t="shared" si="0"/>
        <v>648</v>
      </c>
      <c r="O17" s="836">
        <f t="shared" si="1"/>
        <v>756</v>
      </c>
      <c r="P17" s="824">
        <f t="shared" si="2"/>
        <v>1.1666666666666667</v>
      </c>
    </row>
    <row r="18" spans="1:16" ht="18" customHeight="1" x14ac:dyDescent="0.25">
      <c r="A18" s="808" t="s">
        <v>584</v>
      </c>
      <c r="B18" s="822">
        <v>24</v>
      </c>
      <c r="C18" s="823">
        <v>31</v>
      </c>
      <c r="D18" s="822">
        <v>24</v>
      </c>
      <c r="E18" s="823">
        <v>25</v>
      </c>
      <c r="F18" s="822">
        <v>24</v>
      </c>
      <c r="G18" s="823">
        <v>44</v>
      </c>
      <c r="H18" s="822">
        <v>24</v>
      </c>
      <c r="I18" s="823">
        <v>29</v>
      </c>
      <c r="J18" s="822">
        <v>24</v>
      </c>
      <c r="K18" s="823">
        <v>42</v>
      </c>
      <c r="L18" s="822">
        <v>24</v>
      </c>
      <c r="M18" s="823">
        <v>42</v>
      </c>
      <c r="N18" s="836">
        <f t="shared" si="0"/>
        <v>144</v>
      </c>
      <c r="O18" s="836">
        <f t="shared" si="1"/>
        <v>213</v>
      </c>
      <c r="P18" s="824">
        <f t="shared" si="2"/>
        <v>1.4791666666666667</v>
      </c>
    </row>
    <row r="19" spans="1:16" ht="18" customHeight="1" x14ac:dyDescent="0.25">
      <c r="A19" s="808" t="s">
        <v>502</v>
      </c>
      <c r="B19" s="855">
        <v>2</v>
      </c>
      <c r="C19" s="849">
        <v>1</v>
      </c>
      <c r="D19" s="855">
        <v>2</v>
      </c>
      <c r="E19" s="849">
        <v>0</v>
      </c>
      <c r="F19" s="855">
        <v>2</v>
      </c>
      <c r="G19" s="849">
        <v>0</v>
      </c>
      <c r="H19" s="855">
        <v>2</v>
      </c>
      <c r="I19" s="849">
        <v>0</v>
      </c>
      <c r="J19" s="855">
        <v>2</v>
      </c>
      <c r="K19" s="849">
        <v>0</v>
      </c>
      <c r="L19" s="855">
        <v>2</v>
      </c>
      <c r="M19" s="849">
        <v>0</v>
      </c>
      <c r="N19" s="836">
        <f t="shared" si="0"/>
        <v>12</v>
      </c>
      <c r="O19" s="836">
        <f t="shared" si="1"/>
        <v>1</v>
      </c>
      <c r="P19" s="824">
        <f t="shared" si="2"/>
        <v>8.3333333333333329E-2</v>
      </c>
    </row>
    <row r="20" spans="1:16" ht="18" customHeight="1" x14ac:dyDescent="0.25">
      <c r="A20" s="808" t="s">
        <v>567</v>
      </c>
      <c r="B20" s="822">
        <v>528</v>
      </c>
      <c r="C20" s="823">
        <v>411</v>
      </c>
      <c r="D20" s="822">
        <v>528</v>
      </c>
      <c r="E20" s="823">
        <v>367</v>
      </c>
      <c r="F20" s="822">
        <v>528</v>
      </c>
      <c r="G20" s="823">
        <v>257</v>
      </c>
      <c r="H20" s="822">
        <v>528</v>
      </c>
      <c r="I20" s="823">
        <v>355</v>
      </c>
      <c r="J20" s="822">
        <v>528</v>
      </c>
      <c r="K20" s="823">
        <v>281</v>
      </c>
      <c r="L20" s="822">
        <v>528</v>
      </c>
      <c r="M20" s="823">
        <v>304</v>
      </c>
      <c r="N20" s="836">
        <f t="shared" si="0"/>
        <v>3168</v>
      </c>
      <c r="O20" s="836">
        <f t="shared" si="1"/>
        <v>1975</v>
      </c>
      <c r="P20" s="824">
        <f t="shared" si="2"/>
        <v>0.62342171717171713</v>
      </c>
    </row>
    <row r="21" spans="1:16" ht="18" customHeight="1" x14ac:dyDescent="0.25">
      <c r="A21" s="808" t="s">
        <v>476</v>
      </c>
      <c r="B21" s="822">
        <v>264</v>
      </c>
      <c r="C21" s="823">
        <v>199</v>
      </c>
      <c r="D21" s="822">
        <v>264</v>
      </c>
      <c r="E21" s="823">
        <v>126</v>
      </c>
      <c r="F21" s="822">
        <v>264</v>
      </c>
      <c r="G21" s="823">
        <v>219</v>
      </c>
      <c r="H21" s="822">
        <v>264</v>
      </c>
      <c r="I21" s="823">
        <v>49</v>
      </c>
      <c r="J21" s="822">
        <v>264</v>
      </c>
      <c r="K21" s="823">
        <v>229</v>
      </c>
      <c r="L21" s="822">
        <v>264</v>
      </c>
      <c r="M21" s="823">
        <v>234</v>
      </c>
      <c r="N21" s="836">
        <f t="shared" si="0"/>
        <v>1584</v>
      </c>
      <c r="O21" s="836">
        <f t="shared" si="1"/>
        <v>1056</v>
      </c>
      <c r="P21" s="824">
        <f t="shared" si="2"/>
        <v>0.66666666666666663</v>
      </c>
    </row>
    <row r="22" spans="1:16" ht="18" customHeight="1" x14ac:dyDescent="0.25">
      <c r="A22" s="808" t="s">
        <v>492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22">
        <v>160</v>
      </c>
      <c r="I22" s="823">
        <v>0</v>
      </c>
      <c r="J22" s="822">
        <v>160</v>
      </c>
      <c r="K22" s="823">
        <v>0</v>
      </c>
      <c r="L22" s="822">
        <v>160</v>
      </c>
      <c r="M22" s="823">
        <v>0</v>
      </c>
      <c r="N22" s="836">
        <f t="shared" si="0"/>
        <v>960</v>
      </c>
      <c r="O22" s="836">
        <f t="shared" si="1"/>
        <v>0</v>
      </c>
      <c r="P22" s="824">
        <f t="shared" si="2"/>
        <v>0</v>
      </c>
    </row>
    <row r="23" spans="1:16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55">
        <v>110</v>
      </c>
      <c r="K23" s="849">
        <v>0</v>
      </c>
      <c r="L23" s="855">
        <v>110</v>
      </c>
      <c r="M23" s="849">
        <v>0</v>
      </c>
      <c r="N23" s="836">
        <f t="shared" si="0"/>
        <v>660</v>
      </c>
      <c r="O23" s="836">
        <f t="shared" si="1"/>
        <v>0</v>
      </c>
      <c r="P23" s="824">
        <f t="shared" si="2"/>
        <v>0</v>
      </c>
    </row>
    <row r="24" spans="1:16" s="645" customFormat="1" ht="18" customHeight="1" x14ac:dyDescent="0.2">
      <c r="A24" s="808" t="s">
        <v>591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55">
        <v>4</v>
      </c>
      <c r="K24" s="849">
        <v>0</v>
      </c>
      <c r="L24" s="855">
        <v>4</v>
      </c>
      <c r="M24" s="849">
        <v>0</v>
      </c>
      <c r="N24" s="836">
        <f t="shared" si="0"/>
        <v>24</v>
      </c>
      <c r="O24" s="836">
        <f t="shared" si="1"/>
        <v>0</v>
      </c>
      <c r="P24" s="824">
        <f t="shared" si="2"/>
        <v>0</v>
      </c>
    </row>
    <row r="25" spans="1:16" ht="18" customHeight="1" x14ac:dyDescent="0.25">
      <c r="A25" s="808" t="s">
        <v>478</v>
      </c>
      <c r="B25" s="822">
        <v>528</v>
      </c>
      <c r="C25" s="823">
        <v>232</v>
      </c>
      <c r="D25" s="822">
        <v>528</v>
      </c>
      <c r="E25" s="823">
        <v>107</v>
      </c>
      <c r="F25" s="822">
        <v>528</v>
      </c>
      <c r="G25" s="823">
        <v>94</v>
      </c>
      <c r="H25" s="822">
        <v>528</v>
      </c>
      <c r="I25" s="823">
        <v>178</v>
      </c>
      <c r="J25" s="822">
        <v>528</v>
      </c>
      <c r="K25" s="823">
        <v>217</v>
      </c>
      <c r="L25" s="822">
        <v>528</v>
      </c>
      <c r="M25" s="823">
        <v>180</v>
      </c>
      <c r="N25" s="836">
        <f t="shared" si="0"/>
        <v>3168</v>
      </c>
      <c r="O25" s="836">
        <f t="shared" si="1"/>
        <v>1008</v>
      </c>
      <c r="P25" s="824">
        <f t="shared" si="2"/>
        <v>0.31818181818181818</v>
      </c>
    </row>
    <row r="26" spans="1:16" s="645" customFormat="1" ht="18" customHeight="1" x14ac:dyDescent="0.2">
      <c r="A26" s="808" t="s">
        <v>592</v>
      </c>
      <c r="B26" s="855">
        <v>120</v>
      </c>
      <c r="C26" s="849">
        <v>151</v>
      </c>
      <c r="D26" s="855">
        <v>120</v>
      </c>
      <c r="E26" s="849">
        <v>107</v>
      </c>
      <c r="F26" s="855">
        <v>120</v>
      </c>
      <c r="G26" s="849">
        <v>177</v>
      </c>
      <c r="H26" s="855">
        <v>120</v>
      </c>
      <c r="I26" s="849">
        <v>125</v>
      </c>
      <c r="J26" s="855">
        <v>120</v>
      </c>
      <c r="K26" s="849">
        <v>137</v>
      </c>
      <c r="L26" s="855">
        <v>120</v>
      </c>
      <c r="M26" s="849">
        <v>171</v>
      </c>
      <c r="N26" s="836">
        <f t="shared" si="0"/>
        <v>720</v>
      </c>
      <c r="O26" s="836">
        <f t="shared" si="1"/>
        <v>868</v>
      </c>
      <c r="P26" s="824">
        <f t="shared" si="2"/>
        <v>1.2055555555555555</v>
      </c>
    </row>
    <row r="27" spans="1:16" s="645" customFormat="1" ht="18" customHeight="1" x14ac:dyDescent="0.2">
      <c r="A27" s="808" t="s">
        <v>593</v>
      </c>
      <c r="B27" s="855">
        <v>4</v>
      </c>
      <c r="C27" s="849">
        <v>2</v>
      </c>
      <c r="D27" s="855">
        <v>4</v>
      </c>
      <c r="E27" s="849">
        <v>4</v>
      </c>
      <c r="F27" s="855">
        <v>4</v>
      </c>
      <c r="G27" s="849">
        <v>9</v>
      </c>
      <c r="H27" s="855">
        <v>4</v>
      </c>
      <c r="I27" s="849">
        <v>5</v>
      </c>
      <c r="J27" s="855">
        <v>4</v>
      </c>
      <c r="K27" s="849">
        <v>6</v>
      </c>
      <c r="L27" s="855">
        <v>4</v>
      </c>
      <c r="M27" s="849">
        <v>7</v>
      </c>
      <c r="N27" s="836">
        <f t="shared" si="0"/>
        <v>24</v>
      </c>
      <c r="O27" s="836">
        <f t="shared" si="1"/>
        <v>33</v>
      </c>
      <c r="P27" s="824">
        <f t="shared" si="2"/>
        <v>1.375</v>
      </c>
    </row>
    <row r="28" spans="1:16" s="645" customFormat="1" ht="18" customHeight="1" x14ac:dyDescent="0.2">
      <c r="A28" s="854" t="s">
        <v>504</v>
      </c>
      <c r="B28" s="855">
        <v>540</v>
      </c>
      <c r="C28" s="849">
        <v>798</v>
      </c>
      <c r="D28" s="855">
        <v>540</v>
      </c>
      <c r="E28" s="849">
        <v>532</v>
      </c>
      <c r="F28" s="855">
        <v>540</v>
      </c>
      <c r="G28" s="849">
        <v>1007</v>
      </c>
      <c r="H28" s="855">
        <v>540</v>
      </c>
      <c r="I28" s="849">
        <v>716</v>
      </c>
      <c r="J28" s="855">
        <v>540</v>
      </c>
      <c r="K28" s="849">
        <v>845</v>
      </c>
      <c r="L28" s="855">
        <v>540</v>
      </c>
      <c r="M28" s="849">
        <v>694</v>
      </c>
      <c r="N28" s="836">
        <f t="shared" si="0"/>
        <v>3240</v>
      </c>
      <c r="O28" s="836">
        <f t="shared" si="1"/>
        <v>4592</v>
      </c>
      <c r="P28" s="824">
        <f t="shared" si="2"/>
        <v>1.4172839506172838</v>
      </c>
    </row>
    <row r="29" spans="1:16" s="645" customFormat="1" ht="18" customHeight="1" x14ac:dyDescent="0.2">
      <c r="A29" s="854" t="s">
        <v>505</v>
      </c>
      <c r="B29" s="855">
        <v>30</v>
      </c>
      <c r="C29" s="849">
        <v>29</v>
      </c>
      <c r="D29" s="855">
        <v>30</v>
      </c>
      <c r="E29" s="849">
        <v>27</v>
      </c>
      <c r="F29" s="855">
        <v>30</v>
      </c>
      <c r="G29" s="849">
        <v>36</v>
      </c>
      <c r="H29" s="855">
        <v>30</v>
      </c>
      <c r="I29" s="849">
        <v>24</v>
      </c>
      <c r="J29" s="855">
        <v>30</v>
      </c>
      <c r="K29" s="849">
        <v>41</v>
      </c>
      <c r="L29" s="855">
        <v>30</v>
      </c>
      <c r="M29" s="849">
        <v>30</v>
      </c>
      <c r="N29" s="836">
        <f t="shared" si="0"/>
        <v>180</v>
      </c>
      <c r="O29" s="836">
        <f t="shared" si="1"/>
        <v>187</v>
      </c>
      <c r="P29" s="824">
        <f t="shared" si="2"/>
        <v>1.038888888888889</v>
      </c>
    </row>
    <row r="30" spans="1:16" s="645" customFormat="1" ht="18" customHeight="1" x14ac:dyDescent="0.2">
      <c r="A30" s="854" t="s">
        <v>506</v>
      </c>
      <c r="B30" s="855">
        <v>122</v>
      </c>
      <c r="C30" s="849">
        <v>95</v>
      </c>
      <c r="D30" s="855">
        <v>122</v>
      </c>
      <c r="E30" s="849">
        <v>155</v>
      </c>
      <c r="F30" s="855">
        <v>122</v>
      </c>
      <c r="G30" s="849">
        <v>115</v>
      </c>
      <c r="H30" s="855">
        <v>122</v>
      </c>
      <c r="I30" s="849">
        <v>83</v>
      </c>
      <c r="J30" s="855">
        <v>122</v>
      </c>
      <c r="K30" s="849">
        <v>111</v>
      </c>
      <c r="L30" s="855">
        <v>122</v>
      </c>
      <c r="M30" s="849">
        <v>283</v>
      </c>
      <c r="N30" s="836">
        <f t="shared" si="0"/>
        <v>732</v>
      </c>
      <c r="O30" s="836">
        <f t="shared" si="1"/>
        <v>842</v>
      </c>
      <c r="P30" s="824">
        <f t="shared" si="2"/>
        <v>1.1502732240437159</v>
      </c>
    </row>
    <row r="31" spans="1:16" s="645" customFormat="1" ht="18" customHeight="1" x14ac:dyDescent="0.2">
      <c r="A31" s="854" t="s">
        <v>507</v>
      </c>
      <c r="B31" s="855">
        <v>30</v>
      </c>
      <c r="C31" s="849">
        <v>8</v>
      </c>
      <c r="D31" s="855">
        <v>30</v>
      </c>
      <c r="E31" s="849">
        <v>15</v>
      </c>
      <c r="F31" s="855">
        <v>30</v>
      </c>
      <c r="G31" s="849">
        <v>14</v>
      </c>
      <c r="H31" s="855">
        <v>30</v>
      </c>
      <c r="I31" s="849">
        <v>12</v>
      </c>
      <c r="J31" s="855">
        <v>30</v>
      </c>
      <c r="K31" s="849">
        <v>16</v>
      </c>
      <c r="L31" s="855">
        <v>30</v>
      </c>
      <c r="M31" s="849">
        <v>23</v>
      </c>
      <c r="N31" s="836">
        <f t="shared" si="0"/>
        <v>180</v>
      </c>
      <c r="O31" s="836">
        <f t="shared" si="1"/>
        <v>88</v>
      </c>
      <c r="P31" s="824">
        <f t="shared" si="2"/>
        <v>0.48888888888888887</v>
      </c>
    </row>
    <row r="32" spans="1:16" s="645" customFormat="1" ht="18" customHeight="1" x14ac:dyDescent="0.2">
      <c r="A32" s="854" t="s">
        <v>574</v>
      </c>
      <c r="B32" s="855">
        <v>60</v>
      </c>
      <c r="C32" s="849">
        <v>32</v>
      </c>
      <c r="D32" s="855">
        <v>60</v>
      </c>
      <c r="E32" s="849">
        <v>0</v>
      </c>
      <c r="F32" s="855">
        <v>60</v>
      </c>
      <c r="G32" s="849">
        <v>32</v>
      </c>
      <c r="H32" s="855">
        <v>60</v>
      </c>
      <c r="I32" s="849">
        <v>68</v>
      </c>
      <c r="J32" s="855">
        <v>60</v>
      </c>
      <c r="K32" s="849">
        <v>80</v>
      </c>
      <c r="L32" s="855">
        <v>60</v>
      </c>
      <c r="M32" s="849">
        <v>74</v>
      </c>
      <c r="N32" s="836">
        <f t="shared" si="0"/>
        <v>360</v>
      </c>
      <c r="O32" s="836">
        <f t="shared" si="1"/>
        <v>286</v>
      </c>
      <c r="P32" s="824">
        <f t="shared" si="2"/>
        <v>0.7944444444444444</v>
      </c>
    </row>
    <row r="33" spans="1:16" s="645" customFormat="1" ht="18" customHeight="1" x14ac:dyDescent="0.2">
      <c r="A33" s="854" t="s">
        <v>511</v>
      </c>
      <c r="B33" s="855">
        <v>40</v>
      </c>
      <c r="C33" s="849">
        <v>1</v>
      </c>
      <c r="D33" s="855">
        <v>40</v>
      </c>
      <c r="E33" s="849">
        <v>0</v>
      </c>
      <c r="F33" s="855">
        <v>40</v>
      </c>
      <c r="G33" s="849">
        <v>1</v>
      </c>
      <c r="H33" s="855">
        <v>40</v>
      </c>
      <c r="I33" s="849">
        <v>1</v>
      </c>
      <c r="J33" s="855">
        <v>40</v>
      </c>
      <c r="K33" s="849">
        <v>45</v>
      </c>
      <c r="L33" s="855">
        <v>40</v>
      </c>
      <c r="M33" s="849">
        <v>46</v>
      </c>
      <c r="N33" s="836">
        <f t="shared" si="0"/>
        <v>240</v>
      </c>
      <c r="O33" s="836">
        <f t="shared" si="1"/>
        <v>94</v>
      </c>
      <c r="P33" s="824">
        <f t="shared" si="2"/>
        <v>0.39166666666666666</v>
      </c>
    </row>
    <row r="34" spans="1:16" ht="18" customHeight="1" x14ac:dyDescent="0.25">
      <c r="A34" s="854" t="s">
        <v>534</v>
      </c>
      <c r="B34" s="822">
        <v>46</v>
      </c>
      <c r="C34" s="823">
        <v>45</v>
      </c>
      <c r="D34" s="822">
        <v>46</v>
      </c>
      <c r="E34" s="823">
        <v>50</v>
      </c>
      <c r="F34" s="822">
        <v>46</v>
      </c>
      <c r="G34" s="823">
        <v>63</v>
      </c>
      <c r="H34" s="822">
        <v>46</v>
      </c>
      <c r="I34" s="823">
        <v>45</v>
      </c>
      <c r="J34" s="822">
        <v>46</v>
      </c>
      <c r="K34" s="823">
        <v>47</v>
      </c>
      <c r="L34" s="822">
        <v>46</v>
      </c>
      <c r="M34" s="823">
        <v>45</v>
      </c>
      <c r="N34" s="836">
        <f t="shared" si="0"/>
        <v>276</v>
      </c>
      <c r="O34" s="836">
        <f t="shared" si="1"/>
        <v>295</v>
      </c>
      <c r="P34" s="824">
        <f t="shared" si="2"/>
        <v>1.068840579710145</v>
      </c>
    </row>
    <row r="35" spans="1:16" ht="18" customHeight="1" x14ac:dyDescent="0.25">
      <c r="A35" s="854" t="s">
        <v>573</v>
      </c>
      <c r="B35" s="822">
        <v>30</v>
      </c>
      <c r="C35" s="823">
        <v>46</v>
      </c>
      <c r="D35" s="822">
        <v>30</v>
      </c>
      <c r="E35" s="823">
        <v>41</v>
      </c>
      <c r="F35" s="822">
        <v>30</v>
      </c>
      <c r="G35" s="823">
        <v>52</v>
      </c>
      <c r="H35" s="822">
        <v>30</v>
      </c>
      <c r="I35" s="823">
        <v>39</v>
      </c>
      <c r="J35" s="822">
        <v>30</v>
      </c>
      <c r="K35" s="823">
        <v>30</v>
      </c>
      <c r="L35" s="822">
        <v>30</v>
      </c>
      <c r="M35" s="823">
        <v>30</v>
      </c>
      <c r="N35" s="836">
        <f t="shared" si="0"/>
        <v>180</v>
      </c>
      <c r="O35" s="836">
        <f t="shared" si="1"/>
        <v>238</v>
      </c>
      <c r="P35" s="824">
        <f t="shared" si="2"/>
        <v>1.3222222222222222</v>
      </c>
    </row>
    <row r="36" spans="1:16" ht="18" customHeight="1" x14ac:dyDescent="0.25">
      <c r="A36" s="808" t="s">
        <v>572</v>
      </c>
      <c r="B36" s="822">
        <v>60</v>
      </c>
      <c r="C36" s="823">
        <v>41</v>
      </c>
      <c r="D36" s="822">
        <v>60</v>
      </c>
      <c r="E36" s="823">
        <v>58</v>
      </c>
      <c r="F36" s="822">
        <v>60</v>
      </c>
      <c r="G36" s="823">
        <v>80</v>
      </c>
      <c r="H36" s="822">
        <v>60</v>
      </c>
      <c r="I36" s="823">
        <v>59</v>
      </c>
      <c r="J36" s="822">
        <v>60</v>
      </c>
      <c r="K36" s="823">
        <v>66</v>
      </c>
      <c r="L36" s="822">
        <v>60</v>
      </c>
      <c r="M36" s="823">
        <v>71</v>
      </c>
      <c r="N36" s="836">
        <f t="shared" si="0"/>
        <v>360</v>
      </c>
      <c r="O36" s="836">
        <f t="shared" si="1"/>
        <v>375</v>
      </c>
      <c r="P36" s="824">
        <f t="shared" si="2"/>
        <v>1.0416666666666667</v>
      </c>
    </row>
    <row r="37" spans="1:16" ht="18" customHeight="1" x14ac:dyDescent="0.25">
      <c r="A37" s="808" t="s">
        <v>575</v>
      </c>
      <c r="B37" s="822">
        <v>40</v>
      </c>
      <c r="C37" s="823">
        <v>0</v>
      </c>
      <c r="D37" s="822">
        <v>40</v>
      </c>
      <c r="E37" s="823">
        <v>1</v>
      </c>
      <c r="F37" s="822">
        <v>40</v>
      </c>
      <c r="G37" s="823">
        <v>0</v>
      </c>
      <c r="H37" s="822">
        <v>40</v>
      </c>
      <c r="I37" s="823">
        <v>0</v>
      </c>
      <c r="J37" s="822">
        <v>40</v>
      </c>
      <c r="K37" s="823">
        <v>37</v>
      </c>
      <c r="L37" s="822">
        <v>40</v>
      </c>
      <c r="M37" s="823">
        <v>40</v>
      </c>
      <c r="N37" s="836">
        <f t="shared" si="0"/>
        <v>240</v>
      </c>
      <c r="O37" s="836">
        <f t="shared" si="1"/>
        <v>78</v>
      </c>
      <c r="P37" s="824">
        <f t="shared" si="2"/>
        <v>0.32500000000000001</v>
      </c>
    </row>
    <row r="38" spans="1:16" s="645" customFormat="1" ht="18" customHeight="1" x14ac:dyDescent="0.2">
      <c r="A38" s="854" t="s">
        <v>609</v>
      </c>
      <c r="B38" s="855">
        <f>92+60</f>
        <v>152</v>
      </c>
      <c r="C38" s="849">
        <v>81</v>
      </c>
      <c r="D38" s="855">
        <f>92+60</f>
        <v>152</v>
      </c>
      <c r="E38" s="849">
        <v>169</v>
      </c>
      <c r="F38" s="855">
        <f>92+60</f>
        <v>152</v>
      </c>
      <c r="G38" s="849">
        <v>234</v>
      </c>
      <c r="H38" s="855">
        <f>92+60</f>
        <v>152</v>
      </c>
      <c r="I38" s="849">
        <v>171</v>
      </c>
      <c r="J38" s="855">
        <f>92+60</f>
        <v>152</v>
      </c>
      <c r="K38" s="849">
        <v>186</v>
      </c>
      <c r="L38" s="855">
        <f>92+60</f>
        <v>152</v>
      </c>
      <c r="M38" s="849">
        <v>158</v>
      </c>
      <c r="N38" s="836">
        <f t="shared" si="0"/>
        <v>912</v>
      </c>
      <c r="O38" s="836">
        <f t="shared" si="1"/>
        <v>999</v>
      </c>
      <c r="P38" s="824">
        <f t="shared" si="2"/>
        <v>1.0953947368421053</v>
      </c>
    </row>
    <row r="39" spans="1:16" s="645" customFormat="1" ht="18" customHeight="1" x14ac:dyDescent="0.2">
      <c r="A39" s="854" t="s">
        <v>587</v>
      </c>
      <c r="B39" s="855">
        <v>100</v>
      </c>
      <c r="C39" s="849">
        <v>0</v>
      </c>
      <c r="D39" s="855">
        <v>100</v>
      </c>
      <c r="E39" s="849">
        <v>5</v>
      </c>
      <c r="F39" s="855">
        <v>100</v>
      </c>
      <c r="G39" s="849">
        <v>11</v>
      </c>
      <c r="H39" s="855">
        <v>100</v>
      </c>
      <c r="I39" s="849">
        <v>5</v>
      </c>
      <c r="J39" s="855">
        <v>100</v>
      </c>
      <c r="K39" s="849">
        <v>106</v>
      </c>
      <c r="L39" s="855">
        <v>100</v>
      </c>
      <c r="M39" s="849">
        <v>71</v>
      </c>
      <c r="N39" s="836">
        <f t="shared" si="0"/>
        <v>600</v>
      </c>
      <c r="O39" s="836">
        <f t="shared" si="1"/>
        <v>198</v>
      </c>
      <c r="P39" s="824">
        <f t="shared" si="2"/>
        <v>0.33</v>
      </c>
    </row>
    <row r="40" spans="1:16" s="645" customFormat="1" ht="18" customHeight="1" x14ac:dyDescent="0.2">
      <c r="A40" s="854" t="s">
        <v>515</v>
      </c>
      <c r="B40" s="855">
        <v>96</v>
      </c>
      <c r="C40" s="849">
        <v>89</v>
      </c>
      <c r="D40" s="855">
        <v>96</v>
      </c>
      <c r="E40" s="849">
        <v>82</v>
      </c>
      <c r="F40" s="855">
        <v>96</v>
      </c>
      <c r="G40" s="849">
        <v>97</v>
      </c>
      <c r="H40" s="855">
        <v>96</v>
      </c>
      <c r="I40" s="849">
        <v>57</v>
      </c>
      <c r="J40" s="855">
        <v>96</v>
      </c>
      <c r="K40" s="849">
        <v>58</v>
      </c>
      <c r="L40" s="855">
        <v>96</v>
      </c>
      <c r="M40" s="849">
        <v>49</v>
      </c>
      <c r="N40" s="836">
        <f t="shared" si="0"/>
        <v>576</v>
      </c>
      <c r="O40" s="836">
        <f t="shared" si="1"/>
        <v>432</v>
      </c>
      <c r="P40" s="824">
        <f t="shared" si="2"/>
        <v>0.75</v>
      </c>
    </row>
    <row r="41" spans="1:16" s="645" customFormat="1" ht="18" customHeight="1" x14ac:dyDescent="0.2">
      <c r="A41" s="854" t="s">
        <v>508</v>
      </c>
      <c r="B41" s="855">
        <v>16</v>
      </c>
      <c r="C41" s="849">
        <v>26</v>
      </c>
      <c r="D41" s="855">
        <v>16</v>
      </c>
      <c r="E41" s="849">
        <v>18</v>
      </c>
      <c r="F41" s="855">
        <v>16</v>
      </c>
      <c r="G41" s="849">
        <v>24</v>
      </c>
      <c r="H41" s="855">
        <v>16</v>
      </c>
      <c r="I41" s="849">
        <v>15</v>
      </c>
      <c r="J41" s="855">
        <v>16</v>
      </c>
      <c r="K41" s="849">
        <v>10</v>
      </c>
      <c r="L41" s="855">
        <v>16</v>
      </c>
      <c r="M41" s="849">
        <v>14</v>
      </c>
      <c r="N41" s="836">
        <f t="shared" si="0"/>
        <v>96</v>
      </c>
      <c r="O41" s="836">
        <f t="shared" si="1"/>
        <v>107</v>
      </c>
      <c r="P41" s="824">
        <f t="shared" si="2"/>
        <v>1.1145833333333333</v>
      </c>
    </row>
    <row r="42" spans="1:16" s="645" customFormat="1" ht="18" customHeight="1" x14ac:dyDescent="0.2">
      <c r="A42" s="854" t="s">
        <v>589</v>
      </c>
      <c r="B42" s="855">
        <v>120</v>
      </c>
      <c r="C42" s="849">
        <v>129</v>
      </c>
      <c r="D42" s="855">
        <v>120</v>
      </c>
      <c r="E42" s="849">
        <v>88</v>
      </c>
      <c r="F42" s="855">
        <v>120</v>
      </c>
      <c r="G42" s="849">
        <v>84</v>
      </c>
      <c r="H42" s="855">
        <v>120</v>
      </c>
      <c r="I42" s="849">
        <v>99</v>
      </c>
      <c r="J42" s="855">
        <v>120</v>
      </c>
      <c r="K42" s="849">
        <v>106</v>
      </c>
      <c r="L42" s="855">
        <v>120</v>
      </c>
      <c r="M42" s="849">
        <v>79</v>
      </c>
      <c r="N42" s="836">
        <f t="shared" si="0"/>
        <v>720</v>
      </c>
      <c r="O42" s="836">
        <f t="shared" si="1"/>
        <v>585</v>
      </c>
      <c r="P42" s="824">
        <f t="shared" si="2"/>
        <v>0.8125</v>
      </c>
    </row>
    <row r="43" spans="1:16" s="645" customFormat="1" ht="18" customHeight="1" x14ac:dyDescent="0.2">
      <c r="A43" s="854" t="s">
        <v>580</v>
      </c>
      <c r="B43" s="855">
        <v>320</v>
      </c>
      <c r="C43" s="849">
        <v>273</v>
      </c>
      <c r="D43" s="855">
        <v>320</v>
      </c>
      <c r="E43" s="849">
        <v>314</v>
      </c>
      <c r="F43" s="855">
        <v>320</v>
      </c>
      <c r="G43" s="849">
        <v>334</v>
      </c>
      <c r="H43" s="855">
        <v>320</v>
      </c>
      <c r="I43" s="849">
        <v>284</v>
      </c>
      <c r="J43" s="855">
        <v>320</v>
      </c>
      <c r="K43" s="849">
        <v>323</v>
      </c>
      <c r="L43" s="855">
        <v>320</v>
      </c>
      <c r="M43" s="849">
        <v>300</v>
      </c>
      <c r="N43" s="836">
        <f t="shared" si="0"/>
        <v>1920</v>
      </c>
      <c r="O43" s="836">
        <f t="shared" si="1"/>
        <v>1828</v>
      </c>
      <c r="P43" s="824">
        <f t="shared" si="2"/>
        <v>0.95208333333333328</v>
      </c>
    </row>
    <row r="44" spans="1:16" s="645" customFormat="1" ht="18" customHeight="1" x14ac:dyDescent="0.2">
      <c r="A44" s="854" t="s">
        <v>583</v>
      </c>
      <c r="B44" s="855">
        <v>35</v>
      </c>
      <c r="C44" s="849">
        <v>0</v>
      </c>
      <c r="D44" s="855">
        <v>35</v>
      </c>
      <c r="E44" s="849">
        <v>0</v>
      </c>
      <c r="F44" s="855">
        <v>35</v>
      </c>
      <c r="G44" s="849">
        <v>0</v>
      </c>
      <c r="H44" s="855">
        <v>35</v>
      </c>
      <c r="I44" s="849">
        <v>0</v>
      </c>
      <c r="J44" s="855">
        <v>35</v>
      </c>
      <c r="K44" s="849">
        <v>0</v>
      </c>
      <c r="L44" s="855">
        <v>35</v>
      </c>
      <c r="M44" s="849">
        <v>6</v>
      </c>
      <c r="N44" s="836">
        <f t="shared" si="0"/>
        <v>210</v>
      </c>
      <c r="O44" s="836">
        <f t="shared" si="1"/>
        <v>6</v>
      </c>
      <c r="P44" s="824">
        <f t="shared" si="2"/>
        <v>2.8571428571428571E-2</v>
      </c>
    </row>
    <row r="45" spans="1:16" s="645" customFormat="1" ht="18" customHeight="1" thickBot="1" x14ac:dyDescent="0.25">
      <c r="A45" s="863" t="s">
        <v>509</v>
      </c>
      <c r="B45" s="864">
        <v>50</v>
      </c>
      <c r="C45" s="865">
        <v>44</v>
      </c>
      <c r="D45" s="864">
        <v>50</v>
      </c>
      <c r="E45" s="865">
        <v>60</v>
      </c>
      <c r="F45" s="864">
        <v>50</v>
      </c>
      <c r="G45" s="865">
        <v>123</v>
      </c>
      <c r="H45" s="864">
        <v>50</v>
      </c>
      <c r="I45" s="865">
        <v>80</v>
      </c>
      <c r="J45" s="864">
        <v>50</v>
      </c>
      <c r="K45" s="865">
        <v>117</v>
      </c>
      <c r="L45" s="864">
        <v>50</v>
      </c>
      <c r="M45" s="865">
        <v>119</v>
      </c>
      <c r="N45" s="866">
        <f t="shared" si="0"/>
        <v>300</v>
      </c>
      <c r="O45" s="866">
        <f t="shared" si="1"/>
        <v>543</v>
      </c>
      <c r="P45" s="867">
        <f t="shared" si="2"/>
        <v>1.81</v>
      </c>
    </row>
    <row r="46" spans="1:16" s="831" customFormat="1" ht="17.25" customHeight="1" x14ac:dyDescent="0.25">
      <c r="A46" s="860" t="s">
        <v>6</v>
      </c>
      <c r="B46" s="861">
        <f t="shared" ref="B46:D46" si="3">SUM(B9:B45)</f>
        <v>13151</v>
      </c>
      <c r="C46" s="861">
        <f>SUM(C9:C45)</f>
        <v>10124</v>
      </c>
      <c r="D46" s="861">
        <f t="shared" si="3"/>
        <v>13151</v>
      </c>
      <c r="E46" s="861">
        <f>SUM(E9:E45)</f>
        <v>9733</v>
      </c>
      <c r="F46" s="861">
        <f t="shared" ref="F46:H46" si="4">SUM(F9:F45)</f>
        <v>13151</v>
      </c>
      <c r="G46" s="861">
        <f>SUM(G9:G45)</f>
        <v>11790</v>
      </c>
      <c r="H46" s="861">
        <f t="shared" si="4"/>
        <v>13151</v>
      </c>
      <c r="I46" s="861">
        <f>SUM(I9:I45)</f>
        <v>10225</v>
      </c>
      <c r="J46" s="861">
        <f t="shared" ref="J46:L46" si="5">SUM(J9:J45)</f>
        <v>13151</v>
      </c>
      <c r="K46" s="861">
        <f>SUM(K9:K45)</f>
        <v>11271</v>
      </c>
      <c r="L46" s="861">
        <f t="shared" si="5"/>
        <v>13151</v>
      </c>
      <c r="M46" s="861">
        <f>SUM(M9:M45)</f>
        <v>11123</v>
      </c>
      <c r="N46" s="861">
        <f>SUM(N9:N45)</f>
        <v>78906</v>
      </c>
      <c r="O46" s="861">
        <f>SUM(O9:O45)</f>
        <v>64266</v>
      </c>
      <c r="P46" s="862">
        <f>IF(N46=0,"-",O46/N46)</f>
        <v>0.81446277849593185</v>
      </c>
    </row>
    <row r="47" spans="1:16" x14ac:dyDescent="0.25">
      <c r="A47" s="931" t="str">
        <f>'Pque N Mundo I'!$A$37</f>
        <v>Nota: as metas apresentadas serão ajustadas na avaliação do CTA com os descontos de déficits de vagas e ausênsias legais.</v>
      </c>
      <c r="N47" s="833"/>
      <c r="O47" s="833"/>
    </row>
    <row r="48" spans="1:16" x14ac:dyDescent="0.25">
      <c r="A48" s="826" t="s">
        <v>629</v>
      </c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3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</row>
    <row r="2" spans="1:19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29" t="s">
        <v>394</v>
      </c>
      <c r="B4" s="1030"/>
      <c r="C4" s="1030"/>
      <c r="D4" s="1030"/>
      <c r="E4" s="1030"/>
      <c r="F4" s="1030"/>
      <c r="G4" s="1030"/>
      <c r="H4" s="1030"/>
      <c r="I4" s="1031"/>
      <c r="J4" s="1031"/>
      <c r="K4" s="1030"/>
      <c r="L4" s="1030"/>
      <c r="M4" s="1030"/>
      <c r="N4" s="1030"/>
      <c r="O4" s="1030"/>
      <c r="P4" s="1030"/>
      <c r="Q4" s="1030"/>
      <c r="R4" s="1030"/>
      <c r="S4" s="1032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11039</v>
      </c>
      <c r="D6" s="18">
        <f>C6/$B6</f>
        <v>0.8362878787878788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4254</v>
      </c>
      <c r="D7" s="103">
        <f t="shared" ref="D7:D14" si="6">C7/$B7</f>
        <v>0.92963286713286708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1949</v>
      </c>
      <c r="D8" s="103">
        <f t="shared" si="6"/>
        <v>0.9843434343434343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3596</v>
      </c>
      <c r="C9" s="92">
        <f>SUM(C27,C42,C52,C82,C92,C103,C120,C130,C139,C148,C182,)</f>
        <v>5243</v>
      </c>
      <c r="D9" s="103">
        <f t="shared" si="6"/>
        <v>1.4580088987764181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10788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734</v>
      </c>
      <c r="C10" s="92">
        <f>SUM(C28,C43,C53,C83,C93,C104,C121,C131,C140,C149,C183,)</f>
        <v>1054</v>
      </c>
      <c r="D10" s="103">
        <f t="shared" si="6"/>
        <v>1.4359673024523161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2202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10824</v>
      </c>
      <c r="C11" s="92">
        <f>SUM(C29,C44,C54,C62,C84,C94,C105,C122,C132,C141,C150,C184,C191,)</f>
        <v>8555</v>
      </c>
      <c r="D11" s="103">
        <f t="shared" si="6"/>
        <v>0.79037324464153735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32472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3351</v>
      </c>
      <c r="D12" s="103">
        <f t="shared" si="6"/>
        <v>0.59038054968287523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623</v>
      </c>
      <c r="D13" s="103">
        <f t="shared" si="6"/>
        <v>0.55625000000000002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7156</v>
      </c>
      <c r="C14" s="97">
        <f>SUM(C32,C46,C57,C65,C87,C97,C107,C125,C134,C143,C154,C186,C193,)</f>
        <v>4096</v>
      </c>
      <c r="D14" s="107">
        <f t="shared" si="6"/>
        <v>0.5723868082727781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21468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48</v>
      </c>
      <c r="D15" s="57">
        <f t="shared" ref="D15:D17" si="13">C15/$B15</f>
        <v>0.38400000000000001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129</v>
      </c>
      <c r="D17" s="107">
        <f t="shared" si="13"/>
        <v>1.075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88" t="s">
        <v>259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6699</v>
      </c>
      <c r="D24" s="18">
        <f>C24/$B24</f>
        <v>0.93041666666666667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2699</v>
      </c>
      <c r="D25" s="103">
        <f t="shared" ref="D25:D32" si="29">C25/$B25</f>
        <v>1.0813301282051282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1154</v>
      </c>
      <c r="D26" s="103">
        <f t="shared" si="29"/>
        <v>1.0685185185185184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162</v>
      </c>
      <c r="C27" s="92">
        <f>'Pque N Mundo I'!C17</f>
        <v>152</v>
      </c>
      <c r="D27" s="103">
        <f t="shared" si="29"/>
        <v>0.93827160493827155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486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36</v>
      </c>
      <c r="C28" s="92">
        <f>'Pque N Mundo I'!C18</f>
        <v>62</v>
      </c>
      <c r="D28" s="103">
        <f t="shared" si="29"/>
        <v>1.7222222222222223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108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269</v>
      </c>
      <c r="D29" s="103">
        <f t="shared" si="29"/>
        <v>0.50946969696969702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</v>
      </c>
      <c r="D30" s="103">
        <f t="shared" si="29"/>
        <v>2.6515151515151516E-2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139</v>
      </c>
      <c r="D31" s="103">
        <f t="shared" si="29"/>
        <v>0.43437500000000001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349</v>
      </c>
      <c r="D32" s="107">
        <f t="shared" si="29"/>
        <v>0.88131313131313127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12482</v>
      </c>
      <c r="C33" s="7">
        <f>SUM(C24:C32)</f>
        <v>11530</v>
      </c>
      <c r="D33" s="21">
        <f>C33/$B33</f>
        <v>0.92373017144688352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37446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88" t="s">
        <v>261</v>
      </c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4340</v>
      </c>
      <c r="D37" s="18">
        <f t="shared" ref="D37:D47" si="34">C37/$B37</f>
        <v>0.72333333333333338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1555</v>
      </c>
      <c r="D38" s="103">
        <f t="shared" si="34"/>
        <v>0.74759615384615385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795</v>
      </c>
      <c r="D39" s="103">
        <f t="shared" si="34"/>
        <v>0.8833333333333333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218</v>
      </c>
      <c r="C40" s="92">
        <f>'Pque N Mundo II'!C14</f>
        <v>339</v>
      </c>
      <c r="D40" s="103">
        <f t="shared" si="34"/>
        <v>1.5550458715596329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654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50</v>
      </c>
      <c r="C41" s="92">
        <f>'Pque N Mundo II'!C15</f>
        <v>130</v>
      </c>
      <c r="D41" s="103">
        <f t="shared" si="34"/>
        <v>2.6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150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108</v>
      </c>
      <c r="C42" s="92">
        <f>'Pque N Mundo II'!C17</f>
        <v>112</v>
      </c>
      <c r="D42" s="103">
        <f t="shared" si="34"/>
        <v>1.037037037037037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324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24</v>
      </c>
      <c r="C43" s="92">
        <f>'Pque N Mundo II'!C18</f>
        <v>31</v>
      </c>
      <c r="D43" s="103">
        <f t="shared" si="34"/>
        <v>1.2916666666666667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72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411</v>
      </c>
      <c r="D44" s="103">
        <f t="shared" si="34"/>
        <v>0.77840909090909094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199</v>
      </c>
      <c r="D45" s="103">
        <f t="shared" si="34"/>
        <v>0.75378787878787878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232</v>
      </c>
      <c r="D46" s="107">
        <f t="shared" si="34"/>
        <v>0.43939393939393939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10700</v>
      </c>
      <c r="C47" s="7">
        <f>SUM(C37:C46)</f>
        <v>8144</v>
      </c>
      <c r="D47" s="21">
        <f t="shared" si="34"/>
        <v>0.76112149532710283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32100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88" t="s">
        <v>263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270</v>
      </c>
      <c r="C52" s="91">
        <f>'AMA_UBS J Brasil'!C17</f>
        <v>546</v>
      </c>
      <c r="D52" s="18">
        <f t="shared" ref="D52:D58" si="48">C52/$B52</f>
        <v>2.0222222222222221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810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60</v>
      </c>
      <c r="C53" s="92">
        <f>'AMA_UBS J Brasil'!C18</f>
        <v>68</v>
      </c>
      <c r="D53" s="103">
        <f t="shared" si="48"/>
        <v>1.1333333333333333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180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839</v>
      </c>
      <c r="D54" s="103">
        <f t="shared" si="48"/>
        <v>1.0593434343434343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185</v>
      </c>
      <c r="D55" s="103">
        <f t="shared" si="48"/>
        <v>0.3503787878787879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0</v>
      </c>
      <c r="D56" s="103">
        <f t="shared" si="48"/>
        <v>0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284</v>
      </c>
      <c r="D57" s="107">
        <f t="shared" si="48"/>
        <v>0.35858585858585856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2602</v>
      </c>
      <c r="C58" s="7">
        <f>SUM(C52:C57)</f>
        <v>1922</v>
      </c>
      <c r="D58" s="21">
        <f t="shared" si="48"/>
        <v>0.73866256725595691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7806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88" t="s">
        <v>265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792</v>
      </c>
      <c r="C62" s="92">
        <f>'UBS V Guilherme'!C12</f>
        <v>544</v>
      </c>
      <c r="D62" s="103">
        <f t="shared" ref="D62:D66" si="60">C62/$B62</f>
        <v>0.68686868686868685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2376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482</v>
      </c>
      <c r="D63" s="103">
        <f>C63/$B63</f>
        <v>0.91287878787878785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127</v>
      </c>
      <c r="D64" s="103">
        <f t="shared" si="60"/>
        <v>0.79374999999999996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171</v>
      </c>
      <c r="D65" s="107">
        <f t="shared" si="60"/>
        <v>0.30866425992779783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2034</v>
      </c>
      <c r="C66" s="7">
        <f>SUM(C62:C65)</f>
        <v>1324</v>
      </c>
      <c r="D66" s="21">
        <f t="shared" si="60"/>
        <v>0.65093411996066863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6102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88" t="s">
        <v>267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0</v>
      </c>
      <c r="D70" s="18">
        <f t="shared" ref="D70:D78" si="71">C70/$B70</f>
        <v>0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63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228</v>
      </c>
      <c r="D72" s="18">
        <f t="shared" si="71"/>
        <v>1.2666666666666666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85</v>
      </c>
      <c r="D73" s="18">
        <f t="shared" si="71"/>
        <v>0.78703703703703709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398</v>
      </c>
      <c r="D74" s="18">
        <f t="shared" si="71"/>
        <v>4.9749999999999996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39</v>
      </c>
      <c r="C75" s="92">
        <f>'CEO II VG'!C15</f>
        <v>34</v>
      </c>
      <c r="D75" s="18">
        <f t="shared" si="71"/>
        <v>0.87179487179487181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117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20</v>
      </c>
      <c r="C76" s="92">
        <f>'CEO II VG'!C16</f>
        <v>13</v>
      </c>
      <c r="D76" s="18">
        <f t="shared" si="71"/>
        <v>0.65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60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88" t="s">
        <v>269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324</v>
      </c>
      <c r="C82" s="91">
        <f>'AMA_UBS V Medeiros'!C9</f>
        <v>452</v>
      </c>
      <c r="D82" s="18">
        <f t="shared" ref="D82:D88" si="85">C82/$B82</f>
        <v>1.3950617283950617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972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72</v>
      </c>
      <c r="C83" s="92">
        <f>'AMA_UBS V Medeiros'!C10</f>
        <v>94</v>
      </c>
      <c r="D83" s="103">
        <f t="shared" si="85"/>
        <v>1.3055555555555556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216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907</v>
      </c>
      <c r="D84" s="103">
        <f t="shared" si="85"/>
        <v>0.68712121212121213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129</v>
      </c>
      <c r="D85" s="103">
        <f t="shared" si="85"/>
        <v>0.24431818181818182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189</v>
      </c>
      <c r="D86" s="103">
        <f t="shared" si="85"/>
        <v>0.59062499999999996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660</v>
      </c>
      <c r="C87" s="97">
        <f>'AMA_UBS V Medeiros'!C18</f>
        <v>545</v>
      </c>
      <c r="D87" s="107">
        <f t="shared" si="85"/>
        <v>0.8257575757575758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1980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3224</v>
      </c>
      <c r="C88" s="7">
        <f>SUM(C82:C87)</f>
        <v>2316</v>
      </c>
      <c r="D88" s="21">
        <f t="shared" si="85"/>
        <v>0.71836228287841186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9672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88" t="s">
        <v>271</v>
      </c>
      <c r="B90" s="989"/>
      <c r="C90" s="989"/>
      <c r="D90" s="989"/>
      <c r="E90" s="989"/>
      <c r="F90" s="989"/>
      <c r="G90" s="989"/>
      <c r="H90" s="989"/>
      <c r="I90" s="989"/>
      <c r="J90" s="989"/>
      <c r="K90" s="989"/>
      <c r="L90" s="989"/>
      <c r="M90" s="989"/>
      <c r="N90" s="989"/>
      <c r="O90" s="989"/>
      <c r="P90" s="989"/>
      <c r="Q90" s="989"/>
      <c r="R90" s="989"/>
      <c r="S90" s="989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486</v>
      </c>
      <c r="C92" s="91">
        <f>'UBS Izolina Mazzei'!C9</f>
        <v>581</v>
      </c>
      <c r="D92" s="18">
        <f t="shared" ref="D92:D99" si="97">C92/$B92</f>
        <v>1.1954732510288066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1458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108</v>
      </c>
      <c r="C93" s="92">
        <f>'UBS Izolina Mazzei'!C10</f>
        <v>149</v>
      </c>
      <c r="D93" s="103">
        <f t="shared" si="97"/>
        <v>1.3796296296296295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324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1013</v>
      </c>
      <c r="D94" s="103">
        <f t="shared" si="97"/>
        <v>0.95928030303030298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206</v>
      </c>
      <c r="D95" s="103">
        <f t="shared" si="97"/>
        <v>0.39015151515151514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48</v>
      </c>
      <c r="D96" s="57">
        <f t="shared" si="97"/>
        <v>0.38400000000000001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432</v>
      </c>
      <c r="D97" s="183">
        <f t="shared" si="97"/>
        <v>0.65256797583081572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2965</v>
      </c>
      <c r="C99" s="7">
        <f>SUM(C92:C97)</f>
        <v>2429</v>
      </c>
      <c r="D99" s="21">
        <f t="shared" si="97"/>
        <v>0.81922428330522767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8895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88" t="s">
        <v>273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  <c r="R101" s="989"/>
      <c r="S101" s="989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302</v>
      </c>
      <c r="C103" s="91">
        <f>'UBS Jardim Japão'!C9</f>
        <v>629</v>
      </c>
      <c r="D103" s="18">
        <f t="shared" ref="D103:D108" si="109">C103/$B103</f>
        <v>2.0827814569536423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906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68</v>
      </c>
      <c r="C104" s="92">
        <f>'UBS Jardim Japão'!C10</f>
        <v>139</v>
      </c>
      <c r="D104" s="103">
        <f t="shared" si="109"/>
        <v>2.0441176470588234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204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950</v>
      </c>
      <c r="D105" s="103">
        <f t="shared" si="109"/>
        <v>0.89962121212121215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502</v>
      </c>
      <c r="D106" s="103">
        <f t="shared" si="109"/>
        <v>0.9507575757575758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647</v>
      </c>
      <c r="D107" s="107">
        <f t="shared" si="109"/>
        <v>0.81691919191919193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2746</v>
      </c>
      <c r="C108" s="7">
        <f>SUM(C103:C107)</f>
        <v>2867</v>
      </c>
      <c r="D108" s="21">
        <f t="shared" si="109"/>
        <v>1.0440640932265113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8238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88" t="s">
        <v>275</v>
      </c>
      <c r="B110" s="989"/>
      <c r="C110" s="989"/>
      <c r="D110" s="989"/>
      <c r="E110" s="989"/>
      <c r="F110" s="989"/>
      <c r="G110" s="989"/>
      <c r="H110" s="989"/>
      <c r="I110" s="989"/>
      <c r="J110" s="989"/>
      <c r="K110" s="989"/>
      <c r="L110" s="989"/>
      <c r="M110" s="989"/>
      <c r="N110" s="989"/>
      <c r="O110" s="989"/>
      <c r="P110" s="989"/>
      <c r="Q110" s="989"/>
      <c r="R110" s="989"/>
      <c r="S110" s="989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6">
        <f>'EMAD na UBS JD JAPÃO'!$B$9</f>
        <v>220</v>
      </c>
      <c r="C112" s="1013">
        <f>'EMAD na UBS JD JAPÃO'!$C$9</f>
        <v>170</v>
      </c>
      <c r="D112" s="1016">
        <f t="shared" ref="D112:D115" si="121">C112/$B112</f>
        <v>0.77272727272727271</v>
      </c>
      <c r="E112" s="1013" t="e">
        <f>'EMAD na UBS JD JAPÃO'!#REF!</f>
        <v>#REF!</v>
      </c>
      <c r="F112" s="1016" t="e">
        <f t="shared" ref="F112:F115" si="122">E112/$B112</f>
        <v>#REF!</v>
      </c>
      <c r="G112" s="1013" t="e">
        <f>'EMAD na UBS JD JAPÃO'!#REF!</f>
        <v>#REF!</v>
      </c>
      <c r="H112" s="1016" t="e">
        <f t="shared" ref="H112:L115" si="123">G112/$B112</f>
        <v>#REF!</v>
      </c>
      <c r="I112" s="1019" t="e">
        <f t="shared" ref="I112:I116" si="124">SUM(C112,E112,G112)</f>
        <v>#REF!</v>
      </c>
      <c r="J112" s="1033" t="e">
        <f t="shared" ref="J112:J116" si="125">((I112/Q112))</f>
        <v>#REF!</v>
      </c>
      <c r="K112" s="1013" t="e">
        <f>'EMAD na UBS JD JAPÃO'!#REF!</f>
        <v>#REF!</v>
      </c>
      <c r="L112" s="1016" t="e">
        <f t="shared" si="123"/>
        <v>#REF!</v>
      </c>
      <c r="M112" s="1013" t="e">
        <f>'EMAD na UBS JD JAPÃO'!#REF!</f>
        <v>#REF!</v>
      </c>
      <c r="N112" s="1016" t="e">
        <f t="shared" ref="N112:N115" si="126">M112/$B112</f>
        <v>#REF!</v>
      </c>
      <c r="O112" s="1013" t="e">
        <f>'EMAD na UBS JD JAPÃO'!#REF!</f>
        <v>#REF!</v>
      </c>
      <c r="P112" s="1016" t="e">
        <f t="shared" ref="P112:P115" si="127">O112/$B112</f>
        <v>#REF!</v>
      </c>
      <c r="Q112" s="1039">
        <f t="shared" ref="Q112:Q116" si="128">B112*3</f>
        <v>660</v>
      </c>
      <c r="R112" s="1019" t="e">
        <f t="shared" ref="R112:R116" si="129">SUM(K112,M112,O112)</f>
        <v>#REF!</v>
      </c>
      <c r="S112" s="1033" t="e">
        <f>R112/($B112*3)</f>
        <v>#REF!</v>
      </c>
    </row>
    <row r="113" spans="1:19" hidden="1" x14ac:dyDescent="0.25">
      <c r="A113" s="8" t="s">
        <v>151</v>
      </c>
      <c r="B113" s="1037"/>
      <c r="C113" s="1014"/>
      <c r="D113" s="1017" t="e">
        <f t="shared" si="121"/>
        <v>#DIV/0!</v>
      </c>
      <c r="E113" s="1014"/>
      <c r="F113" s="1017" t="e">
        <f t="shared" si="122"/>
        <v>#DIV/0!</v>
      </c>
      <c r="G113" s="1014"/>
      <c r="H113" s="1017" t="e">
        <f t="shared" si="123"/>
        <v>#DIV/0!</v>
      </c>
      <c r="I113" s="1020">
        <f t="shared" si="124"/>
        <v>0</v>
      </c>
      <c r="J113" s="1034" t="e">
        <f t="shared" si="125"/>
        <v>#DIV/0!</v>
      </c>
      <c r="K113" s="1014"/>
      <c r="L113" s="1017" t="e">
        <f t="shared" si="123"/>
        <v>#DIV/0!</v>
      </c>
      <c r="M113" s="1014"/>
      <c r="N113" s="1017" t="e">
        <f t="shared" si="126"/>
        <v>#DIV/0!</v>
      </c>
      <c r="O113" s="1014"/>
      <c r="P113" s="1017" t="e">
        <f t="shared" si="127"/>
        <v>#DIV/0!</v>
      </c>
      <c r="Q113" s="1040">
        <f t="shared" si="128"/>
        <v>0</v>
      </c>
      <c r="R113" s="1020">
        <f t="shared" si="129"/>
        <v>0</v>
      </c>
      <c r="S113" s="1034" t="e">
        <f>R113/($B113*3)</f>
        <v>#DIV/0!</v>
      </c>
    </row>
    <row r="114" spans="1:19" hidden="1" x14ac:dyDescent="0.25">
      <c r="A114" s="8" t="s">
        <v>154</v>
      </c>
      <c r="B114" s="1037"/>
      <c r="C114" s="1014"/>
      <c r="D114" s="1017" t="e">
        <f t="shared" si="121"/>
        <v>#DIV/0!</v>
      </c>
      <c r="E114" s="1014"/>
      <c r="F114" s="1017" t="e">
        <f t="shared" si="122"/>
        <v>#DIV/0!</v>
      </c>
      <c r="G114" s="1014"/>
      <c r="H114" s="1017" t="e">
        <f t="shared" si="123"/>
        <v>#DIV/0!</v>
      </c>
      <c r="I114" s="1020">
        <f t="shared" si="124"/>
        <v>0</v>
      </c>
      <c r="J114" s="1034" t="e">
        <f t="shared" si="125"/>
        <v>#DIV/0!</v>
      </c>
      <c r="K114" s="1014"/>
      <c r="L114" s="1017" t="e">
        <f t="shared" si="123"/>
        <v>#DIV/0!</v>
      </c>
      <c r="M114" s="1014"/>
      <c r="N114" s="1017" t="e">
        <f t="shared" si="126"/>
        <v>#DIV/0!</v>
      </c>
      <c r="O114" s="1014"/>
      <c r="P114" s="1017" t="e">
        <f t="shared" si="127"/>
        <v>#DIV/0!</v>
      </c>
      <c r="Q114" s="1040">
        <f t="shared" si="128"/>
        <v>0</v>
      </c>
      <c r="R114" s="1020">
        <f t="shared" si="129"/>
        <v>0</v>
      </c>
      <c r="S114" s="1034" t="e">
        <f>R114/($B114*3)</f>
        <v>#DIV/0!</v>
      </c>
    </row>
    <row r="115" spans="1:19" ht="15.75" hidden="1" thickBot="1" x14ac:dyDescent="0.3">
      <c r="A115" s="96" t="s">
        <v>152</v>
      </c>
      <c r="B115" s="1038"/>
      <c r="C115" s="1015"/>
      <c r="D115" s="1018" t="e">
        <f t="shared" si="121"/>
        <v>#DIV/0!</v>
      </c>
      <c r="E115" s="1015"/>
      <c r="F115" s="1018" t="e">
        <f t="shared" si="122"/>
        <v>#DIV/0!</v>
      </c>
      <c r="G115" s="1015"/>
      <c r="H115" s="1018" t="e">
        <f t="shared" si="123"/>
        <v>#DIV/0!</v>
      </c>
      <c r="I115" s="1021">
        <f t="shared" si="124"/>
        <v>0</v>
      </c>
      <c r="J115" s="1035" t="e">
        <f t="shared" si="125"/>
        <v>#DIV/0!</v>
      </c>
      <c r="K115" s="1015"/>
      <c r="L115" s="1018" t="e">
        <f t="shared" si="123"/>
        <v>#DIV/0!</v>
      </c>
      <c r="M115" s="1015"/>
      <c r="N115" s="1018" t="e">
        <f t="shared" si="126"/>
        <v>#DIV/0!</v>
      </c>
      <c r="O115" s="1015"/>
      <c r="P115" s="1018" t="e">
        <f t="shared" si="127"/>
        <v>#DIV/0!</v>
      </c>
      <c r="Q115" s="1041">
        <f t="shared" si="128"/>
        <v>0</v>
      </c>
      <c r="R115" s="1021">
        <f t="shared" si="129"/>
        <v>0</v>
      </c>
      <c r="S115" s="1035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170</v>
      </c>
      <c r="D116" s="21">
        <f>((C116/$B$28))-1</f>
        <v>3.7222222222222223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88" t="s">
        <v>276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486</v>
      </c>
      <c r="C120" s="91">
        <f>'UBS Vila Ede'!C9</f>
        <v>606</v>
      </c>
      <c r="D120" s="18">
        <f t="shared" ref="D120:D126" si="134">C120/$B120</f>
        <v>1.2469135802469136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1458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108</v>
      </c>
      <c r="C121" s="92">
        <f>'UBS Vila Ede'!C10</f>
        <v>123</v>
      </c>
      <c r="D121" s="103">
        <f t="shared" si="134"/>
        <v>1.1388888888888888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324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315</v>
      </c>
      <c r="D122" s="103">
        <f t="shared" si="134"/>
        <v>0.39772727272727271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373</v>
      </c>
      <c r="D123" s="103">
        <f t="shared" si="134"/>
        <v>0.70643939393939392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118</v>
      </c>
      <c r="D124" s="103">
        <f t="shared" si="134"/>
        <v>0.73750000000000004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118</v>
      </c>
      <c r="D125" s="107">
        <f t="shared" si="134"/>
        <v>0.22348484848484848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2602</v>
      </c>
      <c r="C126" s="7">
        <f>SUM(C120:C125)</f>
        <v>1653</v>
      </c>
      <c r="D126" s="21">
        <f t="shared" si="134"/>
        <v>0.63528055342044576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7806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88" t="s">
        <v>278</v>
      </c>
      <c r="B128" s="989"/>
      <c r="C128" s="989"/>
      <c r="D128" s="989"/>
      <c r="E128" s="989"/>
      <c r="F128" s="989"/>
      <c r="G128" s="989"/>
      <c r="H128" s="989"/>
      <c r="I128" s="989"/>
      <c r="J128" s="989"/>
      <c r="K128" s="989"/>
      <c r="L128" s="989"/>
      <c r="M128" s="989"/>
      <c r="N128" s="989"/>
      <c r="O128" s="989"/>
      <c r="P128" s="989"/>
      <c r="Q128" s="989"/>
      <c r="R128" s="989"/>
      <c r="S128" s="989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324</v>
      </c>
      <c r="C130" s="91">
        <f>'UBS Vila Leonor'!C9</f>
        <v>566</v>
      </c>
      <c r="D130" s="18">
        <f t="shared" ref="D130:D135" si="146">C130/$B130</f>
        <v>1.7469135802469136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972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72</v>
      </c>
      <c r="C131" s="92">
        <f>'UBS Vila Leonor'!C10</f>
        <v>114</v>
      </c>
      <c r="D131" s="103">
        <f t="shared" si="146"/>
        <v>1.5833333333333333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216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792</v>
      </c>
      <c r="C132" s="92">
        <f>'UBS Vila Leonor'!C12</f>
        <v>689</v>
      </c>
      <c r="D132" s="103">
        <f t="shared" si="146"/>
        <v>0.86994949494949492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2376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337</v>
      </c>
      <c r="D133" s="103">
        <f t="shared" si="146"/>
        <v>0.85101010101010099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Leonor'!B14</f>
        <v>528</v>
      </c>
      <c r="C134" s="97">
        <f>'UBS Vila Leonor'!C14</f>
        <v>160</v>
      </c>
      <c r="D134" s="107">
        <f t="shared" si="146"/>
        <v>0.30303030303030304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2112</v>
      </c>
      <c r="C135" s="7">
        <f>SUM(C130:C134)</f>
        <v>1866</v>
      </c>
      <c r="D135" s="21">
        <f t="shared" si="146"/>
        <v>0.88352272727272729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6336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88" t="s">
        <v>280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324</v>
      </c>
      <c r="C139" s="91">
        <f>'UBS Vila Sabrina'!C9</f>
        <v>551</v>
      </c>
      <c r="D139" s="18">
        <f t="shared" ref="D139:D144" si="158">C139/$B139</f>
        <v>1.7006172839506173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972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72</v>
      </c>
      <c r="C140" s="92">
        <f>'UBS Vila Sabrina'!C10</f>
        <v>121</v>
      </c>
      <c r="D140" s="103">
        <f t="shared" si="158"/>
        <v>1.6805555555555556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216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924</v>
      </c>
      <c r="C141" s="92">
        <f>'UBS Vila Sabrina'!C12</f>
        <v>756</v>
      </c>
      <c r="D141" s="103">
        <f t="shared" si="158"/>
        <v>0.81818181818181823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2772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299</v>
      </c>
      <c r="D142" s="103">
        <f t="shared" si="158"/>
        <v>0.75505050505050508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396</v>
      </c>
      <c r="C143" s="97">
        <f>'UBS Vila Sabrina'!C14</f>
        <v>276</v>
      </c>
      <c r="D143" s="107">
        <f t="shared" si="158"/>
        <v>0.69696969696969702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1188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2112</v>
      </c>
      <c r="C144" s="7">
        <f>SUM(C139:C143)</f>
        <v>2003</v>
      </c>
      <c r="D144" s="21">
        <f t="shared" si="158"/>
        <v>0.94839015151515149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6336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88" t="s">
        <v>282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486</v>
      </c>
      <c r="C148" s="91">
        <f>'UBS Carandiru'!C9</f>
        <v>593</v>
      </c>
      <c r="D148" s="18">
        <f t="shared" ref="D148:D156" si="170">C148/$B148</f>
        <v>1.2201646090534979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1458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108</v>
      </c>
      <c r="C149" s="92">
        <f>'UBS Carandiru'!C10</f>
        <v>146</v>
      </c>
      <c r="D149" s="103">
        <f t="shared" si="170"/>
        <v>1.3518518518518519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324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552</v>
      </c>
      <c r="D150" s="103">
        <f t="shared" si="170"/>
        <v>0.69696969696969702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37</v>
      </c>
      <c r="D151" s="103">
        <f t="shared" si="170"/>
        <v>9.3434343434343439E-2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168</v>
      </c>
      <c r="D152" s="103">
        <f t="shared" si="170"/>
        <v>1.05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491</v>
      </c>
      <c r="D154" s="103">
        <f t="shared" si="170"/>
        <v>0.92992424242424243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129</v>
      </c>
      <c r="D155" s="107">
        <f t="shared" si="170"/>
        <v>1.075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88" t="s">
        <v>286</v>
      </c>
      <c r="B158" s="989"/>
      <c r="C158" s="989"/>
      <c r="D158" s="989"/>
      <c r="E158" s="989"/>
      <c r="F158" s="989"/>
      <c r="G158" s="989"/>
      <c r="H158" s="989"/>
      <c r="I158" s="989"/>
      <c r="J158" s="989"/>
      <c r="K158" s="989"/>
      <c r="L158" s="989"/>
      <c r="M158" s="989"/>
      <c r="N158" s="989"/>
      <c r="O158" s="989"/>
      <c r="P158" s="989"/>
      <c r="Q158" s="989"/>
      <c r="R158" s="989"/>
      <c r="S158" s="989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43</v>
      </c>
      <c r="D160" s="151">
        <f t="shared" ref="D160:D161" si="182">C160/$B160</f>
        <v>1.075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46</v>
      </c>
      <c r="D161" s="156">
        <f t="shared" si="182"/>
        <v>1.5333333333333334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89</v>
      </c>
      <c r="D162" s="156">
        <f>((C162/$B$26))-1</f>
        <v>-0.91759259259259263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88" t="s">
        <v>288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 t="e">
        <f>#REF!</f>
        <v>#REF!</v>
      </c>
      <c r="C166" s="186" t="e">
        <f>#REF!</f>
        <v>#REF!</v>
      </c>
      <c r="D166" s="160" t="e">
        <f t="shared" ref="D166" si="195">C166/$B166</f>
        <v>#REF!</v>
      </c>
      <c r="E166" s="159" t="e">
        <f>#REF!</f>
        <v>#REF!</v>
      </c>
      <c r="F166" s="160" t="e">
        <f t="shared" ref="F166" si="196">E166/$B166</f>
        <v>#REF!</v>
      </c>
      <c r="G166" s="159" t="e">
        <f>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#REF!</f>
        <v>#REF!</v>
      </c>
      <c r="L166" s="160" t="e">
        <f t="shared" si="197"/>
        <v>#REF!</v>
      </c>
      <c r="M166" s="159" t="e">
        <f>#REF!</f>
        <v>#REF!</v>
      </c>
      <c r="N166" s="160" t="e">
        <f t="shared" ref="N166" si="200">M166/$B166</f>
        <v>#REF!</v>
      </c>
      <c r="O166" s="159" t="e">
        <f>#REF!</f>
        <v>#REF!</v>
      </c>
      <c r="P166" s="160" t="e">
        <f t="shared" ref="P166" si="201">O166/$B166</f>
        <v>#REF!</v>
      </c>
      <c r="Q166" s="679" t="e">
        <f t="shared" ref="Q166:Q167" si="202">B166*3</f>
        <v>#REF!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 t="e">
        <f>SUM(B166)</f>
        <v>#REF!</v>
      </c>
      <c r="C167" s="22" t="e">
        <f>SUM(C166)</f>
        <v>#REF!</v>
      </c>
      <c r="D167" s="21" t="e">
        <f>((C167/$B$25))-1</f>
        <v>#REF!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 t="e">
        <f t="shared" si="202"/>
        <v>#REF!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88" t="s">
        <v>284</v>
      </c>
      <c r="B169" s="989"/>
      <c r="C169" s="989"/>
      <c r="D169" s="989"/>
      <c r="E169" s="989"/>
      <c r="F169" s="989"/>
      <c r="G169" s="989"/>
      <c r="H169" s="989"/>
      <c r="I169" s="989"/>
      <c r="J169" s="989"/>
      <c r="K169" s="989"/>
      <c r="L169" s="989"/>
      <c r="M169" s="989"/>
      <c r="N169" s="989"/>
      <c r="O169" s="989"/>
      <c r="P169" s="989"/>
      <c r="Q169" s="989"/>
      <c r="R169" s="989"/>
      <c r="S169" s="989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88" t="s">
        <v>290</v>
      </c>
      <c r="B180" s="989"/>
      <c r="C180" s="989"/>
      <c r="D180" s="989"/>
      <c r="E180" s="989"/>
      <c r="F180" s="989"/>
      <c r="G180" s="989"/>
      <c r="H180" s="989"/>
      <c r="I180" s="989"/>
      <c r="J180" s="989"/>
      <c r="K180" s="989"/>
      <c r="L180" s="989"/>
      <c r="M180" s="989"/>
      <c r="N180" s="989"/>
      <c r="O180" s="989"/>
      <c r="P180" s="989"/>
      <c r="Q180" s="989"/>
      <c r="R180" s="989"/>
      <c r="S180" s="989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324</v>
      </c>
      <c r="C182" s="91">
        <f>'UBS Vila Maria P Gnecco'!C9</f>
        <v>455</v>
      </c>
      <c r="D182" s="18">
        <f t="shared" ref="D182:D187" si="219">C182/$B182</f>
        <v>1.404320987654321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972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6</v>
      </c>
      <c r="C183" s="92">
        <f>'UBS Vila Maria P Gnecco'!C11</f>
        <v>7</v>
      </c>
      <c r="D183" s="103">
        <f t="shared" si="219"/>
        <v>1.1666666666666667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18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733</v>
      </c>
      <c r="D184" s="103">
        <f t="shared" si="219"/>
        <v>0.9255050505050505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346</v>
      </c>
      <c r="D185" s="103">
        <f t="shared" si="219"/>
        <v>0.8737373737373737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256</v>
      </c>
      <c r="D186" s="103">
        <f t="shared" si="219"/>
        <v>0.64646464646464652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1914</v>
      </c>
      <c r="C187" s="7">
        <f>SUM(C182:C186)</f>
        <v>1797</v>
      </c>
      <c r="D187" s="21">
        <f t="shared" si="219"/>
        <v>0.93887147335423193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5742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88" t="s">
        <v>292</v>
      </c>
      <c r="B189" s="989"/>
      <c r="C189" s="989"/>
      <c r="D189" s="989"/>
      <c r="E189" s="989"/>
      <c r="F189" s="989"/>
      <c r="G189" s="989"/>
      <c r="H189" s="989"/>
      <c r="I189" s="989"/>
      <c r="J189" s="989"/>
      <c r="K189" s="989"/>
      <c r="L189" s="989"/>
      <c r="M189" s="989"/>
      <c r="N189" s="989"/>
      <c r="O189" s="989"/>
      <c r="P189" s="989"/>
      <c r="Q189" s="989"/>
      <c r="R189" s="989"/>
      <c r="S189" s="989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577</v>
      </c>
      <c r="D191" s="103">
        <f t="shared" ref="D191:D194" si="231">C191/$B191</f>
        <v>0.87424242424242427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249</v>
      </c>
      <c r="D192" s="103">
        <f t="shared" si="231"/>
        <v>0.62878787878787878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135</v>
      </c>
      <c r="D193" s="107">
        <f t="shared" si="231"/>
        <v>0.34090909090909088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961</v>
      </c>
      <c r="D194" s="21">
        <f t="shared" si="231"/>
        <v>0.66184573002754821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88" t="s">
        <v>294</v>
      </c>
      <c r="B196" s="989"/>
      <c r="C196" s="989"/>
      <c r="D196" s="989"/>
      <c r="E196" s="989"/>
      <c r="F196" s="989"/>
      <c r="G196" s="989"/>
      <c r="H196" s="989"/>
      <c r="I196" s="989"/>
      <c r="J196" s="989"/>
      <c r="K196" s="989"/>
      <c r="L196" s="989"/>
      <c r="M196" s="989"/>
      <c r="N196" s="989"/>
      <c r="O196" s="989"/>
      <c r="P196" s="989"/>
      <c r="Q196" s="989"/>
      <c r="R196" s="989"/>
      <c r="S196" s="989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III VM-VG'!B9</f>
        <v>300</v>
      </c>
      <c r="C198" s="169">
        <f>'CAPS INF III VM-VG'!C9</f>
        <v>291</v>
      </c>
      <c r="D198" s="160">
        <f t="shared" ref="D198" si="242">C198/$B198</f>
        <v>0.97</v>
      </c>
      <c r="E198" s="169" t="e">
        <f>'CAPS INF III VM-VG'!#REF!</f>
        <v>#REF!</v>
      </c>
      <c r="F198" s="160" t="e">
        <f t="shared" ref="F198" si="243">E198/$B198</f>
        <v>#REF!</v>
      </c>
      <c r="G198" s="169" t="e">
        <f>'CAPS INF III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III VM-VG'!#REF!</f>
        <v>#REF!</v>
      </c>
      <c r="L198" s="160" t="e">
        <f t="shared" si="244"/>
        <v>#REF!</v>
      </c>
      <c r="M198" s="169" t="e">
        <f>'CAPS INF III VM-VG'!#REF!</f>
        <v>#REF!</v>
      </c>
      <c r="N198" s="160" t="e">
        <f t="shared" ref="N198" si="247">M198/$B198</f>
        <v>#REF!</v>
      </c>
      <c r="O198" s="169" t="e">
        <f>'CAPS INF III VM-VG'!#REF!</f>
        <v>#REF!</v>
      </c>
      <c r="P198" s="160" t="e">
        <f t="shared" ref="P198" si="248">O198/$B198</f>
        <v>#REF!</v>
      </c>
      <c r="Q198" s="681">
        <f t="shared" ref="Q198:Q199" si="249">B198*3</f>
        <v>900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300</v>
      </c>
      <c r="C199" s="7">
        <f>SUM(C198:C198)</f>
        <v>291</v>
      </c>
      <c r="D199" s="21">
        <f>((C199/$B$25))-1</f>
        <v>-0.88341346153846156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900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88" t="s">
        <v>296</v>
      </c>
      <c r="B201" s="989"/>
      <c r="C201" s="989"/>
      <c r="D201" s="989"/>
      <c r="E201" s="989"/>
      <c r="F201" s="989"/>
      <c r="G201" s="989"/>
      <c r="H201" s="989"/>
      <c r="I201" s="989"/>
      <c r="J201" s="989"/>
      <c r="K201" s="989"/>
      <c r="L201" s="989"/>
      <c r="M201" s="989"/>
      <c r="N201" s="989"/>
      <c r="O201" s="989"/>
      <c r="P201" s="989"/>
      <c r="Q201" s="989"/>
      <c r="R201" s="989"/>
      <c r="S201" s="989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369</v>
      </c>
      <c r="D203" s="103">
        <f t="shared" ref="D203:D213" si="254">C203/$B203</f>
        <v>0.93181818181818177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624</v>
      </c>
      <c r="D204" s="103">
        <f t="shared" si="254"/>
        <v>0.78787878787878785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618</v>
      </c>
      <c r="D205" s="103">
        <f t="shared" si="254"/>
        <v>0.9363636363636364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0</v>
      </c>
      <c r="D207" s="103">
        <f t="shared" si="254"/>
        <v>0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175</v>
      </c>
      <c r="D208" s="103">
        <f t="shared" si="254"/>
        <v>0.66287878787878785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408</v>
      </c>
      <c r="C210" s="92">
        <f>'HORA CERTA'!C15</f>
        <v>555</v>
      </c>
      <c r="D210" s="103">
        <f t="shared" si="254"/>
        <v>1.3602941176470589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1224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88" t="s">
        <v>298</v>
      </c>
      <c r="B215" s="989"/>
      <c r="C215" s="989"/>
      <c r="D215" s="989"/>
      <c r="E215" s="989"/>
      <c r="F215" s="989"/>
      <c r="G215" s="989"/>
      <c r="H215" s="989"/>
      <c r="I215" s="989"/>
      <c r="J215" s="989"/>
      <c r="K215" s="989"/>
      <c r="L215" s="989"/>
      <c r="M215" s="989"/>
      <c r="N215" s="989"/>
      <c r="O215" s="989"/>
      <c r="P215" s="989"/>
      <c r="Q215" s="989"/>
      <c r="R215" s="989"/>
      <c r="S215" s="989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63" t="s">
        <v>458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</row>
    <row r="2" spans="1:18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162</v>
      </c>
      <c r="C6" s="92">
        <f>'Pque N Mundo I'!C17</f>
        <v>152</v>
      </c>
      <c r="D6" s="103">
        <f t="shared" ref="D6:D7" si="0">C6/$B6</f>
        <v>0.93827160493827155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36</v>
      </c>
      <c r="C7" s="92">
        <f>'Pque N Mundo I'!C18</f>
        <v>62</v>
      </c>
      <c r="D7" s="103">
        <f t="shared" si="0"/>
        <v>1.7222222222222223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218</v>
      </c>
      <c r="C9" s="92">
        <f>'Pque N Mundo II'!C14</f>
        <v>339</v>
      </c>
      <c r="D9" s="103">
        <f t="shared" ref="D9:D12" si="5">C9/$B9</f>
        <v>1.5550458715596329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50</v>
      </c>
      <c r="C10" s="92">
        <f>'Pque N Mundo II'!C15</f>
        <v>130</v>
      </c>
      <c r="D10" s="103">
        <f t="shared" si="5"/>
        <v>2.6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108</v>
      </c>
      <c r="C11" s="92">
        <f>'Pque N Mundo II'!C17</f>
        <v>112</v>
      </c>
      <c r="D11" s="103">
        <f t="shared" si="5"/>
        <v>1.037037037037037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24</v>
      </c>
      <c r="C12" s="92">
        <f>'Pque N Mundo II'!C18</f>
        <v>31</v>
      </c>
      <c r="D12" s="103">
        <f t="shared" si="5"/>
        <v>1.2916666666666667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270</v>
      </c>
      <c r="C14" s="91">
        <f>'AMA_UBS J Brasil'!C17</f>
        <v>546</v>
      </c>
      <c r="D14" s="18">
        <f t="shared" ref="D14:D15" si="12">C14/$B14</f>
        <v>2.0222222222222221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60</v>
      </c>
      <c r="C15" s="92">
        <f>'AMA_UBS J Brasil'!C18</f>
        <v>68</v>
      </c>
      <c r="D15" s="103">
        <f t="shared" si="12"/>
        <v>1.1333333333333333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324</v>
      </c>
      <c r="C18" s="91">
        <f>'AMA_UBS V Medeiros'!C9</f>
        <v>452</v>
      </c>
      <c r="D18" s="18">
        <f t="shared" ref="D18:D19" si="19">C18/$B18</f>
        <v>1.3950617283950617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72</v>
      </c>
      <c r="C19" s="92">
        <f>'AMA_UBS V Medeiros'!C10</f>
        <v>94</v>
      </c>
      <c r="D19" s="103">
        <f t="shared" si="19"/>
        <v>1.3055555555555556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486</v>
      </c>
      <c r="C21" s="91">
        <f>'UBS Izolina Mazzei'!C9</f>
        <v>581</v>
      </c>
      <c r="D21" s="18">
        <f t="shared" ref="D21:D22" si="26">C21/$B21</f>
        <v>1.1954732510288066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108</v>
      </c>
      <c r="C22" s="92">
        <f>'UBS Izolina Mazzei'!C10</f>
        <v>149</v>
      </c>
      <c r="D22" s="103">
        <f t="shared" si="26"/>
        <v>1.3796296296296295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302</v>
      </c>
      <c r="C24" s="91">
        <f>'UBS Jardim Japão'!C9</f>
        <v>629</v>
      </c>
      <c r="D24" s="18">
        <f t="shared" ref="D24:D25" si="33">C24/$B24</f>
        <v>2.0827814569536423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68</v>
      </c>
      <c r="C25" s="92">
        <f>'UBS Jardim Japão'!C10</f>
        <v>139</v>
      </c>
      <c r="D25" s="103">
        <f t="shared" si="33"/>
        <v>2.0441176470588234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486</v>
      </c>
      <c r="C28" s="91">
        <f>'UBS Vila Ede'!C9</f>
        <v>606</v>
      </c>
      <c r="D28" s="18">
        <f t="shared" ref="D28:D29" si="40">C28/$B28</f>
        <v>1.2469135802469136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108</v>
      </c>
      <c r="C29" s="92">
        <f>'UBS Vila Ede'!C10</f>
        <v>123</v>
      </c>
      <c r="D29" s="103">
        <f t="shared" si="40"/>
        <v>1.1388888888888888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324</v>
      </c>
      <c r="C31" s="91">
        <f>'UBS Vila Leonor'!C9</f>
        <v>566</v>
      </c>
      <c r="D31" s="18">
        <f t="shared" ref="D31:D32" si="47">C31/$B31</f>
        <v>1.7469135802469136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72</v>
      </c>
      <c r="C32" s="92">
        <f>'UBS Vila Leonor'!C10</f>
        <v>114</v>
      </c>
      <c r="D32" s="103">
        <f t="shared" si="47"/>
        <v>1.5833333333333333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324</v>
      </c>
      <c r="C34" s="91">
        <f>'UBS Vila Sabrina'!C9</f>
        <v>551</v>
      </c>
      <c r="D34" s="18">
        <f t="shared" ref="D34:D35" si="54">C34/$B34</f>
        <v>1.7006172839506173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72</v>
      </c>
      <c r="C35" s="92">
        <f>'UBS Vila Sabrina'!C10</f>
        <v>121</v>
      </c>
      <c r="D35" s="103">
        <f t="shared" si="54"/>
        <v>1.6805555555555556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486</v>
      </c>
      <c r="C37" s="91">
        <f>'UBS Carandiru'!C9</f>
        <v>593</v>
      </c>
      <c r="D37" s="18">
        <f t="shared" ref="D37:D38" si="61">C37/$B37</f>
        <v>1.2201646090534979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108</v>
      </c>
      <c r="C38" s="92">
        <f>'UBS Carandiru'!C10</f>
        <v>146</v>
      </c>
      <c r="D38" s="103">
        <f t="shared" si="61"/>
        <v>1.3518518518518519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324</v>
      </c>
      <c r="C40" s="91">
        <f>'UBS Vila Maria P Gnecco'!C9</f>
        <v>455</v>
      </c>
      <c r="D40" s="18">
        <f t="shared" ref="D40:D41" si="68">C40/$B40</f>
        <v>1.404320987654321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6</v>
      </c>
      <c r="C41" s="92">
        <f>'UBS Vila Maria P Gnecco'!C11</f>
        <v>7</v>
      </c>
      <c r="D41" s="103">
        <f t="shared" si="68"/>
        <v>1.1666666666666667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997" t="s">
        <v>201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  <c r="T44" s="989"/>
      <c r="U44" s="989"/>
      <c r="V44" s="989"/>
      <c r="W44" s="989"/>
      <c r="X44" s="989"/>
      <c r="Y44" s="989"/>
      <c r="Z44" s="989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162</v>
      </c>
      <c r="C46" s="91">
        <f>C6</f>
        <v>152</v>
      </c>
      <c r="D46" s="18">
        <f>C46/$B46</f>
        <v>0.93827160493827155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108</v>
      </c>
      <c r="C47" s="91">
        <f>C11</f>
        <v>112</v>
      </c>
      <c r="D47" s="18">
        <f t="shared" ref="D47:D58" si="79">C47/$B47</f>
        <v>1.037037037037037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218</v>
      </c>
      <c r="C48" s="91">
        <f>C9</f>
        <v>339</v>
      </c>
      <c r="D48" s="18">
        <f t="shared" ref="D48" si="90">C48/$B48</f>
        <v>1.5550458715596329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270</v>
      </c>
      <c r="C49" s="91">
        <f>C14</f>
        <v>546</v>
      </c>
      <c r="D49" s="18">
        <f t="shared" si="79"/>
        <v>2.0222222222222221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324</v>
      </c>
      <c r="C50" s="91">
        <f>C18</f>
        <v>452</v>
      </c>
      <c r="D50" s="18">
        <f t="shared" si="79"/>
        <v>1.3950617283950617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486</v>
      </c>
      <c r="C51" s="91">
        <f>C21</f>
        <v>581</v>
      </c>
      <c r="D51" s="18">
        <f t="shared" si="79"/>
        <v>1.1954732510288066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302</v>
      </c>
      <c r="C52" s="91">
        <f>C24</f>
        <v>629</v>
      </c>
      <c r="D52" s="18">
        <f t="shared" si="79"/>
        <v>2.0827814569536423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486</v>
      </c>
      <c r="C53" s="91">
        <f>C28</f>
        <v>606</v>
      </c>
      <c r="D53" s="18">
        <f t="shared" si="79"/>
        <v>1.2469135802469136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324</v>
      </c>
      <c r="C54" s="91">
        <f>C31</f>
        <v>566</v>
      </c>
      <c r="D54" s="18">
        <f t="shared" si="79"/>
        <v>1.7469135802469136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324</v>
      </c>
      <c r="C55" s="91">
        <f>C34</f>
        <v>551</v>
      </c>
      <c r="D55" s="18">
        <f t="shared" si="79"/>
        <v>1.7006172839506173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486</v>
      </c>
      <c r="C56" s="91">
        <f>C37</f>
        <v>593</v>
      </c>
      <c r="D56" s="18">
        <f t="shared" si="79"/>
        <v>1.2201646090534979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324</v>
      </c>
      <c r="C57" s="201">
        <f>C40</f>
        <v>455</v>
      </c>
      <c r="D57" s="203">
        <f t="shared" si="79"/>
        <v>1.404320987654321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3814</v>
      </c>
      <c r="C58" s="225">
        <f>SUM(C46:C57)</f>
        <v>5582</v>
      </c>
      <c r="D58" s="223">
        <f t="shared" si="79"/>
        <v>1.4635553224960671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2" t="s">
        <v>215</v>
      </c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36</v>
      </c>
      <c r="C63" s="91">
        <f>C7</f>
        <v>62</v>
      </c>
      <c r="D63" s="18">
        <f>C63/$B63</f>
        <v>1.7222222222222223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24</v>
      </c>
      <c r="C64" s="91">
        <f>C12</f>
        <v>31</v>
      </c>
      <c r="D64" s="18">
        <f t="shared" ref="D64:D74" si="100">C64/$B64</f>
        <v>1.2916666666666667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50</v>
      </c>
      <c r="C65" s="91">
        <f>C10</f>
        <v>130</v>
      </c>
      <c r="D65" s="18">
        <f t="shared" si="100"/>
        <v>2.6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60</v>
      </c>
      <c r="C66" s="91">
        <f>C15</f>
        <v>68</v>
      </c>
      <c r="D66" s="18">
        <f t="shared" si="100"/>
        <v>1.1333333333333333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72</v>
      </c>
      <c r="C67" s="91">
        <f>C19</f>
        <v>94</v>
      </c>
      <c r="D67" s="18">
        <f t="shared" si="100"/>
        <v>1.3055555555555556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108</v>
      </c>
      <c r="C68" s="91">
        <f>C22</f>
        <v>149</v>
      </c>
      <c r="D68" s="18">
        <f t="shared" si="100"/>
        <v>1.3796296296296295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68</v>
      </c>
      <c r="C69" s="91">
        <f>C25</f>
        <v>139</v>
      </c>
      <c r="D69" s="18">
        <f t="shared" si="100"/>
        <v>2.0441176470588234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108</v>
      </c>
      <c r="C70" s="91">
        <f>C29</f>
        <v>123</v>
      </c>
      <c r="D70" s="18">
        <f t="shared" si="100"/>
        <v>1.1388888888888888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72</v>
      </c>
      <c r="C71" s="91">
        <f>C32</f>
        <v>114</v>
      </c>
      <c r="D71" s="18">
        <f t="shared" si="100"/>
        <v>1.5833333333333333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72</v>
      </c>
      <c r="C72" s="91">
        <f>C35</f>
        <v>121</v>
      </c>
      <c r="D72" s="18">
        <f t="shared" si="100"/>
        <v>1.6805555555555556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108</v>
      </c>
      <c r="C73" s="91">
        <f>C38</f>
        <v>146</v>
      </c>
      <c r="D73" s="18">
        <f t="shared" si="100"/>
        <v>1.3518518518518519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6</v>
      </c>
      <c r="C74" s="201">
        <f>C41</f>
        <v>7</v>
      </c>
      <c r="D74" s="203">
        <f t="shared" si="100"/>
        <v>1.1666666666666667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784</v>
      </c>
      <c r="C75" s="225">
        <f>SUM(C63:C74)</f>
        <v>1184</v>
      </c>
      <c r="D75" s="223">
        <f>C75/$B75</f>
        <v>1.510204081632653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997" t="s">
        <v>267</v>
      </c>
      <c r="B78" s="989"/>
      <c r="C78" s="989"/>
      <c r="D78" s="989"/>
      <c r="E78" s="989"/>
      <c r="F78" s="989"/>
      <c r="G78" s="989"/>
      <c r="H78" s="989"/>
      <c r="I78" s="989"/>
      <c r="J78" s="989"/>
      <c r="K78" s="989"/>
      <c r="L78" s="989"/>
      <c r="M78" s="989"/>
      <c r="N78" s="989"/>
      <c r="O78" s="989"/>
      <c r="P78" s="989"/>
      <c r="Q78" s="989"/>
      <c r="R78" s="989"/>
      <c r="S78" s="989"/>
      <c r="T78" s="989"/>
      <c r="U78" s="989"/>
      <c r="V78" s="989"/>
      <c r="W78" s="989"/>
      <c r="X78" s="989"/>
      <c r="Y78" s="989"/>
      <c r="Z78" s="989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0</v>
      </c>
      <c r="D80" s="18">
        <f>C80/$B80</f>
        <v>0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63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228</v>
      </c>
      <c r="D82" s="18">
        <f t="shared" ref="D82:D88" si="117">C82/$B82</f>
        <v>1.2666666666666666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85</v>
      </c>
      <c r="D83" s="18">
        <f t="shared" si="117"/>
        <v>0.78703703703703709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398</v>
      </c>
      <c r="D84" s="18">
        <f t="shared" si="117"/>
        <v>4.9749999999999996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39</v>
      </c>
      <c r="C85" s="92">
        <f>'CEO II VG'!C15</f>
        <v>34</v>
      </c>
      <c r="D85" s="18">
        <f t="shared" si="117"/>
        <v>0.87179487179487181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20</v>
      </c>
      <c r="C86" s="92">
        <f>'CEO II VG'!C16</f>
        <v>13</v>
      </c>
      <c r="D86" s="18">
        <f t="shared" si="117"/>
        <v>0.65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</row>
    <row r="2" spans="1:19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</row>
    <row r="3" spans="1:19" x14ac:dyDescent="0.25">
      <c r="A3" s="89" t="s">
        <v>185</v>
      </c>
    </row>
    <row r="4" spans="1:19" ht="15.75" x14ac:dyDescent="0.25">
      <c r="A4" s="988" t="s">
        <v>200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9768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7875</v>
      </c>
      <c r="D8" s="103">
        <f t="shared" si="0"/>
        <v>0.80620393120393119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3145</v>
      </c>
      <c r="D9" s="103">
        <f t="shared" si="0"/>
        <v>0.61091686091686093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660</v>
      </c>
      <c r="D10" s="103">
        <f t="shared" si="0"/>
        <v>0.6875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Leonor'!B14,'UBS Vila Sabrina'!B14,'UBS Carandiru'!B15,'UBS Vila Maria P Gnecco'!B15,'UBS Jardim Julieta'!B16)</f>
        <v>6232</v>
      </c>
      <c r="C11" s="177">
        <f>SUM('AMA_UBS J Brasil'!C25,'UBS V Guilherme'!C15,'AMA_UBS V Medeiros'!C18,'UBS Izolina Mazzei'!C15,'UBS Jardim Japão'!C15,'UBS Vila Ede'!C15,'UBS Vila Leonor'!C14,'UBS Vila Sabrina'!C14,'UBS Carandiru'!C15,'UBS Vila Maria P Gnecco'!C15,'UBS Jardim Julieta'!C16)</f>
        <v>3515</v>
      </c>
      <c r="D11" s="192">
        <f t="shared" si="0"/>
        <v>0.56402439024390238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48</v>
      </c>
      <c r="D12" s="192">
        <f t="shared" si="0"/>
        <v>0.38400000000000001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129</v>
      </c>
      <c r="D13" s="19">
        <f t="shared" ref="D13:D14" si="10">C13/$B13</f>
        <v>1.075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88" t="s">
        <v>197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218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50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270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60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0</v>
      </c>
      <c r="D28" s="103">
        <f t="shared" ref="D28" si="29">C28/$B28</f>
        <v>0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23182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88" t="s">
        <v>267</v>
      </c>
      <c r="B32" s="989"/>
      <c r="C32" s="989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0</v>
      </c>
      <c r="D34" s="18">
        <f t="shared" ref="D34:D42" si="40">C34/$B34</f>
        <v>0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63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228</v>
      </c>
      <c r="D36" s="18">
        <f t="shared" si="40"/>
        <v>1.2666666666666666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85</v>
      </c>
      <c r="D37" s="18">
        <f t="shared" si="40"/>
        <v>0.78703703703703709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398</v>
      </c>
      <c r="D38" s="18">
        <f t="shared" si="40"/>
        <v>4.9749999999999996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39</v>
      </c>
      <c r="C39" s="92">
        <f>'CEO II VG'!C15</f>
        <v>34</v>
      </c>
      <c r="D39" s="18">
        <f t="shared" si="40"/>
        <v>0.87179487179487181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20</v>
      </c>
      <c r="C40" s="92">
        <f>'CEO II VG'!C16</f>
        <v>13</v>
      </c>
      <c r="D40" s="18">
        <f t="shared" si="40"/>
        <v>0.65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88" t="s">
        <v>275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6">
        <f>'EMAD na UBS JD JAPÃO'!$B$9</f>
        <v>220</v>
      </c>
      <c r="C46" s="1013">
        <f>'EMAD na UBS JD JAPÃO'!$C$9</f>
        <v>170</v>
      </c>
      <c r="D46" s="1016">
        <f t="shared" ref="D46:D49" si="54">C46/$B46</f>
        <v>0.77272727272727271</v>
      </c>
      <c r="E46" s="1013" t="e">
        <f>'EMAD na UBS JD JAPÃO'!#REF!</f>
        <v>#REF!</v>
      </c>
      <c r="F46" s="1016" t="e">
        <f t="shared" ref="F46:F49" si="55">E46/$B46</f>
        <v>#REF!</v>
      </c>
      <c r="G46" s="1013" t="e">
        <f>'EMAD na UBS JD JAPÃO'!#REF!</f>
        <v>#REF!</v>
      </c>
      <c r="H46" s="1016" t="e">
        <f t="shared" ref="H46:L49" si="56">G46/$B46</f>
        <v>#REF!</v>
      </c>
      <c r="I46" s="1019" t="e">
        <f>SUM(C46,E46,G46)</f>
        <v>#REF!</v>
      </c>
      <c r="J46" s="1033" t="e">
        <f>I46/($B46*3)</f>
        <v>#REF!</v>
      </c>
      <c r="K46" s="1013" t="e">
        <f>'EMAD na UBS JD JAPÃO'!#REF!</f>
        <v>#REF!</v>
      </c>
      <c r="L46" s="1016" t="e">
        <f t="shared" si="56"/>
        <v>#REF!</v>
      </c>
      <c r="M46" s="1013" t="e">
        <f>'EMAD na UBS JD JAPÃO'!#REF!</f>
        <v>#REF!</v>
      </c>
      <c r="N46" s="1016" t="e">
        <f t="shared" ref="N46:N49" si="57">M46/$B46</f>
        <v>#REF!</v>
      </c>
      <c r="O46" s="1013" t="e">
        <f>'EMAD na UBS JD JAPÃO'!#REF!</f>
        <v>#REF!</v>
      </c>
      <c r="P46" s="1016" t="e">
        <f t="shared" ref="P46:P49" si="58">O46/$B46</f>
        <v>#REF!</v>
      </c>
      <c r="Q46" s="1019" t="e">
        <f>SUM(K46,M46,O46)</f>
        <v>#REF!</v>
      </c>
      <c r="R46" s="1033" t="e">
        <f>Q46/($B46*3)</f>
        <v>#REF!</v>
      </c>
      <c r="S46" s="1013" t="e">
        <f>SUM(C46,E46,G46,K46,M46,O46)</f>
        <v>#REF!</v>
      </c>
    </row>
    <row r="47" spans="1:19" x14ac:dyDescent="0.25">
      <c r="A47" s="8" t="s">
        <v>151</v>
      </c>
      <c r="B47" s="1037"/>
      <c r="C47" s="1014"/>
      <c r="D47" s="1017" t="e">
        <f t="shared" si="54"/>
        <v>#DIV/0!</v>
      </c>
      <c r="E47" s="1014"/>
      <c r="F47" s="1017" t="e">
        <f t="shared" si="55"/>
        <v>#DIV/0!</v>
      </c>
      <c r="G47" s="1014"/>
      <c r="H47" s="1017" t="e">
        <f t="shared" si="56"/>
        <v>#DIV/0!</v>
      </c>
      <c r="I47" s="1020">
        <f>SUM(C47,E47,G47)</f>
        <v>0</v>
      </c>
      <c r="J47" s="1034" t="e">
        <f>I47/($B47*3)</f>
        <v>#DIV/0!</v>
      </c>
      <c r="K47" s="1014"/>
      <c r="L47" s="1017" t="e">
        <f t="shared" si="56"/>
        <v>#DIV/0!</v>
      </c>
      <c r="M47" s="1014"/>
      <c r="N47" s="1017" t="e">
        <f t="shared" si="57"/>
        <v>#DIV/0!</v>
      </c>
      <c r="O47" s="1014"/>
      <c r="P47" s="1017" t="e">
        <f t="shared" si="58"/>
        <v>#DIV/0!</v>
      </c>
      <c r="Q47" s="1020">
        <f>SUM(K47,M47,O47)</f>
        <v>0</v>
      </c>
      <c r="R47" s="1034" t="e">
        <f>Q47/($B47*3)</f>
        <v>#DIV/0!</v>
      </c>
      <c r="S47" s="1014">
        <f>SUM(C47,E47,G47,K47,M47,O47)</f>
        <v>0</v>
      </c>
    </row>
    <row r="48" spans="1:19" x14ac:dyDescent="0.25">
      <c r="A48" s="8" t="s">
        <v>154</v>
      </c>
      <c r="B48" s="1037"/>
      <c r="C48" s="1014"/>
      <c r="D48" s="1017" t="e">
        <f t="shared" si="54"/>
        <v>#DIV/0!</v>
      </c>
      <c r="E48" s="1014"/>
      <c r="F48" s="1017" t="e">
        <f t="shared" si="55"/>
        <v>#DIV/0!</v>
      </c>
      <c r="G48" s="1014"/>
      <c r="H48" s="1017" t="e">
        <f t="shared" si="56"/>
        <v>#DIV/0!</v>
      </c>
      <c r="I48" s="1020">
        <f>SUM(C48,E48,G48)</f>
        <v>0</v>
      </c>
      <c r="J48" s="1034" t="e">
        <f>I48/($B48*3)</f>
        <v>#DIV/0!</v>
      </c>
      <c r="K48" s="1014"/>
      <c r="L48" s="1017" t="e">
        <f t="shared" si="56"/>
        <v>#DIV/0!</v>
      </c>
      <c r="M48" s="1014"/>
      <c r="N48" s="1017" t="e">
        <f t="shared" si="57"/>
        <v>#DIV/0!</v>
      </c>
      <c r="O48" s="1014"/>
      <c r="P48" s="1017" t="e">
        <f t="shared" si="58"/>
        <v>#DIV/0!</v>
      </c>
      <c r="Q48" s="1020">
        <f>SUM(K48,M48,O48)</f>
        <v>0</v>
      </c>
      <c r="R48" s="1034" t="e">
        <f>Q48/($B48*3)</f>
        <v>#DIV/0!</v>
      </c>
      <c r="S48" s="1014">
        <f>SUM(C48,E48,G48,K48,M48,O48)</f>
        <v>0</v>
      </c>
    </row>
    <row r="49" spans="1:19" ht="15.75" thickBot="1" x14ac:dyDescent="0.3">
      <c r="A49" s="96" t="s">
        <v>152</v>
      </c>
      <c r="B49" s="1038"/>
      <c r="C49" s="1015"/>
      <c r="D49" s="1018" t="e">
        <f t="shared" si="54"/>
        <v>#DIV/0!</v>
      </c>
      <c r="E49" s="1015"/>
      <c r="F49" s="1018" t="e">
        <f t="shared" si="55"/>
        <v>#DIV/0!</v>
      </c>
      <c r="G49" s="1015"/>
      <c r="H49" s="1018" t="e">
        <f t="shared" si="56"/>
        <v>#DIV/0!</v>
      </c>
      <c r="I49" s="1021">
        <f>SUM(C49,E49,G49)</f>
        <v>0</v>
      </c>
      <c r="J49" s="1035" t="e">
        <f>I49/($B49*3)</f>
        <v>#DIV/0!</v>
      </c>
      <c r="K49" s="1015"/>
      <c r="L49" s="1018" t="e">
        <f t="shared" si="56"/>
        <v>#DIV/0!</v>
      </c>
      <c r="M49" s="1015"/>
      <c r="N49" s="1018" t="e">
        <f t="shared" si="57"/>
        <v>#DIV/0!</v>
      </c>
      <c r="O49" s="1015"/>
      <c r="P49" s="1018" t="e">
        <f t="shared" si="58"/>
        <v>#DIV/0!</v>
      </c>
      <c r="Q49" s="1021">
        <f>SUM(K49,M49,O49)</f>
        <v>0</v>
      </c>
      <c r="R49" s="1035" t="e">
        <f>Q49/($B49*3)</f>
        <v>#DIV/0!</v>
      </c>
      <c r="S49" s="1015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170</v>
      </c>
      <c r="D50" s="21">
        <f>C50/$B$50</f>
        <v>0.77272727272727271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88" t="s">
        <v>286</v>
      </c>
      <c r="B52" s="989"/>
      <c r="C52" s="989"/>
      <c r="D52" s="989"/>
      <c r="E52" s="989"/>
      <c r="F52" s="989"/>
      <c r="G52" s="989"/>
      <c r="H52" s="989"/>
      <c r="I52" s="989"/>
      <c r="J52" s="989"/>
      <c r="K52" s="989"/>
      <c r="L52" s="989"/>
      <c r="M52" s="989"/>
      <c r="N52" s="989"/>
      <c r="O52" s="989"/>
      <c r="P52" s="989"/>
      <c r="Q52" s="989"/>
      <c r="R52" s="989"/>
      <c r="S52" s="989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43</v>
      </c>
      <c r="D54" s="151">
        <f t="shared" ref="D54:P56" si="61">C54/$B54</f>
        <v>1.075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46</v>
      </c>
      <c r="D55" s="156">
        <f t="shared" si="61"/>
        <v>1.5333333333333334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89</v>
      </c>
      <c r="D56" s="156">
        <f>C56/$B56</f>
        <v>1.2714285714285714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88" t="s">
        <v>288</v>
      </c>
      <c r="B58" s="989"/>
      <c r="C58" s="989"/>
      <c r="D58" s="989"/>
      <c r="E58" s="989"/>
      <c r="F58" s="989"/>
      <c r="G58" s="989"/>
      <c r="H58" s="989"/>
      <c r="I58" s="989"/>
      <c r="J58" s="989"/>
      <c r="K58" s="989"/>
      <c r="L58" s="989"/>
      <c r="M58" s="989"/>
      <c r="N58" s="989"/>
      <c r="O58" s="989"/>
      <c r="P58" s="989"/>
      <c r="Q58" s="989"/>
      <c r="R58" s="989"/>
      <c r="S58" s="989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 t="e">
        <f>#REF!</f>
        <v>#REF!</v>
      </c>
      <c r="C60" s="186" t="e">
        <f>#REF!</f>
        <v>#REF!</v>
      </c>
      <c r="D60" s="160" t="e">
        <f t="shared" ref="D60:P61" si="68">C60/$B60</f>
        <v>#REF!</v>
      </c>
      <c r="E60" s="159" t="e">
        <f>#REF!</f>
        <v>#REF!</v>
      </c>
      <c r="F60" s="160" t="e">
        <f t="shared" ref="F60" si="69">E60/$B60</f>
        <v>#REF!</v>
      </c>
      <c r="G60" s="159" t="e">
        <f>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#REF!</f>
        <v>#REF!</v>
      </c>
      <c r="L60" s="160" t="e">
        <f t="shared" si="70"/>
        <v>#REF!</v>
      </c>
      <c r="M60" s="159" t="e">
        <f>#REF!</f>
        <v>#REF!</v>
      </c>
      <c r="N60" s="160" t="e">
        <f t="shared" ref="N60" si="71">M60/$B60</f>
        <v>#REF!</v>
      </c>
      <c r="O60" s="159" t="e">
        <f>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 t="e">
        <f>SUM(B60)</f>
        <v>#REF!</v>
      </c>
      <c r="C61" s="22" t="e">
        <f>SUM(C60)</f>
        <v>#REF!</v>
      </c>
      <c r="D61" s="21" t="e">
        <f>C61/$B61</f>
        <v>#REF!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88" t="s">
        <v>284</v>
      </c>
      <c r="B63" s="989"/>
      <c r="C63" s="989"/>
      <c r="D63" s="989"/>
      <c r="E63" s="989"/>
      <c r="F63" s="989"/>
      <c r="G63" s="989"/>
      <c r="H63" s="989"/>
      <c r="I63" s="989"/>
      <c r="J63" s="989"/>
      <c r="K63" s="989"/>
      <c r="L63" s="989"/>
      <c r="M63" s="989"/>
      <c r="N63" s="989"/>
      <c r="O63" s="989"/>
      <c r="P63" s="989"/>
      <c r="Q63" s="989"/>
      <c r="R63" s="989"/>
      <c r="S63" s="989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88" t="s">
        <v>294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III VM-VG'!B9</f>
        <v>300</v>
      </c>
      <c r="C76" s="169">
        <f>'CAPS INF III VM-VG'!C9</f>
        <v>291</v>
      </c>
      <c r="D76" s="160">
        <f t="shared" ref="D76:P77" si="87">C76/$B76</f>
        <v>0.97</v>
      </c>
      <c r="E76" s="169" t="e">
        <f>'CAPS INF III VM-VG'!#REF!</f>
        <v>#REF!</v>
      </c>
      <c r="F76" s="160" t="e">
        <f t="shared" ref="F76" si="88">E76/$B76</f>
        <v>#REF!</v>
      </c>
      <c r="G76" s="169" t="e">
        <f>'CAPS INF III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III VM-VG'!#REF!</f>
        <v>#REF!</v>
      </c>
      <c r="L76" s="160" t="e">
        <f t="shared" si="89"/>
        <v>#REF!</v>
      </c>
      <c r="M76" s="169" t="e">
        <f>'CAPS INF III VM-VG'!#REF!</f>
        <v>#REF!</v>
      </c>
      <c r="N76" s="160" t="e">
        <f t="shared" ref="N76" si="90">M76/$B76</f>
        <v>#REF!</v>
      </c>
      <c r="O76" s="169" t="e">
        <f>'CAPS INF III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300</v>
      </c>
      <c r="C77" s="7">
        <f>SUM(C76:C76)</f>
        <v>291</v>
      </c>
      <c r="D77" s="21">
        <f t="shared" si="87"/>
        <v>0.97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88" t="s">
        <v>296</v>
      </c>
      <c r="B79" s="989"/>
      <c r="C79" s="989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369</v>
      </c>
      <c r="D81" s="103">
        <f t="shared" ref="D81:D91" si="94">C81/$B81</f>
        <v>0.93181818181818177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624</v>
      </c>
      <c r="D82" s="103">
        <f t="shared" si="94"/>
        <v>0.78787878787878785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618</v>
      </c>
      <c r="D83" s="103">
        <f t="shared" si="94"/>
        <v>0.9363636363636364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0</v>
      </c>
      <c r="D85" s="103">
        <f t="shared" si="94"/>
        <v>0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175</v>
      </c>
      <c r="D86" s="103">
        <f t="shared" si="94"/>
        <v>0.66287878787878785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408</v>
      </c>
      <c r="C88" s="92">
        <f>'HORA CERTA'!C15</f>
        <v>555</v>
      </c>
      <c r="D88" s="103">
        <f t="shared" si="94"/>
        <v>1.3602941176470589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88" t="s">
        <v>298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63" t="s">
        <v>183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1"/>
      <c r="M1" s="1"/>
    </row>
    <row r="2" spans="1:17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1"/>
      <c r="M2" s="1"/>
    </row>
    <row r="3" spans="1:17" x14ac:dyDescent="0.25">
      <c r="A3" s="89" t="s">
        <v>188</v>
      </c>
    </row>
    <row r="4" spans="1:17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88" t="s">
        <v>47</v>
      </c>
      <c r="B20" s="989"/>
      <c r="C20" s="989"/>
      <c r="D20" s="989"/>
      <c r="E20" s="989"/>
      <c r="F20" s="989"/>
      <c r="G20" s="989"/>
      <c r="H20" s="989"/>
      <c r="I20" s="989"/>
      <c r="J20" s="989"/>
      <c r="K20" s="989"/>
      <c r="L20" s="989"/>
      <c r="M20" s="989"/>
      <c r="N20" s="989"/>
      <c r="O20" s="989"/>
      <c r="P20" s="989"/>
      <c r="Q20" s="989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88" t="s">
        <v>262</v>
      </c>
      <c r="B36" s="989"/>
      <c r="C36" s="989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88" t="s">
        <v>264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88" t="s">
        <v>266</v>
      </c>
      <c r="B61" s="989"/>
      <c r="C61" s="989"/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  <c r="O61" s="989"/>
      <c r="P61" s="989"/>
      <c r="Q61" s="989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88" t="s">
        <v>268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88" t="s">
        <v>270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88" t="s">
        <v>272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88" t="s">
        <v>274</v>
      </c>
      <c r="B116" s="989"/>
      <c r="C116" s="989"/>
      <c r="D116" s="989"/>
      <c r="E116" s="989"/>
      <c r="F116" s="989"/>
      <c r="G116" s="989"/>
      <c r="H116" s="989"/>
      <c r="I116" s="989"/>
      <c r="J116" s="989"/>
      <c r="K116" s="989"/>
      <c r="L116" s="989"/>
      <c r="M116" s="989"/>
      <c r="N116" s="989"/>
      <c r="O116" s="989"/>
      <c r="P116" s="989"/>
      <c r="Q116" s="989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88" t="s">
        <v>302</v>
      </c>
      <c r="B130" s="989"/>
      <c r="C130" s="989"/>
      <c r="D130" s="989"/>
      <c r="E130" s="989"/>
      <c r="F130" s="989"/>
      <c r="G130" s="989"/>
      <c r="H130" s="989"/>
      <c r="I130" s="989"/>
      <c r="J130" s="989"/>
      <c r="K130" s="989"/>
      <c r="L130" s="989"/>
      <c r="M130" s="989"/>
      <c r="N130" s="989"/>
      <c r="O130" s="989"/>
      <c r="P130" s="989"/>
      <c r="Q130" s="989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88" t="s">
        <v>277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88" t="s">
        <v>279</v>
      </c>
      <c r="B151" s="989"/>
      <c r="C151" s="989"/>
      <c r="D151" s="989"/>
      <c r="E151" s="989"/>
      <c r="F151" s="989"/>
      <c r="G151" s="989"/>
      <c r="H151" s="989"/>
      <c r="I151" s="989"/>
      <c r="J151" s="989"/>
      <c r="K151" s="989"/>
      <c r="L151" s="989"/>
      <c r="M151" s="989"/>
      <c r="N151" s="989"/>
      <c r="O151" s="989"/>
      <c r="P151" s="989"/>
      <c r="Q151" s="989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88" t="s">
        <v>281</v>
      </c>
      <c r="B163" s="989"/>
      <c r="C163" s="989"/>
      <c r="D163" s="989"/>
      <c r="E163" s="989"/>
      <c r="F163" s="989"/>
      <c r="G163" s="989"/>
      <c r="H163" s="989"/>
      <c r="I163" s="989"/>
      <c r="J163" s="989"/>
      <c r="K163" s="989"/>
      <c r="L163" s="989"/>
      <c r="M163" s="989"/>
      <c r="N163" s="989"/>
      <c r="O163" s="989"/>
      <c r="P163" s="989"/>
      <c r="Q163" s="989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88" t="s">
        <v>283</v>
      </c>
      <c r="B174" s="989"/>
      <c r="C174" s="989"/>
      <c r="D174" s="989"/>
      <c r="E174" s="989"/>
      <c r="F174" s="989"/>
      <c r="G174" s="989"/>
      <c r="H174" s="989"/>
      <c r="I174" s="989"/>
      <c r="J174" s="989"/>
      <c r="K174" s="989"/>
      <c r="L174" s="989"/>
      <c r="M174" s="989"/>
      <c r="N174" s="989"/>
      <c r="O174" s="989"/>
      <c r="P174" s="989"/>
      <c r="Q174" s="989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88" t="s">
        <v>287</v>
      </c>
      <c r="B191" s="989"/>
      <c r="C191" s="989"/>
      <c r="D191" s="989"/>
      <c r="E191" s="989"/>
      <c r="F191" s="989"/>
      <c r="G191" s="989"/>
      <c r="H191" s="989"/>
      <c r="I191" s="989"/>
      <c r="J191" s="989"/>
      <c r="K191" s="989"/>
      <c r="L191" s="989"/>
      <c r="M191" s="989"/>
      <c r="N191" s="989"/>
      <c r="O191" s="989"/>
      <c r="P191" s="989"/>
      <c r="Q191" s="989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88" t="s">
        <v>289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#REF!</f>
        <v>#REF!</v>
      </c>
      <c r="C207" s="91" t="e">
        <f>#REF!</f>
        <v>#REF!</v>
      </c>
      <c r="D207" s="49" t="e">
        <f t="shared" ref="D207:D212" si="162">C207/$B207</f>
        <v>#REF!</v>
      </c>
      <c r="E207" s="91" t="e">
        <f>#REF!</f>
        <v>#REF!</v>
      </c>
      <c r="F207" s="49" t="e">
        <f t="shared" ref="F207:F212" si="163">E207/$B207</f>
        <v>#REF!</v>
      </c>
      <c r="G207" s="91" t="e">
        <f>#REF!</f>
        <v>#REF!</v>
      </c>
      <c r="H207" s="49" t="e">
        <f t="shared" ref="H207:H212" si="164">G207/$B207</f>
        <v>#REF!</v>
      </c>
      <c r="I207" s="91" t="e">
        <f>#REF!</f>
        <v>#REF!</v>
      </c>
      <c r="J207" s="49" t="e">
        <f t="shared" ref="J207:J212" si="165">I207/$B207</f>
        <v>#REF!</v>
      </c>
      <c r="K207" s="91" t="e">
        <f>#REF!</f>
        <v>#REF!</v>
      </c>
      <c r="L207" s="49" t="e">
        <f t="shared" ref="L207:L212" si="166">K207/$B207</f>
        <v>#REF!</v>
      </c>
      <c r="M207" s="91" t="e">
        <f>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#REF!</f>
        <v>#REF!</v>
      </c>
      <c r="C208" s="92" t="e">
        <f>#REF!</f>
        <v>#REF!</v>
      </c>
      <c r="D208" s="93" t="e">
        <f t="shared" si="162"/>
        <v>#REF!</v>
      </c>
      <c r="E208" s="92" t="e">
        <f>#REF!</f>
        <v>#REF!</v>
      </c>
      <c r="F208" s="93" t="e">
        <f t="shared" si="163"/>
        <v>#REF!</v>
      </c>
      <c r="G208" s="92" t="e">
        <f>#REF!</f>
        <v>#REF!</v>
      </c>
      <c r="H208" s="93" t="e">
        <f t="shared" si="164"/>
        <v>#REF!</v>
      </c>
      <c r="I208" s="92" t="e">
        <f>#REF!</f>
        <v>#REF!</v>
      </c>
      <c r="J208" s="93" t="e">
        <f t="shared" si="165"/>
        <v>#REF!</v>
      </c>
      <c r="K208" s="92" t="e">
        <f>#REF!</f>
        <v>#REF!</v>
      </c>
      <c r="L208" s="93" t="e">
        <f t="shared" si="166"/>
        <v>#REF!</v>
      </c>
      <c r="M208" s="92" t="e">
        <f>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#REF!</f>
        <v>#REF!</v>
      </c>
      <c r="C209" s="92" t="e">
        <f>#REF!</f>
        <v>#REF!</v>
      </c>
      <c r="D209" s="93" t="e">
        <f t="shared" si="162"/>
        <v>#REF!</v>
      </c>
      <c r="E209" s="92" t="e">
        <f>#REF!</f>
        <v>#REF!</v>
      </c>
      <c r="F209" s="93" t="e">
        <f t="shared" si="163"/>
        <v>#REF!</v>
      </c>
      <c r="G209" s="92" t="e">
        <f>#REF!</f>
        <v>#REF!</v>
      </c>
      <c r="H209" s="93" t="e">
        <f t="shared" si="164"/>
        <v>#REF!</v>
      </c>
      <c r="I209" s="92" t="e">
        <f>#REF!</f>
        <v>#REF!</v>
      </c>
      <c r="J209" s="93" t="e">
        <f t="shared" si="165"/>
        <v>#REF!</v>
      </c>
      <c r="K209" s="92" t="e">
        <f>#REF!</f>
        <v>#REF!</v>
      </c>
      <c r="L209" s="93" t="e">
        <f t="shared" si="166"/>
        <v>#REF!</v>
      </c>
      <c r="M209" s="92" t="e">
        <f>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#REF!</f>
        <v>#REF!</v>
      </c>
      <c r="C210" s="92" t="e">
        <f>#REF!</f>
        <v>#REF!</v>
      </c>
      <c r="D210" s="93" t="e">
        <f t="shared" si="162"/>
        <v>#REF!</v>
      </c>
      <c r="E210" s="92" t="e">
        <f>#REF!</f>
        <v>#REF!</v>
      </c>
      <c r="F210" s="93" t="e">
        <f t="shared" si="163"/>
        <v>#REF!</v>
      </c>
      <c r="G210" s="92" t="e">
        <f>#REF!</f>
        <v>#REF!</v>
      </c>
      <c r="H210" s="93" t="e">
        <f t="shared" si="164"/>
        <v>#REF!</v>
      </c>
      <c r="I210" s="92" t="e">
        <f>#REF!</f>
        <v>#REF!</v>
      </c>
      <c r="J210" s="93" t="e">
        <f t="shared" si="165"/>
        <v>#REF!</v>
      </c>
      <c r="K210" s="92" t="e">
        <f>#REF!</f>
        <v>#REF!</v>
      </c>
      <c r="L210" s="93" t="e">
        <f t="shared" si="166"/>
        <v>#REF!</v>
      </c>
      <c r="M210" s="92" t="e">
        <f>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#REF!</f>
        <v>#REF!</v>
      </c>
      <c r="C211" s="97" t="e">
        <f>#REF!</f>
        <v>#REF!</v>
      </c>
      <c r="D211" s="98" t="e">
        <f t="shared" si="162"/>
        <v>#REF!</v>
      </c>
      <c r="E211" s="97" t="e">
        <f>#REF!</f>
        <v>#REF!</v>
      </c>
      <c r="F211" s="98" t="e">
        <f t="shared" si="163"/>
        <v>#REF!</v>
      </c>
      <c r="G211" s="97" t="e">
        <f>#REF!</f>
        <v>#REF!</v>
      </c>
      <c r="H211" s="98" t="e">
        <f t="shared" si="164"/>
        <v>#REF!</v>
      </c>
      <c r="I211" s="97" t="e">
        <f>#REF!</f>
        <v>#REF!</v>
      </c>
      <c r="J211" s="98" t="e">
        <f t="shared" si="165"/>
        <v>#REF!</v>
      </c>
      <c r="K211" s="97" t="e">
        <f>#REF!</f>
        <v>#REF!</v>
      </c>
      <c r="L211" s="98" t="e">
        <f t="shared" si="166"/>
        <v>#REF!</v>
      </c>
      <c r="M211" s="97" t="e">
        <f>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88" t="s">
        <v>285</v>
      </c>
      <c r="B214" s="989"/>
      <c r="C214" s="989"/>
      <c r="D214" s="989"/>
      <c r="E214" s="989"/>
      <c r="F214" s="989"/>
      <c r="G214" s="989"/>
      <c r="H214" s="989"/>
      <c r="I214" s="989"/>
      <c r="J214" s="989"/>
      <c r="K214" s="989"/>
      <c r="L214" s="989"/>
      <c r="M214" s="989"/>
      <c r="N214" s="989"/>
      <c r="O214" s="989"/>
      <c r="P214" s="989"/>
      <c r="Q214" s="989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88" t="s">
        <v>291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88" t="s">
        <v>293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88" t="s">
        <v>295</v>
      </c>
      <c r="B248" s="989"/>
      <c r="C248" s="989"/>
      <c r="D248" s="989"/>
      <c r="E248" s="989"/>
      <c r="F248" s="989"/>
      <c r="G248" s="989"/>
      <c r="H248" s="989"/>
      <c r="I248" s="989"/>
      <c r="J248" s="989"/>
      <c r="K248" s="989"/>
      <c r="L248" s="989"/>
      <c r="M248" s="989"/>
      <c r="N248" s="989"/>
      <c r="O248" s="989"/>
      <c r="P248" s="989"/>
      <c r="Q248" s="989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III VM-VG'!#REF!</f>
        <v>#REF!</v>
      </c>
      <c r="C250" s="117" t="e">
        <f>'CAPS INF III VM-VG'!#REF!</f>
        <v>#REF!</v>
      </c>
      <c r="D250" s="42" t="e">
        <f t="shared" ref="D250:D260" si="206">C250/$B250</f>
        <v>#REF!</v>
      </c>
      <c r="E250" s="117" t="e">
        <f>'CAPS INF III VM-VG'!#REF!</f>
        <v>#REF!</v>
      </c>
      <c r="F250" s="42" t="e">
        <f t="shared" ref="F250:F260" si="207">E250/$B250</f>
        <v>#REF!</v>
      </c>
      <c r="G250" s="117" t="e">
        <f>'CAPS INF III VM-VG'!#REF!</f>
        <v>#REF!</v>
      </c>
      <c r="H250" s="42" t="e">
        <f t="shared" ref="H250:H260" si="208">G250/$B250</f>
        <v>#REF!</v>
      </c>
      <c r="I250" s="117" t="e">
        <f>'CAPS INF III VM-VG'!#REF!</f>
        <v>#REF!</v>
      </c>
      <c r="J250" s="42" t="e">
        <f t="shared" ref="J250:J260" si="209">I250/$B250</f>
        <v>#REF!</v>
      </c>
      <c r="K250" s="117" t="e">
        <f>'CAPS INF III VM-VG'!#REF!</f>
        <v>#REF!</v>
      </c>
      <c r="L250" s="42" t="e">
        <f t="shared" ref="L250:L260" si="210">K250/$B250</f>
        <v>#REF!</v>
      </c>
      <c r="M250" s="117" t="e">
        <f>'CAPS INF III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III VM-VG'!#REF!</f>
        <v>#REF!</v>
      </c>
      <c r="C251" s="114" t="e">
        <f>'CAPS INF III VM-VG'!#REF!</f>
        <v>#REF!</v>
      </c>
      <c r="D251" s="121" t="e">
        <f t="shared" si="206"/>
        <v>#REF!</v>
      </c>
      <c r="E251" s="114" t="e">
        <f>'CAPS INF III VM-VG'!#REF!</f>
        <v>#REF!</v>
      </c>
      <c r="F251" s="121" t="e">
        <f t="shared" si="207"/>
        <v>#REF!</v>
      </c>
      <c r="G251" s="114" t="e">
        <f>'CAPS INF III VM-VG'!#REF!</f>
        <v>#REF!</v>
      </c>
      <c r="H251" s="121" t="e">
        <f t="shared" si="208"/>
        <v>#REF!</v>
      </c>
      <c r="I251" s="114" t="e">
        <f>'CAPS INF III VM-VG'!#REF!</f>
        <v>#REF!</v>
      </c>
      <c r="J251" s="121" t="e">
        <f t="shared" si="209"/>
        <v>#REF!</v>
      </c>
      <c r="K251" s="114" t="e">
        <f>'CAPS INF III VM-VG'!#REF!</f>
        <v>#REF!</v>
      </c>
      <c r="L251" s="121" t="e">
        <f t="shared" si="210"/>
        <v>#REF!</v>
      </c>
      <c r="M251" s="114" t="e">
        <f>'CAPS INF III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III VM-VG'!#REF!</f>
        <v>#REF!</v>
      </c>
      <c r="C252" s="114" t="e">
        <f>'CAPS INF III VM-VG'!#REF!</f>
        <v>#REF!</v>
      </c>
      <c r="D252" s="121" t="e">
        <f t="shared" si="206"/>
        <v>#REF!</v>
      </c>
      <c r="E252" s="114" t="e">
        <f>'CAPS INF III VM-VG'!#REF!</f>
        <v>#REF!</v>
      </c>
      <c r="F252" s="121" t="e">
        <f t="shared" si="207"/>
        <v>#REF!</v>
      </c>
      <c r="G252" s="114" t="e">
        <f>'CAPS INF III VM-VG'!#REF!</f>
        <v>#REF!</v>
      </c>
      <c r="H252" s="121" t="e">
        <f t="shared" si="208"/>
        <v>#REF!</v>
      </c>
      <c r="I252" s="114" t="e">
        <f>'CAPS INF III VM-VG'!#REF!</f>
        <v>#REF!</v>
      </c>
      <c r="J252" s="121" t="e">
        <f t="shared" si="209"/>
        <v>#REF!</v>
      </c>
      <c r="K252" s="114" t="e">
        <f>'CAPS INF III VM-VG'!#REF!</f>
        <v>#REF!</v>
      </c>
      <c r="L252" s="121" t="e">
        <f t="shared" si="210"/>
        <v>#REF!</v>
      </c>
      <c r="M252" s="114" t="e">
        <f>'CAPS INF III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III VM-VG'!#REF!</f>
        <v>#REF!</v>
      </c>
      <c r="C253" s="114" t="e">
        <f>'CAPS INF III VM-VG'!#REF!</f>
        <v>#REF!</v>
      </c>
      <c r="D253" s="121" t="e">
        <f t="shared" si="206"/>
        <v>#REF!</v>
      </c>
      <c r="E253" s="114" t="e">
        <f>'CAPS INF III VM-VG'!#REF!</f>
        <v>#REF!</v>
      </c>
      <c r="F253" s="121" t="e">
        <f t="shared" si="207"/>
        <v>#REF!</v>
      </c>
      <c r="G253" s="114" t="e">
        <f>'CAPS INF III VM-VG'!#REF!</f>
        <v>#REF!</v>
      </c>
      <c r="H253" s="121" t="e">
        <f t="shared" si="208"/>
        <v>#REF!</v>
      </c>
      <c r="I253" s="114" t="e">
        <f>'CAPS INF III VM-VG'!#REF!</f>
        <v>#REF!</v>
      </c>
      <c r="J253" s="121" t="e">
        <f t="shared" si="209"/>
        <v>#REF!</v>
      </c>
      <c r="K253" s="114" t="e">
        <f>'CAPS INF III VM-VG'!#REF!</f>
        <v>#REF!</v>
      </c>
      <c r="L253" s="121" t="e">
        <f t="shared" si="210"/>
        <v>#REF!</v>
      </c>
      <c r="M253" s="114" t="e">
        <f>'CAPS INF III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III VM-VG'!#REF!</f>
        <v>#REF!</v>
      </c>
      <c r="C254" s="114" t="e">
        <f>'CAPS INF III VM-VG'!#REF!</f>
        <v>#REF!</v>
      </c>
      <c r="D254" s="121" t="e">
        <f t="shared" si="206"/>
        <v>#REF!</v>
      </c>
      <c r="E254" s="114" t="e">
        <f>'CAPS INF III VM-VG'!#REF!</f>
        <v>#REF!</v>
      </c>
      <c r="F254" s="121" t="e">
        <f t="shared" si="207"/>
        <v>#REF!</v>
      </c>
      <c r="G254" s="114" t="e">
        <f>'CAPS INF III VM-VG'!#REF!</f>
        <v>#REF!</v>
      </c>
      <c r="H254" s="121" t="e">
        <f t="shared" si="208"/>
        <v>#REF!</v>
      </c>
      <c r="I254" s="114" t="e">
        <f>'CAPS INF III VM-VG'!#REF!</f>
        <v>#REF!</v>
      </c>
      <c r="J254" s="121" t="e">
        <f t="shared" si="209"/>
        <v>#REF!</v>
      </c>
      <c r="K254" s="114" t="e">
        <f>'CAPS INF III VM-VG'!#REF!</f>
        <v>#REF!</v>
      </c>
      <c r="L254" s="121" t="e">
        <f t="shared" si="210"/>
        <v>#REF!</v>
      </c>
      <c r="M254" s="114" t="e">
        <f>'CAPS INF III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III VM-VG'!#REF!</f>
        <v>#REF!</v>
      </c>
      <c r="C255" s="114" t="e">
        <f>'CAPS INF III VM-VG'!#REF!</f>
        <v>#REF!</v>
      </c>
      <c r="D255" s="121" t="e">
        <f t="shared" si="206"/>
        <v>#REF!</v>
      </c>
      <c r="E255" s="114" t="e">
        <f>'CAPS INF III VM-VG'!#REF!</f>
        <v>#REF!</v>
      </c>
      <c r="F255" s="121" t="e">
        <f t="shared" si="207"/>
        <v>#REF!</v>
      </c>
      <c r="G255" s="114" t="e">
        <f>'CAPS INF III VM-VG'!#REF!</f>
        <v>#REF!</v>
      </c>
      <c r="H255" s="121" t="e">
        <f t="shared" si="208"/>
        <v>#REF!</v>
      </c>
      <c r="I255" s="114" t="e">
        <f>'CAPS INF III VM-VG'!#REF!</f>
        <v>#REF!</v>
      </c>
      <c r="J255" s="121" t="e">
        <f t="shared" si="209"/>
        <v>#REF!</v>
      </c>
      <c r="K255" s="114" t="e">
        <f>'CAPS INF III VM-VG'!#REF!</f>
        <v>#REF!</v>
      </c>
      <c r="L255" s="121" t="e">
        <f t="shared" si="210"/>
        <v>#REF!</v>
      </c>
      <c r="M255" s="114" t="e">
        <f>'CAPS INF III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III VM-VG'!#REF!</f>
        <v>#REF!</v>
      </c>
      <c r="C256" s="114" t="e">
        <f>'CAPS INF III VM-VG'!#REF!</f>
        <v>#REF!</v>
      </c>
      <c r="D256" s="121" t="e">
        <f t="shared" si="206"/>
        <v>#REF!</v>
      </c>
      <c r="E256" s="114" t="e">
        <f>'CAPS INF III VM-VG'!#REF!</f>
        <v>#REF!</v>
      </c>
      <c r="F256" s="121" t="e">
        <f t="shared" si="207"/>
        <v>#REF!</v>
      </c>
      <c r="G256" s="114" t="e">
        <f>'CAPS INF III VM-VG'!#REF!</f>
        <v>#REF!</v>
      </c>
      <c r="H256" s="121" t="e">
        <f t="shared" si="208"/>
        <v>#REF!</v>
      </c>
      <c r="I256" s="114" t="e">
        <f>'CAPS INF III VM-VG'!#REF!</f>
        <v>#REF!</v>
      </c>
      <c r="J256" s="121" t="e">
        <f t="shared" si="209"/>
        <v>#REF!</v>
      </c>
      <c r="K256" s="114" t="e">
        <f>'CAPS INF III VM-VG'!#REF!</f>
        <v>#REF!</v>
      </c>
      <c r="L256" s="121" t="e">
        <f t="shared" si="210"/>
        <v>#REF!</v>
      </c>
      <c r="M256" s="114" t="e">
        <f>'CAPS INF III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III VM-VG'!#REF!</f>
        <v>#REF!</v>
      </c>
      <c r="C257" s="114" t="e">
        <f>'CAPS INF III VM-VG'!#REF!</f>
        <v>#REF!</v>
      </c>
      <c r="D257" s="121" t="e">
        <f t="shared" si="206"/>
        <v>#REF!</v>
      </c>
      <c r="E257" s="114" t="e">
        <f>'CAPS INF III VM-VG'!#REF!</f>
        <v>#REF!</v>
      </c>
      <c r="F257" s="121" t="e">
        <f t="shared" si="207"/>
        <v>#REF!</v>
      </c>
      <c r="G257" s="114" t="e">
        <f>'CAPS INF III VM-VG'!#REF!</f>
        <v>#REF!</v>
      </c>
      <c r="H257" s="121" t="e">
        <f t="shared" si="208"/>
        <v>#REF!</v>
      </c>
      <c r="I257" s="114" t="e">
        <f>'CAPS INF III VM-VG'!#REF!</f>
        <v>#REF!</v>
      </c>
      <c r="J257" s="121" t="e">
        <f t="shared" si="209"/>
        <v>#REF!</v>
      </c>
      <c r="K257" s="114" t="e">
        <f>'CAPS INF III VM-VG'!#REF!</f>
        <v>#REF!</v>
      </c>
      <c r="L257" s="121" t="e">
        <f t="shared" si="210"/>
        <v>#REF!</v>
      </c>
      <c r="M257" s="114" t="e">
        <f>'CAPS INF III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III VM-VG'!#REF!</f>
        <v>#REF!</v>
      </c>
      <c r="C258" s="114" t="e">
        <f>'CAPS INF III VM-VG'!#REF!</f>
        <v>#REF!</v>
      </c>
      <c r="D258" s="121" t="e">
        <f t="shared" si="206"/>
        <v>#REF!</v>
      </c>
      <c r="E258" s="114" t="e">
        <f>'CAPS INF III VM-VG'!#REF!</f>
        <v>#REF!</v>
      </c>
      <c r="F258" s="121" t="e">
        <f t="shared" si="207"/>
        <v>#REF!</v>
      </c>
      <c r="G258" s="114" t="e">
        <f>'CAPS INF III VM-VG'!#REF!</f>
        <v>#REF!</v>
      </c>
      <c r="H258" s="121" t="e">
        <f t="shared" si="208"/>
        <v>#REF!</v>
      </c>
      <c r="I258" s="114" t="e">
        <f>'CAPS INF III VM-VG'!#REF!</f>
        <v>#REF!</v>
      </c>
      <c r="J258" s="121" t="e">
        <f t="shared" si="209"/>
        <v>#REF!</v>
      </c>
      <c r="K258" s="114" t="e">
        <f>'CAPS INF III VM-VG'!#REF!</f>
        <v>#REF!</v>
      </c>
      <c r="L258" s="121" t="e">
        <f t="shared" si="210"/>
        <v>#REF!</v>
      </c>
      <c r="M258" s="114" t="e">
        <f>'CAPS INF III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III VM-VG'!#REF!</f>
        <v>#REF!</v>
      </c>
      <c r="C259" s="124" t="e">
        <f>'CAPS INF III VM-VG'!#REF!</f>
        <v>#REF!</v>
      </c>
      <c r="D259" s="125" t="e">
        <f t="shared" si="206"/>
        <v>#REF!</v>
      </c>
      <c r="E259" s="124" t="e">
        <f>'CAPS INF III VM-VG'!#REF!</f>
        <v>#REF!</v>
      </c>
      <c r="F259" s="125" t="e">
        <f t="shared" si="207"/>
        <v>#REF!</v>
      </c>
      <c r="G259" s="124" t="e">
        <f>'CAPS INF III VM-VG'!#REF!</f>
        <v>#REF!</v>
      </c>
      <c r="H259" s="125" t="e">
        <f t="shared" si="208"/>
        <v>#REF!</v>
      </c>
      <c r="I259" s="124" t="e">
        <f>'CAPS INF III VM-VG'!#REF!</f>
        <v>#REF!</v>
      </c>
      <c r="J259" s="125" t="e">
        <f t="shared" si="209"/>
        <v>#REF!</v>
      </c>
      <c r="K259" s="124" t="e">
        <f>'CAPS INF III VM-VG'!#REF!</f>
        <v>#REF!</v>
      </c>
      <c r="L259" s="125" t="e">
        <f t="shared" si="210"/>
        <v>#REF!</v>
      </c>
      <c r="M259" s="124" t="e">
        <f>'CAPS INF III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88" t="s">
        <v>297</v>
      </c>
      <c r="B262" s="989"/>
      <c r="C262" s="989"/>
      <c r="D262" s="989"/>
      <c r="E262" s="989"/>
      <c r="F262" s="989"/>
      <c r="G262" s="989"/>
      <c r="H262" s="989"/>
      <c r="I262" s="989"/>
      <c r="J262" s="989"/>
      <c r="K262" s="989"/>
      <c r="L262" s="989"/>
      <c r="M262" s="989"/>
      <c r="N262" s="989"/>
      <c r="O262" s="989"/>
      <c r="P262" s="989"/>
      <c r="Q262" s="989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88" t="s">
        <v>257</v>
      </c>
      <c r="B278" s="989"/>
      <c r="C278" s="989"/>
      <c r="D278" s="989"/>
      <c r="E278" s="989"/>
      <c r="F278" s="989"/>
      <c r="G278" s="989"/>
      <c r="H278" s="989"/>
      <c r="I278" s="989"/>
      <c r="J278" s="989"/>
      <c r="K278" s="989"/>
      <c r="L278" s="989"/>
      <c r="M278" s="989"/>
      <c r="N278" s="989"/>
      <c r="O278" s="989"/>
      <c r="P278" s="989"/>
      <c r="Q278" s="989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88" t="s">
        <v>299</v>
      </c>
      <c r="B287" s="989"/>
      <c r="C287" s="989"/>
      <c r="D287" s="989"/>
      <c r="E287" s="989"/>
      <c r="F287" s="989"/>
      <c r="G287" s="989"/>
      <c r="H287" s="989"/>
      <c r="I287" s="989"/>
      <c r="J287" s="989"/>
      <c r="K287" s="989"/>
      <c r="L287" s="989"/>
      <c r="M287" s="989"/>
      <c r="N287" s="989"/>
      <c r="O287" s="989"/>
      <c r="P287" s="989"/>
      <c r="Q287" s="989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88" t="s">
        <v>300</v>
      </c>
      <c r="B293" s="989"/>
      <c r="C293" s="989"/>
      <c r="D293" s="989"/>
      <c r="E293" s="989"/>
      <c r="F293" s="989"/>
      <c r="G293" s="989"/>
      <c r="H293" s="989"/>
      <c r="I293" s="989"/>
      <c r="J293" s="989"/>
      <c r="K293" s="989"/>
      <c r="L293" s="989"/>
      <c r="M293" s="989"/>
      <c r="N293" s="989"/>
      <c r="O293" s="989"/>
      <c r="P293" s="989"/>
      <c r="Q293" s="989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88" t="s">
        <v>301</v>
      </c>
      <c r="B299" s="989"/>
      <c r="C299" s="989"/>
      <c r="D299" s="989"/>
      <c r="E299" s="989"/>
      <c r="F299" s="989"/>
      <c r="G299" s="989"/>
      <c r="H299" s="989"/>
      <c r="I299" s="989"/>
      <c r="J299" s="989"/>
      <c r="K299" s="989"/>
      <c r="L299" s="989"/>
      <c r="M299" s="989"/>
      <c r="N299" s="989"/>
      <c r="O299" s="989"/>
      <c r="P299" s="989"/>
      <c r="Q299" s="989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  <mergeCell ref="A139:Q139"/>
    <mergeCell ref="A151:Q151"/>
    <mergeCell ref="A163:Q163"/>
    <mergeCell ref="A174:Q174"/>
    <mergeCell ref="A191:Q191"/>
    <mergeCell ref="A74:Q74"/>
    <mergeCell ref="A86:Q86"/>
    <mergeCell ref="A101:Q101"/>
    <mergeCell ref="A116:Q116"/>
    <mergeCell ref="A130:Q130"/>
    <mergeCell ref="A4:Q4"/>
    <mergeCell ref="A20:Q20"/>
    <mergeCell ref="A47:Q47"/>
    <mergeCell ref="A61:Q61"/>
    <mergeCell ref="A1:K1"/>
    <mergeCell ref="A2:K2"/>
    <mergeCell ref="A36:Q36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313"/>
      <c r="Q1" s="503"/>
    </row>
    <row r="2" spans="1:20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  <c r="T4" s="989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88" t="s">
        <v>47</v>
      </c>
      <c r="B21" s="989"/>
      <c r="C21" s="989"/>
      <c r="D21" s="989"/>
      <c r="E21" s="989"/>
      <c r="F21" s="989"/>
      <c r="G21" s="989"/>
      <c r="H21" s="989"/>
      <c r="I21" s="989"/>
      <c r="J21" s="989"/>
      <c r="K21" s="989"/>
      <c r="L21" s="989"/>
      <c r="M21" s="989"/>
      <c r="N21" s="989"/>
      <c r="O21" s="989"/>
      <c r="P21" s="989"/>
      <c r="Q21" s="989"/>
      <c r="R21" s="989"/>
      <c r="S21" s="989"/>
      <c r="T21" s="989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88" t="s">
        <v>262</v>
      </c>
      <c r="B37" s="989"/>
      <c r="C37" s="989"/>
      <c r="D37" s="989"/>
      <c r="E37" s="989"/>
      <c r="F37" s="989"/>
      <c r="G37" s="989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89"/>
      <c r="S37" s="989"/>
      <c r="T37" s="989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88" t="s">
        <v>264</v>
      </c>
      <c r="B48" s="989"/>
      <c r="C48" s="989"/>
      <c r="D48" s="989"/>
      <c r="E48" s="989"/>
      <c r="F48" s="989"/>
      <c r="G48" s="989"/>
      <c r="H48" s="989"/>
      <c r="I48" s="989"/>
      <c r="J48" s="989"/>
      <c r="K48" s="989"/>
      <c r="L48" s="989"/>
      <c r="M48" s="989"/>
      <c r="N48" s="989"/>
      <c r="O48" s="989"/>
      <c r="P48" s="989"/>
      <c r="Q48" s="989"/>
      <c r="R48" s="989"/>
      <c r="S48" s="989"/>
      <c r="T48" s="989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88" t="s">
        <v>266</v>
      </c>
      <c r="B62" s="989"/>
      <c r="C62" s="989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88" t="s">
        <v>268</v>
      </c>
      <c r="B76" s="989"/>
      <c r="C76" s="989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88" t="s">
        <v>270</v>
      </c>
      <c r="B88" s="989"/>
      <c r="C88" s="989"/>
      <c r="D88" s="989"/>
      <c r="E88" s="989"/>
      <c r="F88" s="989"/>
      <c r="G88" s="989"/>
      <c r="H88" s="989"/>
      <c r="I88" s="989"/>
      <c r="J88" s="989"/>
      <c r="K88" s="989"/>
      <c r="L88" s="989"/>
      <c r="M88" s="989"/>
      <c r="N88" s="989"/>
      <c r="O88" s="989"/>
      <c r="P88" s="989"/>
      <c r="Q88" s="989"/>
      <c r="R88" s="989"/>
      <c r="S88" s="989"/>
      <c r="T88" s="989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88" t="s">
        <v>272</v>
      </c>
      <c r="B103" s="989"/>
      <c r="C103" s="989"/>
      <c r="D103" s="989"/>
      <c r="E103" s="989"/>
      <c r="F103" s="989"/>
      <c r="G103" s="989"/>
      <c r="H103" s="989"/>
      <c r="I103" s="989"/>
      <c r="J103" s="989"/>
      <c r="K103" s="989"/>
      <c r="L103" s="989"/>
      <c r="M103" s="989"/>
      <c r="N103" s="989"/>
      <c r="O103" s="989"/>
      <c r="P103" s="989"/>
      <c r="Q103" s="989"/>
      <c r="R103" s="989"/>
      <c r="S103" s="989"/>
      <c r="T103" s="989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88" t="s">
        <v>274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  <c r="T118" s="989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88" t="s">
        <v>302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88" t="s">
        <v>277</v>
      </c>
      <c r="B142" s="989"/>
      <c r="C142" s="989"/>
      <c r="D142" s="989"/>
      <c r="E142" s="989"/>
      <c r="F142" s="989"/>
      <c r="G142" s="989"/>
      <c r="H142" s="989"/>
      <c r="I142" s="989"/>
      <c r="J142" s="989"/>
      <c r="K142" s="989"/>
      <c r="L142" s="989"/>
      <c r="M142" s="989"/>
      <c r="N142" s="989"/>
      <c r="O142" s="989"/>
      <c r="P142" s="989"/>
      <c r="Q142" s="989"/>
      <c r="R142" s="989"/>
      <c r="S142" s="989"/>
      <c r="T142" s="989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88" t="s">
        <v>279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88" t="s">
        <v>281</v>
      </c>
      <c r="B166" s="989"/>
      <c r="C166" s="989"/>
      <c r="D166" s="989"/>
      <c r="E166" s="989"/>
      <c r="F166" s="989"/>
      <c r="G166" s="989"/>
      <c r="H166" s="989"/>
      <c r="I166" s="989"/>
      <c r="J166" s="989"/>
      <c r="K166" s="989"/>
      <c r="L166" s="989"/>
      <c r="M166" s="989"/>
      <c r="N166" s="989"/>
      <c r="O166" s="989"/>
      <c r="P166" s="989"/>
      <c r="Q166" s="989"/>
      <c r="R166" s="989"/>
      <c r="S166" s="989"/>
      <c r="T166" s="989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88" t="s">
        <v>283</v>
      </c>
      <c r="B177" s="989"/>
      <c r="C177" s="989"/>
      <c r="D177" s="989"/>
      <c r="E177" s="989"/>
      <c r="F177" s="989"/>
      <c r="G177" s="989"/>
      <c r="H177" s="989"/>
      <c r="I177" s="989"/>
      <c r="J177" s="989"/>
      <c r="K177" s="989"/>
      <c r="L177" s="989"/>
      <c r="M177" s="989"/>
      <c r="N177" s="989"/>
      <c r="O177" s="989"/>
      <c r="P177" s="989"/>
      <c r="Q177" s="989"/>
      <c r="R177" s="989"/>
      <c r="S177" s="989"/>
      <c r="T177" s="989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88" t="s">
        <v>287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88" t="s">
        <v>289</v>
      </c>
      <c r="B208" s="989"/>
      <c r="C208" s="989"/>
      <c r="D208" s="989"/>
      <c r="E208" s="989"/>
      <c r="F208" s="989"/>
      <c r="G208" s="989"/>
      <c r="H208" s="989"/>
      <c r="I208" s="989"/>
      <c r="J208" s="989"/>
      <c r="K208" s="989"/>
      <c r="L208" s="989"/>
      <c r="M208" s="989"/>
      <c r="N208" s="989"/>
      <c r="O208" s="989"/>
      <c r="P208" s="989"/>
      <c r="Q208" s="989"/>
      <c r="R208" s="989"/>
      <c r="S208" s="989"/>
      <c r="T208" s="989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#REF!</f>
        <v>#REF!</v>
      </c>
      <c r="D210" s="282" t="e">
        <f t="shared" ref="D210:D214" si="287">C210*B210</f>
        <v>#REF!</v>
      </c>
      <c r="E210" s="483" t="e">
        <f>#REF!</f>
        <v>#REF!</v>
      </c>
      <c r="F210" s="302" t="e">
        <f t="shared" ref="F210:F214" si="288">(E210*$B210)-$D210</f>
        <v>#REF!</v>
      </c>
      <c r="G210" s="483" t="e">
        <f>#REF!</f>
        <v>#REF!</v>
      </c>
      <c r="H210" s="302" t="e">
        <f t="shared" ref="H210:H214" si="289">(G210*$B210)-$D210</f>
        <v>#REF!</v>
      </c>
      <c r="I210" s="483" t="e">
        <f>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#REF!</f>
        <v>#REF!</v>
      </c>
      <c r="N210" s="302" t="e">
        <f t="shared" ref="N210:N214" si="293">(M210*$B210)-$D210</f>
        <v>#REF!</v>
      </c>
      <c r="O210" s="483" t="e">
        <f>#REF!</f>
        <v>#REF!</v>
      </c>
      <c r="P210" s="302" t="e">
        <f t="shared" ref="P210:P214" si="294">(O210*$B210)-$D210</f>
        <v>#REF!</v>
      </c>
      <c r="Q210" s="483" t="e">
        <f>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#REF!</f>
        <v>#REF!</v>
      </c>
      <c r="D211" s="283" t="e">
        <f t="shared" si="287"/>
        <v>#REF!</v>
      </c>
      <c r="E211" s="95" t="e">
        <f>#REF!</f>
        <v>#REF!</v>
      </c>
      <c r="F211" s="303" t="e">
        <f t="shared" si="288"/>
        <v>#REF!</v>
      </c>
      <c r="G211" s="95" t="e">
        <f>#REF!</f>
        <v>#REF!</v>
      </c>
      <c r="H211" s="303" t="e">
        <f t="shared" si="289"/>
        <v>#REF!</v>
      </c>
      <c r="I211" s="95" t="e">
        <f>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#REF!</f>
        <v>#REF!</v>
      </c>
      <c r="N211" s="303" t="e">
        <f t="shared" si="293"/>
        <v>#REF!</v>
      </c>
      <c r="O211" s="95" t="e">
        <f>#REF!</f>
        <v>#REF!</v>
      </c>
      <c r="P211" s="303" t="e">
        <f t="shared" si="294"/>
        <v>#REF!</v>
      </c>
      <c r="Q211" s="95" t="e">
        <f>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#REF!</f>
        <v>#REF!</v>
      </c>
      <c r="D212" s="283" t="e">
        <f t="shared" si="287"/>
        <v>#REF!</v>
      </c>
      <c r="E212" s="95" t="e">
        <f>#REF!</f>
        <v>#REF!</v>
      </c>
      <c r="F212" s="303" t="e">
        <f t="shared" si="288"/>
        <v>#REF!</v>
      </c>
      <c r="G212" s="95" t="e">
        <f>#REF!</f>
        <v>#REF!</v>
      </c>
      <c r="H212" s="303" t="e">
        <f t="shared" si="289"/>
        <v>#REF!</v>
      </c>
      <c r="I212" s="95" t="e">
        <f>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#REF!</f>
        <v>#REF!</v>
      </c>
      <c r="N212" s="303" t="e">
        <f t="shared" si="293"/>
        <v>#REF!</v>
      </c>
      <c r="O212" s="95" t="e">
        <f>#REF!</f>
        <v>#REF!</v>
      </c>
      <c r="P212" s="303" t="e">
        <f t="shared" si="294"/>
        <v>#REF!</v>
      </c>
      <c r="Q212" s="95" t="e">
        <f>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#REF!</f>
        <v>#REF!</v>
      </c>
      <c r="D213" s="283" t="e">
        <f t="shared" si="287"/>
        <v>#REF!</v>
      </c>
      <c r="E213" s="95" t="e">
        <f>#REF!</f>
        <v>#REF!</v>
      </c>
      <c r="F213" s="303" t="e">
        <f t="shared" si="288"/>
        <v>#REF!</v>
      </c>
      <c r="G213" s="95" t="e">
        <f>#REF!</f>
        <v>#REF!</v>
      </c>
      <c r="H213" s="303" t="e">
        <f t="shared" si="289"/>
        <v>#REF!</v>
      </c>
      <c r="I213" s="95" t="e">
        <f>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#REF!</f>
        <v>#REF!</v>
      </c>
      <c r="N213" s="303" t="e">
        <f t="shared" si="293"/>
        <v>#REF!</v>
      </c>
      <c r="O213" s="95" t="e">
        <f>#REF!</f>
        <v>#REF!</v>
      </c>
      <c r="P213" s="303" t="e">
        <f t="shared" si="294"/>
        <v>#REF!</v>
      </c>
      <c r="Q213" s="95" t="e">
        <f>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#REF!</f>
        <v>#REF!</v>
      </c>
      <c r="D214" s="285" t="e">
        <f t="shared" si="287"/>
        <v>#REF!</v>
      </c>
      <c r="E214" s="484" t="e">
        <f>#REF!</f>
        <v>#REF!</v>
      </c>
      <c r="F214" s="304" t="e">
        <f t="shared" si="288"/>
        <v>#REF!</v>
      </c>
      <c r="G214" s="484" t="e">
        <f>#REF!</f>
        <v>#REF!</v>
      </c>
      <c r="H214" s="304" t="e">
        <f t="shared" si="289"/>
        <v>#REF!</v>
      </c>
      <c r="I214" s="484" t="e">
        <f>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#REF!</f>
        <v>#REF!</v>
      </c>
      <c r="N214" s="304" t="e">
        <f t="shared" si="293"/>
        <v>#REF!</v>
      </c>
      <c r="O214" s="484" t="e">
        <f>#REF!</f>
        <v>#REF!</v>
      </c>
      <c r="P214" s="304" t="e">
        <f t="shared" si="294"/>
        <v>#REF!</v>
      </c>
      <c r="Q214" s="484" t="e">
        <f>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88" t="s">
        <v>285</v>
      </c>
      <c r="B217" s="989"/>
      <c r="C217" s="989"/>
      <c r="D217" s="989"/>
      <c r="E217" s="989"/>
      <c r="F217" s="989"/>
      <c r="G217" s="989"/>
      <c r="H217" s="989"/>
      <c r="I217" s="989"/>
      <c r="J217" s="989"/>
      <c r="K217" s="989"/>
      <c r="L217" s="989"/>
      <c r="M217" s="989"/>
      <c r="N217" s="989"/>
      <c r="O217" s="989"/>
      <c r="P217" s="989"/>
      <c r="Q217" s="989"/>
      <c r="R217" s="989"/>
      <c r="S217" s="989"/>
      <c r="T217" s="989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88" t="s">
        <v>291</v>
      </c>
      <c r="B228" s="989"/>
      <c r="C228" s="989"/>
      <c r="D228" s="989"/>
      <c r="E228" s="989"/>
      <c r="F228" s="989"/>
      <c r="G228" s="989"/>
      <c r="H228" s="989"/>
      <c r="I228" s="989"/>
      <c r="J228" s="989"/>
      <c r="K228" s="989"/>
      <c r="L228" s="989"/>
      <c r="M228" s="989"/>
      <c r="N228" s="989"/>
      <c r="O228" s="989"/>
      <c r="P228" s="989"/>
      <c r="Q228" s="989"/>
      <c r="R228" s="989"/>
      <c r="S228" s="989"/>
      <c r="T228" s="989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88" t="s">
        <v>293</v>
      </c>
      <c r="B240" s="989"/>
      <c r="C240" s="989"/>
      <c r="D240" s="989"/>
      <c r="E240" s="989"/>
      <c r="F240" s="989"/>
      <c r="G240" s="989"/>
      <c r="H240" s="989"/>
      <c r="I240" s="989"/>
      <c r="J240" s="989"/>
      <c r="K240" s="989"/>
      <c r="L240" s="989"/>
      <c r="M240" s="989"/>
      <c r="N240" s="989"/>
      <c r="O240" s="989"/>
      <c r="P240" s="989"/>
      <c r="Q240" s="989"/>
      <c r="R240" s="989"/>
      <c r="S240" s="989"/>
      <c r="T240" s="989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88" t="s">
        <v>295</v>
      </c>
      <c r="B251" s="989"/>
      <c r="C251" s="989"/>
      <c r="D251" s="989"/>
      <c r="E251" s="989"/>
      <c r="F251" s="989"/>
      <c r="G251" s="989"/>
      <c r="H251" s="989"/>
      <c r="I251" s="989"/>
      <c r="J251" s="989"/>
      <c r="K251" s="989"/>
      <c r="L251" s="989"/>
      <c r="M251" s="989"/>
      <c r="N251" s="989"/>
      <c r="O251" s="989"/>
      <c r="P251" s="989"/>
      <c r="Q251" s="989"/>
      <c r="R251" s="989"/>
      <c r="S251" s="989"/>
      <c r="T251" s="989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III VM-VG'!#REF!</f>
        <v>#REF!</v>
      </c>
      <c r="D253" s="297" t="e">
        <f t="shared" ref="D253:D262" si="347">C253*B253</f>
        <v>#REF!</v>
      </c>
      <c r="E253" s="496" t="e">
        <f>'CAPS INF III VM-VG'!#REF!</f>
        <v>#REF!</v>
      </c>
      <c r="F253" s="309" t="e">
        <f t="shared" ref="F253:F262" si="348">(E253*$B253)-$D253</f>
        <v>#REF!</v>
      </c>
      <c r="G253" s="496" t="e">
        <f>'CAPS INF III VM-VG'!#REF!</f>
        <v>#REF!</v>
      </c>
      <c r="H253" s="309" t="e">
        <f t="shared" ref="H253:H262" si="349">(G253*$B253)-$D253</f>
        <v>#REF!</v>
      </c>
      <c r="I253" s="496" t="e">
        <f>'CAPS INF III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III VM-VG'!#REF!</f>
        <v>#REF!</v>
      </c>
      <c r="N253" s="309" t="e">
        <f t="shared" ref="N253:N262" si="353">(M253*$B253)-$D253</f>
        <v>#REF!</v>
      </c>
      <c r="O253" s="496" t="e">
        <f>'CAPS INF III VM-VG'!#REF!</f>
        <v>#REF!</v>
      </c>
      <c r="P253" s="309" t="e">
        <f t="shared" ref="P253:P262" si="354">(O253*$B253)-$D253</f>
        <v>#REF!</v>
      </c>
      <c r="Q253" s="496" t="e">
        <f>'CAPS INF III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III VM-VG'!#REF!</f>
        <v>#REF!</v>
      </c>
      <c r="D254" s="298" t="e">
        <f t="shared" si="347"/>
        <v>#REF!</v>
      </c>
      <c r="E254" s="495" t="e">
        <f>'CAPS INF III VM-VG'!#REF!</f>
        <v>#REF!</v>
      </c>
      <c r="F254" s="310" t="e">
        <f t="shared" si="348"/>
        <v>#REF!</v>
      </c>
      <c r="G254" s="495" t="e">
        <f>'CAPS INF III VM-VG'!#REF!</f>
        <v>#REF!</v>
      </c>
      <c r="H254" s="310" t="e">
        <f t="shared" si="349"/>
        <v>#REF!</v>
      </c>
      <c r="I254" s="495" t="e">
        <f>'CAPS INF III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III VM-VG'!#REF!</f>
        <v>#REF!</v>
      </c>
      <c r="N254" s="310" t="e">
        <f t="shared" si="353"/>
        <v>#REF!</v>
      </c>
      <c r="O254" s="495" t="e">
        <f>'CAPS INF III VM-VG'!#REF!</f>
        <v>#REF!</v>
      </c>
      <c r="P254" s="310" t="e">
        <f t="shared" si="354"/>
        <v>#REF!</v>
      </c>
      <c r="Q254" s="495" t="e">
        <f>'CAPS INF III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III VM-VG'!#REF!</f>
        <v>#REF!</v>
      </c>
      <c r="D255" s="298" t="e">
        <f t="shared" si="347"/>
        <v>#REF!</v>
      </c>
      <c r="E255" s="495" t="e">
        <f>'CAPS INF III VM-VG'!#REF!</f>
        <v>#REF!</v>
      </c>
      <c r="F255" s="310" t="e">
        <f t="shared" si="348"/>
        <v>#REF!</v>
      </c>
      <c r="G255" s="495" t="e">
        <f>'CAPS INF III VM-VG'!#REF!</f>
        <v>#REF!</v>
      </c>
      <c r="H255" s="310" t="e">
        <f t="shared" si="349"/>
        <v>#REF!</v>
      </c>
      <c r="I255" s="495" t="e">
        <f>'CAPS INF III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III VM-VG'!#REF!</f>
        <v>#REF!</v>
      </c>
      <c r="N255" s="310" t="e">
        <f t="shared" si="353"/>
        <v>#REF!</v>
      </c>
      <c r="O255" s="495" t="e">
        <f>'CAPS INF III VM-VG'!#REF!</f>
        <v>#REF!</v>
      </c>
      <c r="P255" s="310" t="e">
        <f t="shared" si="354"/>
        <v>#REF!</v>
      </c>
      <c r="Q255" s="495" t="e">
        <f>'CAPS INF III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III VM-VG'!#REF!</f>
        <v>#REF!</v>
      </c>
      <c r="D256" s="298" t="e">
        <f t="shared" si="347"/>
        <v>#REF!</v>
      </c>
      <c r="E256" s="495" t="e">
        <f>'CAPS INF III VM-VG'!#REF!</f>
        <v>#REF!</v>
      </c>
      <c r="F256" s="310" t="e">
        <f t="shared" si="348"/>
        <v>#REF!</v>
      </c>
      <c r="G256" s="495" t="e">
        <f>'CAPS INF III VM-VG'!#REF!</f>
        <v>#REF!</v>
      </c>
      <c r="H256" s="310" t="e">
        <f t="shared" si="349"/>
        <v>#REF!</v>
      </c>
      <c r="I256" s="495" t="e">
        <f>'CAPS INF III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III VM-VG'!#REF!</f>
        <v>#REF!</v>
      </c>
      <c r="N256" s="310" t="e">
        <f t="shared" si="353"/>
        <v>#REF!</v>
      </c>
      <c r="O256" s="495" t="e">
        <f>'CAPS INF III VM-VG'!#REF!</f>
        <v>#REF!</v>
      </c>
      <c r="P256" s="310" t="e">
        <f t="shared" si="354"/>
        <v>#REF!</v>
      </c>
      <c r="Q256" s="495" t="e">
        <f>'CAPS INF III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III VM-VG'!#REF!</f>
        <v>#REF!</v>
      </c>
      <c r="D257" s="298" t="e">
        <f t="shared" si="347"/>
        <v>#REF!</v>
      </c>
      <c r="E257" s="495" t="e">
        <f>'CAPS INF III VM-VG'!#REF!</f>
        <v>#REF!</v>
      </c>
      <c r="F257" s="310" t="e">
        <f t="shared" si="348"/>
        <v>#REF!</v>
      </c>
      <c r="G257" s="495" t="e">
        <f>'CAPS INF III VM-VG'!#REF!</f>
        <v>#REF!</v>
      </c>
      <c r="H257" s="310" t="e">
        <f t="shared" si="349"/>
        <v>#REF!</v>
      </c>
      <c r="I257" s="495" t="e">
        <f>'CAPS INF III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III VM-VG'!#REF!</f>
        <v>#REF!</v>
      </c>
      <c r="N257" s="310" t="e">
        <f t="shared" si="353"/>
        <v>#REF!</v>
      </c>
      <c r="O257" s="495" t="e">
        <f>'CAPS INF III VM-VG'!#REF!</f>
        <v>#REF!</v>
      </c>
      <c r="P257" s="310" t="e">
        <f t="shared" si="354"/>
        <v>#REF!</v>
      </c>
      <c r="Q257" s="495" t="e">
        <f>'CAPS INF III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III VM-VG'!#REF!</f>
        <v>#REF!</v>
      </c>
      <c r="D258" s="298" t="e">
        <f t="shared" si="347"/>
        <v>#REF!</v>
      </c>
      <c r="E258" s="495" t="e">
        <f>'CAPS INF III VM-VG'!#REF!</f>
        <v>#REF!</v>
      </c>
      <c r="F258" s="310" t="e">
        <f t="shared" si="348"/>
        <v>#REF!</v>
      </c>
      <c r="G258" s="495" t="e">
        <f>'CAPS INF III VM-VG'!#REF!</f>
        <v>#REF!</v>
      </c>
      <c r="H258" s="310" t="e">
        <f t="shared" si="349"/>
        <v>#REF!</v>
      </c>
      <c r="I258" s="495" t="e">
        <f>'CAPS INF III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III VM-VG'!#REF!</f>
        <v>#REF!</v>
      </c>
      <c r="N258" s="310" t="e">
        <f t="shared" si="353"/>
        <v>#REF!</v>
      </c>
      <c r="O258" s="495" t="e">
        <f>'CAPS INF III VM-VG'!#REF!</f>
        <v>#REF!</v>
      </c>
      <c r="P258" s="310" t="e">
        <f t="shared" si="354"/>
        <v>#REF!</v>
      </c>
      <c r="Q258" s="495" t="e">
        <f>'CAPS INF III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III VM-VG'!#REF!</f>
        <v>#REF!</v>
      </c>
      <c r="D259" s="298" t="e">
        <f t="shared" si="347"/>
        <v>#REF!</v>
      </c>
      <c r="E259" s="495" t="e">
        <f>'CAPS INF III VM-VG'!#REF!</f>
        <v>#REF!</v>
      </c>
      <c r="F259" s="310" t="e">
        <f t="shared" si="348"/>
        <v>#REF!</v>
      </c>
      <c r="G259" s="495" t="e">
        <f>'CAPS INF III VM-VG'!#REF!</f>
        <v>#REF!</v>
      </c>
      <c r="H259" s="310" t="e">
        <f t="shared" si="349"/>
        <v>#REF!</v>
      </c>
      <c r="I259" s="495" t="e">
        <f>'CAPS INF III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III VM-VG'!#REF!</f>
        <v>#REF!</v>
      </c>
      <c r="N259" s="310" t="e">
        <f t="shared" si="353"/>
        <v>#REF!</v>
      </c>
      <c r="O259" s="495" t="e">
        <f>'CAPS INF III VM-VG'!#REF!</f>
        <v>#REF!</v>
      </c>
      <c r="P259" s="310" t="e">
        <f t="shared" si="354"/>
        <v>#REF!</v>
      </c>
      <c r="Q259" s="495" t="e">
        <f>'CAPS INF III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III VM-VG'!#REF!</f>
        <v>#REF!</v>
      </c>
      <c r="D260" s="298" t="e">
        <f t="shared" si="347"/>
        <v>#REF!</v>
      </c>
      <c r="E260" s="495" t="e">
        <f>'CAPS INF III VM-VG'!#REF!</f>
        <v>#REF!</v>
      </c>
      <c r="F260" s="310" t="e">
        <f t="shared" si="348"/>
        <v>#REF!</v>
      </c>
      <c r="G260" s="495" t="e">
        <f>'CAPS INF III VM-VG'!#REF!</f>
        <v>#REF!</v>
      </c>
      <c r="H260" s="310" t="e">
        <f t="shared" si="349"/>
        <v>#REF!</v>
      </c>
      <c r="I260" s="495" t="e">
        <f>'CAPS INF III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III VM-VG'!#REF!</f>
        <v>#REF!</v>
      </c>
      <c r="N260" s="310" t="e">
        <f t="shared" si="353"/>
        <v>#REF!</v>
      </c>
      <c r="O260" s="495" t="e">
        <f>'CAPS INF III VM-VG'!#REF!</f>
        <v>#REF!</v>
      </c>
      <c r="P260" s="310" t="e">
        <f t="shared" si="354"/>
        <v>#REF!</v>
      </c>
      <c r="Q260" s="495" t="e">
        <f>'CAPS INF III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III VM-VG'!#REF!</f>
        <v>#REF!</v>
      </c>
      <c r="D261" s="298" t="e">
        <f t="shared" si="347"/>
        <v>#REF!</v>
      </c>
      <c r="E261" s="495" t="e">
        <f>'CAPS INF III VM-VG'!#REF!</f>
        <v>#REF!</v>
      </c>
      <c r="F261" s="310" t="e">
        <f t="shared" si="348"/>
        <v>#REF!</v>
      </c>
      <c r="G261" s="495" t="e">
        <f>'CAPS INF III VM-VG'!#REF!</f>
        <v>#REF!</v>
      </c>
      <c r="H261" s="310" t="e">
        <f t="shared" si="349"/>
        <v>#REF!</v>
      </c>
      <c r="I261" s="495" t="e">
        <f>'CAPS INF III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III VM-VG'!#REF!</f>
        <v>#REF!</v>
      </c>
      <c r="N261" s="310" t="e">
        <f t="shared" si="353"/>
        <v>#REF!</v>
      </c>
      <c r="O261" s="495" t="e">
        <f>'CAPS INF III VM-VG'!#REF!</f>
        <v>#REF!</v>
      </c>
      <c r="P261" s="310" t="e">
        <f t="shared" si="354"/>
        <v>#REF!</v>
      </c>
      <c r="Q261" s="495" t="e">
        <f>'CAPS INF III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III VM-VG'!#REF!</f>
        <v>#REF!</v>
      </c>
      <c r="D262" s="299" t="e">
        <f t="shared" si="347"/>
        <v>#REF!</v>
      </c>
      <c r="E262" s="497" t="e">
        <f>'CAPS INF III VM-VG'!#REF!</f>
        <v>#REF!</v>
      </c>
      <c r="F262" s="356" t="e">
        <f t="shared" si="348"/>
        <v>#REF!</v>
      </c>
      <c r="G262" s="497" t="e">
        <f>'CAPS INF III VM-VG'!#REF!</f>
        <v>#REF!</v>
      </c>
      <c r="H262" s="356" t="e">
        <f t="shared" si="349"/>
        <v>#REF!</v>
      </c>
      <c r="I262" s="497" t="e">
        <f>'CAPS INF III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III VM-VG'!#REF!</f>
        <v>#REF!</v>
      </c>
      <c r="N262" s="356" t="e">
        <f t="shared" si="353"/>
        <v>#REF!</v>
      </c>
      <c r="O262" s="497" t="e">
        <f>'CAPS INF III VM-VG'!#REF!</f>
        <v>#REF!</v>
      </c>
      <c r="P262" s="356" t="e">
        <f t="shared" si="354"/>
        <v>#REF!</v>
      </c>
      <c r="Q262" s="497" t="e">
        <f>'CAPS INF III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88" t="s">
        <v>297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88" t="s">
        <v>257</v>
      </c>
      <c r="B281" s="989"/>
      <c r="C281" s="989"/>
      <c r="D281" s="989"/>
      <c r="E281" s="989"/>
      <c r="F281" s="989"/>
      <c r="G281" s="989"/>
      <c r="H281" s="989"/>
      <c r="I281" s="989"/>
      <c r="J281" s="989"/>
      <c r="K281" s="989"/>
      <c r="L281" s="989"/>
      <c r="M281" s="989"/>
      <c r="N281" s="989"/>
      <c r="O281" s="989"/>
      <c r="P281" s="989"/>
      <c r="Q281" s="989"/>
      <c r="R281" s="989"/>
      <c r="S281" s="989"/>
      <c r="T281" s="989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88" t="s">
        <v>299</v>
      </c>
      <c r="B290" s="989"/>
      <c r="C290" s="989"/>
      <c r="D290" s="989"/>
      <c r="E290" s="989"/>
      <c r="F290" s="989"/>
      <c r="G290" s="989"/>
      <c r="H290" s="989"/>
      <c r="I290" s="989"/>
      <c r="J290" s="989"/>
      <c r="K290" s="989"/>
      <c r="L290" s="989"/>
      <c r="M290" s="989"/>
      <c r="N290" s="989"/>
      <c r="O290" s="989"/>
      <c r="P290" s="989"/>
      <c r="Q290" s="989"/>
      <c r="R290" s="989"/>
      <c r="S290" s="989"/>
      <c r="T290" s="989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88" t="s">
        <v>300</v>
      </c>
      <c r="B296" s="989"/>
      <c r="C296" s="989"/>
      <c r="D296" s="989"/>
      <c r="E296" s="989"/>
      <c r="F296" s="989"/>
      <c r="G296" s="989"/>
      <c r="H296" s="989"/>
      <c r="I296" s="989"/>
      <c r="J296" s="989"/>
      <c r="K296" s="989"/>
      <c r="L296" s="989"/>
      <c r="M296" s="989"/>
      <c r="N296" s="989"/>
      <c r="O296" s="989"/>
      <c r="P296" s="989"/>
      <c r="Q296" s="989"/>
      <c r="R296" s="989"/>
      <c r="S296" s="989"/>
      <c r="T296" s="989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88" t="s">
        <v>301</v>
      </c>
      <c r="B302" s="989"/>
      <c r="C302" s="989"/>
      <c r="D302" s="989"/>
      <c r="E302" s="989"/>
      <c r="F302" s="989"/>
      <c r="G302" s="989"/>
      <c r="H302" s="989"/>
      <c r="I302" s="989"/>
      <c r="J302" s="989"/>
      <c r="K302" s="989"/>
      <c r="L302" s="989"/>
      <c r="M302" s="989"/>
      <c r="N302" s="989"/>
      <c r="O302" s="989"/>
      <c r="P302" s="989"/>
      <c r="Q302" s="989"/>
      <c r="R302" s="989"/>
      <c r="S302" s="989"/>
      <c r="T302" s="989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48:T48"/>
    <mergeCell ref="A1:O1"/>
    <mergeCell ref="A2:O2"/>
    <mergeCell ref="A4:T4"/>
    <mergeCell ref="A21:T21"/>
    <mergeCell ref="A37:T37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313"/>
      <c r="Q1" s="405"/>
    </row>
    <row r="2" spans="1:20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313"/>
      <c r="Q2" s="405"/>
    </row>
    <row r="3" spans="1:20" x14ac:dyDescent="0.25">
      <c r="A3" s="89"/>
      <c r="B3" s="278"/>
    </row>
    <row r="4" spans="1:20" ht="18.75" x14ac:dyDescent="0.3">
      <c r="A4" s="1044" t="s">
        <v>251</v>
      </c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4"/>
      <c r="R4" s="1044"/>
      <c r="S4" s="1044"/>
      <c r="T4" s="1044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5" t="s">
        <v>255</v>
      </c>
      <c r="B19" s="1045"/>
      <c r="C19" s="1045"/>
      <c r="D19" s="1045"/>
      <c r="E19" s="1045"/>
      <c r="F19" s="1045"/>
      <c r="G19" s="1045"/>
      <c r="H19" s="1045"/>
      <c r="I19" s="1045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6" t="s">
        <v>252</v>
      </c>
      <c r="B24" s="1046"/>
      <c r="C24" s="1046"/>
      <c r="D24" s="1046"/>
      <c r="E24" s="1046"/>
      <c r="F24" s="1046"/>
      <c r="G24" s="1046"/>
      <c r="H24" s="1046"/>
      <c r="I24" s="1046"/>
      <c r="J24" s="1046"/>
      <c r="K24" s="1046"/>
      <c r="L24" s="1046"/>
      <c r="M24" s="1046"/>
      <c r="N24" s="1046"/>
      <c r="O24" s="1046"/>
      <c r="P24" s="1046"/>
      <c r="Q24" s="1046"/>
      <c r="R24" s="1046"/>
      <c r="S24" s="1046"/>
      <c r="T24" s="1046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88" t="s">
        <v>226</v>
      </c>
      <c r="B38" s="989"/>
      <c r="C38" s="989"/>
      <c r="D38" s="989"/>
      <c r="E38" s="989"/>
      <c r="F38" s="989"/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88" t="s">
        <v>227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88" t="s">
        <v>228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88" t="s">
        <v>229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88" t="s">
        <v>230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88" t="s">
        <v>231</v>
      </c>
      <c r="B77" s="989"/>
      <c r="C77" s="989"/>
      <c r="D77" s="989"/>
      <c r="E77" s="989"/>
      <c r="F77" s="989"/>
      <c r="G77" s="989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89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88" t="s">
        <v>232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88" t="s">
        <v>233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88" t="s">
        <v>234</v>
      </c>
      <c r="B100" s="989"/>
      <c r="C100" s="989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88" t="s">
        <v>235</v>
      </c>
      <c r="B105" s="989"/>
      <c r="C105" s="989"/>
      <c r="D105" s="989"/>
      <c r="E105" s="989"/>
      <c r="F105" s="989"/>
      <c r="G105" s="989"/>
      <c r="H105" s="989"/>
      <c r="I105" s="989"/>
      <c r="J105" s="989"/>
      <c r="K105" s="989"/>
      <c r="L105" s="989"/>
      <c r="M105" s="989"/>
      <c r="N105" s="989"/>
      <c r="O105" s="989"/>
      <c r="P105" s="989"/>
      <c r="Q105" s="989"/>
      <c r="R105" s="989"/>
      <c r="S105" s="989"/>
      <c r="T105" s="989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88" t="s">
        <v>236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88" t="s">
        <v>237</v>
      </c>
      <c r="B119" s="989"/>
      <c r="C119" s="989"/>
      <c r="D119" s="989"/>
      <c r="E119" s="989"/>
      <c r="F119" s="989"/>
      <c r="G119" s="989"/>
      <c r="H119" s="989"/>
      <c r="I119" s="989"/>
      <c r="J119" s="989"/>
      <c r="K119" s="989"/>
      <c r="L119" s="989"/>
      <c r="M119" s="989"/>
      <c r="N119" s="989"/>
      <c r="O119" s="989"/>
      <c r="P119" s="989"/>
      <c r="Q119" s="989"/>
      <c r="R119" s="989"/>
      <c r="S119" s="989"/>
      <c r="T119" s="989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88" t="s">
        <v>238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88" t="s">
        <v>239</v>
      </c>
      <c r="B136" s="989"/>
      <c r="C136" s="989"/>
      <c r="D136" s="989"/>
      <c r="E136" s="989"/>
      <c r="F136" s="989"/>
      <c r="G136" s="989"/>
      <c r="H136" s="989"/>
      <c r="I136" s="989"/>
      <c r="J136" s="989"/>
      <c r="K136" s="989"/>
      <c r="L136" s="989"/>
      <c r="M136" s="989"/>
      <c r="N136" s="989"/>
      <c r="O136" s="989"/>
      <c r="P136" s="989"/>
      <c r="Q136" s="989"/>
      <c r="R136" s="989"/>
      <c r="S136" s="989"/>
      <c r="T136" s="989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88" t="s">
        <v>240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88" t="s">
        <v>241</v>
      </c>
      <c r="B148" s="989"/>
      <c r="C148" s="989"/>
      <c r="D148" s="989"/>
      <c r="E148" s="989"/>
      <c r="F148" s="989"/>
      <c r="G148" s="989"/>
      <c r="H148" s="989"/>
      <c r="I148" s="989"/>
      <c r="J148" s="989"/>
      <c r="K148" s="989"/>
      <c r="L148" s="989"/>
      <c r="M148" s="989"/>
      <c r="N148" s="989"/>
      <c r="O148" s="989"/>
      <c r="P148" s="989"/>
      <c r="Q148" s="989"/>
      <c r="R148" s="989"/>
      <c r="S148" s="989"/>
      <c r="T148" s="989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88" t="s">
        <v>242</v>
      </c>
      <c r="B155" s="989"/>
      <c r="C155" s="989"/>
      <c r="D155" s="989"/>
      <c r="E155" s="989"/>
      <c r="F155" s="989"/>
      <c r="G155" s="989"/>
      <c r="H155" s="989"/>
      <c r="I155" s="989"/>
      <c r="J155" s="989"/>
      <c r="K155" s="989"/>
      <c r="L155" s="989"/>
      <c r="M155" s="989"/>
      <c r="N155" s="989"/>
      <c r="O155" s="989"/>
      <c r="P155" s="989"/>
      <c r="Q155" s="989"/>
      <c r="R155" s="989"/>
      <c r="S155" s="989"/>
      <c r="T155" s="989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88" t="s">
        <v>243</v>
      </c>
      <c r="B162" s="989"/>
      <c r="C162" s="989"/>
      <c r="D162" s="989"/>
      <c r="E162" s="989"/>
      <c r="F162" s="989"/>
      <c r="G162" s="989"/>
      <c r="H162" s="989"/>
      <c r="I162" s="989"/>
      <c r="J162" s="989"/>
      <c r="K162" s="989"/>
      <c r="L162" s="989"/>
      <c r="M162" s="989"/>
      <c r="N162" s="989"/>
      <c r="O162" s="989"/>
      <c r="P162" s="989"/>
      <c r="Q162" s="989"/>
      <c r="R162" s="989"/>
      <c r="S162" s="989"/>
      <c r="T162" s="989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III VM-VG'!#REF!</f>
        <v>#REF!</v>
      </c>
      <c r="D164" s="297" t="e">
        <f t="shared" ref="D164" si="294">C164*B164</f>
        <v>#REF!</v>
      </c>
      <c r="E164" s="398" t="e">
        <f>'CAPS INF III VM-VG'!#REF!</f>
        <v>#REF!</v>
      </c>
      <c r="F164" s="309" t="e">
        <f t="shared" ref="F164" si="295">(E164*$B164)-$D164</f>
        <v>#REF!</v>
      </c>
      <c r="G164" s="398" t="e">
        <f>'CAPS INF III VM-VG'!#REF!</f>
        <v>#REF!</v>
      </c>
      <c r="H164" s="309" t="e">
        <f t="shared" ref="H164" si="296">(G164*$B164)-$D164</f>
        <v>#REF!</v>
      </c>
      <c r="I164" s="398" t="e">
        <f>'CAPS INF III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III VM-VG'!#REF!</f>
        <v>#REF!</v>
      </c>
      <c r="N164" s="309" t="e">
        <f t="shared" ref="N164" si="300">(M164*$B164)-$D164</f>
        <v>#REF!</v>
      </c>
      <c r="O164" s="398" t="e">
        <f>'CAPS INF III VM-VG'!#REF!</f>
        <v>#REF!</v>
      </c>
      <c r="P164" s="309" t="e">
        <f t="shared" ref="P164" si="301">(O164*$B164)-$D164</f>
        <v>#REF!</v>
      </c>
      <c r="Q164" s="398" t="e">
        <f>'CAPS INF III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88" t="s">
        <v>244</v>
      </c>
      <c r="B167" s="989"/>
      <c r="C167" s="989"/>
      <c r="D167" s="989"/>
      <c r="E167" s="989"/>
      <c r="F167" s="989"/>
      <c r="G167" s="989"/>
      <c r="H167" s="989"/>
      <c r="I167" s="989"/>
      <c r="J167" s="989"/>
      <c r="K167" s="989"/>
      <c r="L167" s="989"/>
      <c r="M167" s="989"/>
      <c r="N167" s="989"/>
      <c r="O167" s="989"/>
      <c r="P167" s="989"/>
      <c r="Q167" s="989"/>
      <c r="R167" s="989"/>
      <c r="S167" s="989"/>
      <c r="T167" s="989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88" t="s">
        <v>256</v>
      </c>
      <c r="B183" s="989"/>
      <c r="C183" s="989"/>
      <c r="D183" s="989"/>
      <c r="E183" s="989"/>
      <c r="F183" s="989"/>
      <c r="G183" s="989"/>
      <c r="H183" s="989"/>
      <c r="I183" s="989"/>
      <c r="J183" s="989"/>
      <c r="K183" s="989"/>
      <c r="L183" s="989"/>
      <c r="M183" s="989"/>
      <c r="N183" s="989"/>
      <c r="O183" s="989"/>
      <c r="P183" s="989"/>
      <c r="Q183" s="989"/>
      <c r="R183" s="989"/>
      <c r="S183" s="989"/>
      <c r="T183" s="989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88" t="s">
        <v>245</v>
      </c>
      <c r="B192" s="989"/>
      <c r="C192" s="989"/>
      <c r="D192" s="989"/>
      <c r="E192" s="989"/>
      <c r="F192" s="989"/>
      <c r="G192" s="989"/>
      <c r="H192" s="989"/>
      <c r="I192" s="989"/>
      <c r="J192" s="989"/>
      <c r="K192" s="989"/>
      <c r="L192" s="989"/>
      <c r="M192" s="989"/>
      <c r="N192" s="989"/>
      <c r="O192" s="989"/>
      <c r="P192" s="989"/>
      <c r="Q192" s="989"/>
      <c r="R192" s="989"/>
      <c r="S192" s="989"/>
      <c r="T192" s="989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88" t="s">
        <v>246</v>
      </c>
      <c r="B198" s="989"/>
      <c r="C198" s="989"/>
      <c r="D198" s="989"/>
      <c r="E198" s="989"/>
      <c r="F198" s="989"/>
      <c r="G198" s="989"/>
      <c r="H198" s="989"/>
      <c r="I198" s="989"/>
      <c r="J198" s="989"/>
      <c r="K198" s="989"/>
      <c r="L198" s="989"/>
      <c r="M198" s="989"/>
      <c r="N198" s="989"/>
      <c r="O198" s="989"/>
      <c r="P198" s="989"/>
      <c r="Q198" s="989"/>
      <c r="R198" s="989"/>
      <c r="S198" s="989"/>
      <c r="T198" s="989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88" t="s">
        <v>247</v>
      </c>
      <c r="B204" s="989"/>
      <c r="C204" s="989"/>
      <c r="D204" s="989"/>
      <c r="E204" s="989"/>
      <c r="F204" s="989"/>
      <c r="G204" s="989"/>
      <c r="H204" s="989"/>
      <c r="I204" s="989"/>
      <c r="J204" s="989"/>
      <c r="K204" s="989"/>
      <c r="L204" s="989"/>
      <c r="M204" s="989"/>
      <c r="N204" s="989"/>
      <c r="O204" s="989"/>
      <c r="P204" s="989"/>
      <c r="Q204" s="989"/>
      <c r="R204" s="989"/>
      <c r="S204" s="989"/>
      <c r="T204" s="989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313"/>
      <c r="Q1" s="1"/>
    </row>
    <row r="2" spans="1:20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47" t="s">
        <v>303</v>
      </c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88" t="s">
        <v>260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  <c r="T22" s="989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88" t="s">
        <v>47</v>
      </c>
      <c r="B28" s="989"/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89"/>
      <c r="P28" s="989"/>
      <c r="Q28" s="989"/>
      <c r="R28" s="989"/>
      <c r="S28" s="989"/>
      <c r="T28" s="989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88" t="s">
        <v>264</v>
      </c>
      <c r="B34" s="989"/>
      <c r="C34" s="989"/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989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47" t="s">
        <v>268</v>
      </c>
      <c r="B39" s="1043"/>
      <c r="C39" s="104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88" t="s">
        <v>270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88" t="s">
        <v>272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88" t="s">
        <v>274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88" t="s">
        <v>277</v>
      </c>
      <c r="B65" s="989"/>
      <c r="C65" s="989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88" t="s">
        <v>279</v>
      </c>
      <c r="B70" s="989"/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88" t="s">
        <v>281</v>
      </c>
      <c r="B75" s="989"/>
      <c r="C75" s="989"/>
      <c r="D75" s="989"/>
      <c r="E75" s="989"/>
      <c r="F75" s="989"/>
      <c r="G75" s="989"/>
      <c r="H75" s="989"/>
      <c r="I75" s="989"/>
      <c r="J75" s="989"/>
      <c r="K75" s="989"/>
      <c r="L75" s="989"/>
      <c r="M75" s="989"/>
      <c r="N75" s="989"/>
      <c r="O75" s="989"/>
      <c r="P75" s="989"/>
      <c r="Q75" s="989"/>
      <c r="R75" s="989"/>
      <c r="S75" s="989"/>
      <c r="T75" s="989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88" t="s">
        <v>283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88" t="s">
        <v>291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1:O1"/>
    <mergeCell ref="A2:O2"/>
    <mergeCell ref="A22:T22"/>
    <mergeCell ref="A28:T28"/>
    <mergeCell ref="A34:T34"/>
    <mergeCell ref="A4:T4"/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63" t="s">
        <v>392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313"/>
      <c r="Q1" s="1"/>
    </row>
    <row r="2" spans="1:20" ht="18" x14ac:dyDescent="0.35">
      <c r="A2" s="963" t="s">
        <v>184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2" t="s">
        <v>324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  <c r="Q4" s="1053"/>
      <c r="R4" s="1053"/>
      <c r="S4" s="1053"/>
      <c r="T4" s="1053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48">
        <f>((E15*$B15)+(E16*$B16))-$D$15</f>
        <v>40</v>
      </c>
      <c r="G15" s="461" t="e">
        <f>G76</f>
        <v>#REF!</v>
      </c>
      <c r="H15" s="1048" t="e">
        <f>((G15*$B15)+(G16*$B16))-$D$15</f>
        <v>#REF!</v>
      </c>
      <c r="I15" s="461" t="e">
        <f>I76</f>
        <v>#REF!</v>
      </c>
      <c r="J15" s="1048" t="e">
        <f>((I15*$B15)+(I16*$B16))-$D$15</f>
        <v>#REF!</v>
      </c>
      <c r="K15" s="463" t="e">
        <f>SUM(E15,G15,I15)</f>
        <v>#REF!</v>
      </c>
      <c r="L15" s="1050" t="e">
        <f>((K15*$B15)+(K16*$B16)-$D15*3)</f>
        <v>#REF!</v>
      </c>
      <c r="M15" s="461" t="e">
        <f>M76</f>
        <v>#REF!</v>
      </c>
      <c r="N15" s="1048" t="e">
        <f>((M15*$B15)+(M16*$B16))-$D$15</f>
        <v>#REF!</v>
      </c>
      <c r="O15" s="461" t="e">
        <f>O76</f>
        <v>#REF!</v>
      </c>
      <c r="P15" s="1048" t="e">
        <f>((O15*$B15)+(O16*$B16))-$D$15</f>
        <v>#REF!</v>
      </c>
      <c r="Q15" s="461" t="e">
        <f>Q76</f>
        <v>#REF!</v>
      </c>
      <c r="R15" s="1048" t="e">
        <f>((Q15*$B15)+(Q16*$B16))-$D$15</f>
        <v>#REF!</v>
      </c>
      <c r="S15" s="463" t="e">
        <f>SUM(M15,O15,Q15)</f>
        <v>#REF!</v>
      </c>
      <c r="T15" s="1050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49"/>
      <c r="G16" s="442" t="e">
        <f>G77</f>
        <v>#REF!</v>
      </c>
      <c r="H16" s="1049"/>
      <c r="I16" s="442" t="e">
        <f>I77</f>
        <v>#REF!</v>
      </c>
      <c r="J16" s="1049"/>
      <c r="K16" s="444" t="e">
        <f>SUM(E16,G16,I16)</f>
        <v>#REF!</v>
      </c>
      <c r="L16" s="1051"/>
      <c r="M16" s="442" t="e">
        <f>M77</f>
        <v>#REF!</v>
      </c>
      <c r="N16" s="1049"/>
      <c r="O16" s="442" t="e">
        <f>O77</f>
        <v>#REF!</v>
      </c>
      <c r="P16" s="1049"/>
      <c r="Q16" s="442" t="e">
        <f>Q77</f>
        <v>#REF!</v>
      </c>
      <c r="R16" s="1049"/>
      <c r="S16" s="444" t="e">
        <f>SUM(M16,O16,Q16)</f>
        <v>#REF!</v>
      </c>
      <c r="T16" s="1051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88" t="s">
        <v>260</v>
      </c>
      <c r="B41" s="989"/>
      <c r="C41" s="989"/>
      <c r="D41" s="989"/>
      <c r="E41" s="989"/>
      <c r="F41" s="989"/>
      <c r="G41" s="989"/>
      <c r="H41" s="989"/>
      <c r="I41" s="989"/>
      <c r="J41" s="989"/>
      <c r="K41" s="989"/>
      <c r="L41" s="989"/>
      <c r="M41" s="989"/>
      <c r="N41" s="989"/>
      <c r="O41" s="989"/>
      <c r="P41" s="989"/>
      <c r="Q41" s="989"/>
      <c r="R41" s="989"/>
      <c r="S41" s="989"/>
      <c r="T41" s="989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88" t="s">
        <v>47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88" t="s">
        <v>264</v>
      </c>
      <c r="B53" s="989"/>
      <c r="C53" s="989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88" t="s">
        <v>266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88" t="s">
        <v>270</v>
      </c>
      <c r="B67" s="989"/>
      <c r="C67" s="989"/>
      <c r="D67" s="989"/>
      <c r="E67" s="989"/>
      <c r="F67" s="989"/>
      <c r="G67" s="989"/>
      <c r="H67" s="989"/>
      <c r="I67" s="989"/>
      <c r="J67" s="989"/>
      <c r="K67" s="989"/>
      <c r="L67" s="989"/>
      <c r="M67" s="989"/>
      <c r="N67" s="989"/>
      <c r="O67" s="989"/>
      <c r="P67" s="989"/>
      <c r="Q67" s="989"/>
      <c r="R67" s="989"/>
      <c r="S67" s="989"/>
      <c r="T67" s="989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88" t="s">
        <v>272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  <c r="T74" s="989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88" t="s">
        <v>274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88" t="s">
        <v>302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89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88" t="s">
        <v>277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88" t="s">
        <v>279</v>
      </c>
      <c r="B97" s="989"/>
      <c r="C97" s="989"/>
      <c r="D97" s="989"/>
      <c r="E97" s="989"/>
      <c r="F97" s="989"/>
      <c r="G97" s="989"/>
      <c r="H97" s="989"/>
      <c r="I97" s="989"/>
      <c r="J97" s="989"/>
      <c r="K97" s="989"/>
      <c r="L97" s="989"/>
      <c r="M97" s="989"/>
      <c r="N97" s="989"/>
      <c r="O97" s="989"/>
      <c r="P97" s="989"/>
      <c r="Q97" s="989"/>
      <c r="R97" s="989"/>
      <c r="S97" s="989"/>
      <c r="T97" s="989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88" t="s">
        <v>281</v>
      </c>
      <c r="B102" s="989"/>
      <c r="C102" s="989"/>
      <c r="D102" s="989"/>
      <c r="E102" s="989"/>
      <c r="F102" s="989"/>
      <c r="G102" s="989"/>
      <c r="H102" s="989"/>
      <c r="I102" s="989"/>
      <c r="J102" s="989"/>
      <c r="K102" s="989"/>
      <c r="L102" s="989"/>
      <c r="M102" s="989"/>
      <c r="N102" s="989"/>
      <c r="O102" s="989"/>
      <c r="P102" s="989"/>
      <c r="Q102" s="989"/>
      <c r="R102" s="989"/>
      <c r="S102" s="989"/>
      <c r="T102" s="989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88" t="s">
        <v>283</v>
      </c>
      <c r="B107" s="989"/>
      <c r="C107" s="989"/>
      <c r="D107" s="989"/>
      <c r="E107" s="989"/>
      <c r="F107" s="989"/>
      <c r="G107" s="989"/>
      <c r="H107" s="989"/>
      <c r="I107" s="989"/>
      <c r="J107" s="989"/>
      <c r="K107" s="989"/>
      <c r="L107" s="989"/>
      <c r="M107" s="989"/>
      <c r="N107" s="989"/>
      <c r="O107" s="989"/>
      <c r="P107" s="989"/>
      <c r="Q107" s="989"/>
      <c r="R107" s="989"/>
      <c r="S107" s="989"/>
      <c r="T107" s="989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88" t="s">
        <v>287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88" t="s">
        <v>289</v>
      </c>
      <c r="B117" s="989"/>
      <c r="C117" s="989"/>
      <c r="D117" s="989"/>
      <c r="E117" s="989"/>
      <c r="F117" s="989"/>
      <c r="G117" s="989"/>
      <c r="H117" s="989"/>
      <c r="I117" s="989"/>
      <c r="J117" s="989"/>
      <c r="K117" s="989"/>
      <c r="L117" s="989"/>
      <c r="M117" s="989"/>
      <c r="N117" s="989"/>
      <c r="O117" s="989"/>
      <c r="P117" s="989"/>
      <c r="Q117" s="989"/>
      <c r="R117" s="989"/>
      <c r="S117" s="989"/>
      <c r="T117" s="989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#REF!</f>
        <v>#REF!</v>
      </c>
      <c r="D119" s="283" t="e">
        <f t="shared" ref="D119" si="349">C119*B119</f>
        <v>#REF!</v>
      </c>
      <c r="E119" s="92" t="e">
        <f>#REF!</f>
        <v>#REF!</v>
      </c>
      <c r="F119" s="303" t="e">
        <f t="shared" ref="F119" si="350">(E119*$B119)-$D119</f>
        <v>#REF!</v>
      </c>
      <c r="G119" s="92" t="e">
        <f>#REF!</f>
        <v>#REF!</v>
      </c>
      <c r="H119" s="303" t="e">
        <f t="shared" ref="H119" si="351">(G119*$B119)-$D119</f>
        <v>#REF!</v>
      </c>
      <c r="I119" s="92" t="e">
        <f>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#REF!</f>
        <v>#REF!</v>
      </c>
      <c r="N119" s="303" t="e">
        <f t="shared" ref="N119" si="355">(M119*$B119)-$D119</f>
        <v>#REF!</v>
      </c>
      <c r="O119" s="92" t="e">
        <f>#REF!</f>
        <v>#REF!</v>
      </c>
      <c r="P119" s="303" t="e">
        <f t="shared" ref="P119" si="356">(O119*$B119)-$D119</f>
        <v>#REF!</v>
      </c>
      <c r="Q119" s="92" t="e">
        <f>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88" t="s">
        <v>285</v>
      </c>
      <c r="B122" s="989"/>
      <c r="C122" s="989"/>
      <c r="D122" s="989"/>
      <c r="E122" s="989"/>
      <c r="F122" s="989"/>
      <c r="G122" s="989"/>
      <c r="H122" s="989"/>
      <c r="I122" s="989"/>
      <c r="J122" s="989"/>
      <c r="K122" s="989"/>
      <c r="L122" s="989"/>
      <c r="M122" s="989"/>
      <c r="N122" s="989"/>
      <c r="O122" s="989"/>
      <c r="P122" s="989"/>
      <c r="Q122" s="989"/>
      <c r="R122" s="989"/>
      <c r="S122" s="989"/>
      <c r="T122" s="989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88" t="s">
        <v>291</v>
      </c>
      <c r="B127" s="989"/>
      <c r="C127" s="989"/>
      <c r="D127" s="989"/>
      <c r="E127" s="989"/>
      <c r="F127" s="989"/>
      <c r="G127" s="989"/>
      <c r="H127" s="989"/>
      <c r="I127" s="989"/>
      <c r="J127" s="989"/>
      <c r="K127" s="989"/>
      <c r="L127" s="989"/>
      <c r="M127" s="989"/>
      <c r="N127" s="989"/>
      <c r="O127" s="989"/>
      <c r="P127" s="989"/>
      <c r="Q127" s="989"/>
      <c r="R127" s="989"/>
      <c r="S127" s="989"/>
      <c r="T127" s="989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88" t="s">
        <v>293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88" t="s">
        <v>295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III VM-VG'!#REF!</f>
        <v>#REF!</v>
      </c>
      <c r="D139" s="298" t="e">
        <f t="shared" ref="D139:D140" si="401">C139*B139</f>
        <v>#REF!</v>
      </c>
      <c r="E139" s="114" t="e">
        <f>'CAPS INF III VM-VG'!#REF!</f>
        <v>#REF!</v>
      </c>
      <c r="F139" s="310" t="e">
        <f t="shared" ref="F139:F140" si="402">(E139*$B139)-$D139</f>
        <v>#REF!</v>
      </c>
      <c r="G139" s="114" t="e">
        <f>'CAPS INF III VM-VG'!#REF!</f>
        <v>#REF!</v>
      </c>
      <c r="H139" s="310" t="e">
        <f t="shared" ref="H139:H140" si="403">(G139*$B139)-$D139</f>
        <v>#REF!</v>
      </c>
      <c r="I139" s="114" t="e">
        <f>'CAPS INF III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III VM-VG'!#REF!</f>
        <v>#REF!</v>
      </c>
      <c r="N139" s="310" t="e">
        <f t="shared" ref="N139:N140" si="407">(M139*$B139)-$D139</f>
        <v>#REF!</v>
      </c>
      <c r="O139" s="114" t="e">
        <f>'CAPS INF III VM-VG'!#REF!</f>
        <v>#REF!</v>
      </c>
      <c r="P139" s="310" t="e">
        <f t="shared" ref="P139:P140" si="408">(O139*$B139)-$D139</f>
        <v>#REF!</v>
      </c>
      <c r="Q139" s="114" t="e">
        <f>'CAPS INF III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III VM-VG'!#REF!</f>
        <v>#REF!</v>
      </c>
      <c r="D140" s="298" t="e">
        <f t="shared" si="401"/>
        <v>#REF!</v>
      </c>
      <c r="E140" s="114" t="e">
        <f>'CAPS INF III VM-VG'!#REF!</f>
        <v>#REF!</v>
      </c>
      <c r="F140" s="310" t="e">
        <f t="shared" si="402"/>
        <v>#REF!</v>
      </c>
      <c r="G140" s="114" t="e">
        <f>'CAPS INF III VM-VG'!#REF!</f>
        <v>#REF!</v>
      </c>
      <c r="H140" s="310" t="e">
        <f t="shared" si="403"/>
        <v>#REF!</v>
      </c>
      <c r="I140" s="114" t="e">
        <f>'CAPS INF III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III VM-VG'!#REF!</f>
        <v>#REF!</v>
      </c>
      <c r="N140" s="310" t="e">
        <f t="shared" si="407"/>
        <v>#REF!</v>
      </c>
      <c r="O140" s="114" t="e">
        <f>'CAPS INF III VM-VG'!#REF!</f>
        <v>#REF!</v>
      </c>
      <c r="P140" s="310" t="e">
        <f t="shared" si="408"/>
        <v>#REF!</v>
      </c>
      <c r="Q140" s="114" t="e">
        <f>'CAPS INF III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88" t="s">
        <v>297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60:T60"/>
    <mergeCell ref="A67:T67"/>
    <mergeCell ref="A74:T74"/>
    <mergeCell ref="A80:T80"/>
    <mergeCell ref="A86:T8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P257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Q43" sqref="Q43"/>
    </sheetView>
  </sheetViews>
  <sheetFormatPr defaultColWidth="8.85546875" defaultRowHeight="15" x14ac:dyDescent="0.25"/>
  <cols>
    <col min="1" max="1" width="49.42578125" customWidth="1"/>
    <col min="2" max="13" width="9.42578125" customWidth="1"/>
    <col min="14" max="14" width="8.42578125" bestFit="1" customWidth="1"/>
    <col min="15" max="15" width="8" customWidth="1"/>
    <col min="16" max="16" width="9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18" customHeight="1" x14ac:dyDescent="0.25">
      <c r="A6" s="964" t="s">
        <v>636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ht="20.25" customHeight="1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462</v>
      </c>
      <c r="B9" s="897">
        <v>7200</v>
      </c>
      <c r="C9" s="830">
        <v>6584</v>
      </c>
      <c r="D9" s="897">
        <v>7200</v>
      </c>
      <c r="E9" s="830">
        <v>7070</v>
      </c>
      <c r="F9" s="897">
        <v>7200</v>
      </c>
      <c r="G9" s="830">
        <v>7598</v>
      </c>
      <c r="H9" s="897">
        <v>7200</v>
      </c>
      <c r="I9" s="830">
        <v>6994</v>
      </c>
      <c r="J9" s="897">
        <v>7200</v>
      </c>
      <c r="K9" s="830">
        <v>7142</v>
      </c>
      <c r="L9" s="897">
        <v>7200</v>
      </c>
      <c r="M9" s="830">
        <v>6317</v>
      </c>
      <c r="N9" s="836">
        <f>B9+D9+F9+H9+J9+L9</f>
        <v>43200</v>
      </c>
      <c r="O9" s="836">
        <f>C9+E9+G9+I9+K9+M9</f>
        <v>41705</v>
      </c>
      <c r="P9" s="824">
        <f>IF(N9=0,"-",O9/N9)</f>
        <v>0.96539351851851851</v>
      </c>
    </row>
    <row r="10" spans="1:16" ht="18" customHeight="1" x14ac:dyDescent="0.25">
      <c r="A10" s="808" t="s">
        <v>460</v>
      </c>
      <c r="B10" s="827">
        <v>2496</v>
      </c>
      <c r="C10" s="823">
        <v>1838</v>
      </c>
      <c r="D10" s="827">
        <v>2496</v>
      </c>
      <c r="E10" s="823">
        <v>1328</v>
      </c>
      <c r="F10" s="827">
        <v>2496</v>
      </c>
      <c r="G10" s="823">
        <v>2316</v>
      </c>
      <c r="H10" s="827">
        <v>2496</v>
      </c>
      <c r="I10" s="823">
        <v>2012</v>
      </c>
      <c r="J10" s="827">
        <v>2496</v>
      </c>
      <c r="K10" s="823">
        <v>2490</v>
      </c>
      <c r="L10" s="827">
        <v>2496</v>
      </c>
      <c r="M10" s="823">
        <v>2339</v>
      </c>
      <c r="N10" s="836">
        <f t="shared" ref="N10:N45" si="0">B10+D10+F10+H10+J10+L10</f>
        <v>14976</v>
      </c>
      <c r="O10" s="836">
        <f t="shared" ref="O10:O45" si="1">C10+E10+G10+I10+K10+M10</f>
        <v>12323</v>
      </c>
      <c r="P10" s="824">
        <f t="shared" ref="P10:P45" si="2">IF(N10=0,"-",O10/N10)</f>
        <v>0.82284989316239321</v>
      </c>
    </row>
    <row r="11" spans="1:16" ht="18" customHeight="1" x14ac:dyDescent="0.25">
      <c r="A11" s="808" t="s">
        <v>564</v>
      </c>
      <c r="B11" s="827">
        <f>6*16</f>
        <v>96</v>
      </c>
      <c r="C11" s="828">
        <v>65</v>
      </c>
      <c r="D11" s="827">
        <f>6*16</f>
        <v>96</v>
      </c>
      <c r="E11" s="828">
        <v>85</v>
      </c>
      <c r="F11" s="827">
        <f>6*16</f>
        <v>96</v>
      </c>
      <c r="G11" s="828">
        <v>72</v>
      </c>
      <c r="H11" s="827">
        <f>6*16</f>
        <v>96</v>
      </c>
      <c r="I11" s="828">
        <v>89</v>
      </c>
      <c r="J11" s="827">
        <f>6*16</f>
        <v>96</v>
      </c>
      <c r="K11" s="828">
        <v>109</v>
      </c>
      <c r="L11" s="827">
        <f>6*16</f>
        <v>96</v>
      </c>
      <c r="M11" s="828">
        <v>81</v>
      </c>
      <c r="N11" s="836">
        <f t="shared" si="0"/>
        <v>576</v>
      </c>
      <c r="O11" s="836">
        <f t="shared" si="1"/>
        <v>501</v>
      </c>
      <c r="P11" s="824">
        <f t="shared" si="2"/>
        <v>0.86979166666666663</v>
      </c>
    </row>
    <row r="12" spans="1:16" ht="18" customHeight="1" x14ac:dyDescent="0.25">
      <c r="A12" s="808" t="s">
        <v>463</v>
      </c>
      <c r="B12" s="827">
        <v>1080</v>
      </c>
      <c r="C12" s="823">
        <v>892</v>
      </c>
      <c r="D12" s="827">
        <v>1080</v>
      </c>
      <c r="E12" s="823">
        <v>643</v>
      </c>
      <c r="F12" s="827">
        <v>1080</v>
      </c>
      <c r="G12" s="823">
        <v>1186</v>
      </c>
      <c r="H12" s="827">
        <v>1080</v>
      </c>
      <c r="I12" s="823">
        <v>972</v>
      </c>
      <c r="J12" s="827">
        <v>1080</v>
      </c>
      <c r="K12" s="823">
        <v>1017</v>
      </c>
      <c r="L12" s="827">
        <v>1080</v>
      </c>
      <c r="M12" s="823">
        <v>457</v>
      </c>
      <c r="N12" s="836">
        <f t="shared" si="0"/>
        <v>6480</v>
      </c>
      <c r="O12" s="836">
        <f t="shared" si="1"/>
        <v>5167</v>
      </c>
      <c r="P12" s="824">
        <f t="shared" si="2"/>
        <v>0.7973765432098765</v>
      </c>
    </row>
    <row r="13" spans="1:16" ht="18" customHeight="1" x14ac:dyDescent="0.25">
      <c r="A13" s="808" t="s">
        <v>563</v>
      </c>
      <c r="B13" s="827">
        <f>6*16</f>
        <v>96</v>
      </c>
      <c r="C13" s="828">
        <v>85</v>
      </c>
      <c r="D13" s="827">
        <f>6*16</f>
        <v>96</v>
      </c>
      <c r="E13" s="828">
        <v>47</v>
      </c>
      <c r="F13" s="827">
        <f>6*16</f>
        <v>96</v>
      </c>
      <c r="G13" s="828">
        <v>91</v>
      </c>
      <c r="H13" s="827">
        <f>6*16</f>
        <v>96</v>
      </c>
      <c r="I13" s="828">
        <v>146</v>
      </c>
      <c r="J13" s="827">
        <f>6*16</f>
        <v>96</v>
      </c>
      <c r="K13" s="828">
        <v>105</v>
      </c>
      <c r="L13" s="827">
        <f>6*16</f>
        <v>96</v>
      </c>
      <c r="M13" s="828">
        <v>59</v>
      </c>
      <c r="N13" s="836">
        <f t="shared" si="0"/>
        <v>576</v>
      </c>
      <c r="O13" s="836">
        <f t="shared" si="1"/>
        <v>533</v>
      </c>
      <c r="P13" s="824">
        <f t="shared" si="2"/>
        <v>0.92534722222222221</v>
      </c>
    </row>
    <row r="14" spans="1:16" ht="18" customHeight="1" x14ac:dyDescent="0.25">
      <c r="A14" s="808" t="s">
        <v>628</v>
      </c>
      <c r="B14" s="827">
        <v>218</v>
      </c>
      <c r="C14" s="828">
        <v>321</v>
      </c>
      <c r="D14" s="827">
        <v>218</v>
      </c>
      <c r="E14" s="828">
        <v>382</v>
      </c>
      <c r="F14" s="827">
        <v>218</v>
      </c>
      <c r="G14" s="828">
        <v>422</v>
      </c>
      <c r="H14" s="827">
        <v>218</v>
      </c>
      <c r="I14" s="828">
        <v>385</v>
      </c>
      <c r="J14" s="827">
        <v>218</v>
      </c>
      <c r="K14" s="828">
        <v>143</v>
      </c>
      <c r="L14" s="827">
        <v>218</v>
      </c>
      <c r="M14" s="828">
        <v>366</v>
      </c>
      <c r="N14" s="836">
        <f t="shared" si="0"/>
        <v>1308</v>
      </c>
      <c r="O14" s="836">
        <f t="shared" si="1"/>
        <v>2019</v>
      </c>
      <c r="P14" s="824">
        <f t="shared" si="2"/>
        <v>1.5435779816513762</v>
      </c>
    </row>
    <row r="15" spans="1:16" ht="18" customHeight="1" x14ac:dyDescent="0.25">
      <c r="A15" s="808" t="s">
        <v>627</v>
      </c>
      <c r="B15" s="827">
        <v>50</v>
      </c>
      <c r="C15" s="828">
        <v>41</v>
      </c>
      <c r="D15" s="827">
        <v>50</v>
      </c>
      <c r="E15" s="828">
        <v>60</v>
      </c>
      <c r="F15" s="827">
        <v>50</v>
      </c>
      <c r="G15" s="828">
        <v>54</v>
      </c>
      <c r="H15" s="827">
        <v>50</v>
      </c>
      <c r="I15" s="828">
        <v>52</v>
      </c>
      <c r="J15" s="827">
        <v>50</v>
      </c>
      <c r="K15" s="828">
        <v>20</v>
      </c>
      <c r="L15" s="827">
        <v>50</v>
      </c>
      <c r="M15" s="828">
        <v>57</v>
      </c>
      <c r="N15" s="836">
        <f t="shared" si="0"/>
        <v>300</v>
      </c>
      <c r="O15" s="836">
        <f t="shared" si="1"/>
        <v>284</v>
      </c>
      <c r="P15" s="824">
        <f t="shared" si="2"/>
        <v>0.94666666666666666</v>
      </c>
    </row>
    <row r="16" spans="1:16" ht="18" customHeight="1" x14ac:dyDescent="0.25">
      <c r="A16" s="808" t="s">
        <v>503</v>
      </c>
      <c r="B16" s="858">
        <v>4</v>
      </c>
      <c r="C16" s="859">
        <v>3</v>
      </c>
      <c r="D16" s="858">
        <v>4</v>
      </c>
      <c r="E16" s="859">
        <v>4</v>
      </c>
      <c r="F16" s="858">
        <v>4</v>
      </c>
      <c r="G16" s="859">
        <v>4</v>
      </c>
      <c r="H16" s="858">
        <v>4</v>
      </c>
      <c r="I16" s="859">
        <v>1</v>
      </c>
      <c r="J16" s="858">
        <v>4</v>
      </c>
      <c r="K16" s="859">
        <v>0</v>
      </c>
      <c r="L16" s="858">
        <v>4</v>
      </c>
      <c r="M16" s="859">
        <v>0</v>
      </c>
      <c r="N16" s="836">
        <f t="shared" si="0"/>
        <v>24</v>
      </c>
      <c r="O16" s="836">
        <f t="shared" si="1"/>
        <v>12</v>
      </c>
      <c r="P16" s="824">
        <f t="shared" si="2"/>
        <v>0.5</v>
      </c>
    </row>
    <row r="17" spans="1:16" ht="18" customHeight="1" x14ac:dyDescent="0.25">
      <c r="A17" s="808" t="s">
        <v>625</v>
      </c>
      <c r="B17" s="822">
        <v>270</v>
      </c>
      <c r="C17" s="823">
        <v>546</v>
      </c>
      <c r="D17" s="822">
        <v>270</v>
      </c>
      <c r="E17" s="823">
        <v>392</v>
      </c>
      <c r="F17" s="822">
        <v>270</v>
      </c>
      <c r="G17" s="823">
        <v>479</v>
      </c>
      <c r="H17" s="822">
        <v>270</v>
      </c>
      <c r="I17" s="823">
        <v>291</v>
      </c>
      <c r="J17" s="822">
        <v>270</v>
      </c>
      <c r="K17" s="823">
        <v>570</v>
      </c>
      <c r="L17" s="822">
        <v>270</v>
      </c>
      <c r="M17" s="823">
        <v>435</v>
      </c>
      <c r="N17" s="836">
        <f t="shared" si="0"/>
        <v>1620</v>
      </c>
      <c r="O17" s="836">
        <f t="shared" si="1"/>
        <v>2713</v>
      </c>
      <c r="P17" s="824">
        <f t="shared" si="2"/>
        <v>1.6746913580246914</v>
      </c>
    </row>
    <row r="18" spans="1:16" ht="18" customHeight="1" x14ac:dyDescent="0.25">
      <c r="A18" s="808" t="s">
        <v>584</v>
      </c>
      <c r="B18" s="822">
        <v>60</v>
      </c>
      <c r="C18" s="823">
        <v>68</v>
      </c>
      <c r="D18" s="822">
        <v>60</v>
      </c>
      <c r="E18" s="823">
        <v>63</v>
      </c>
      <c r="F18" s="822">
        <v>60</v>
      </c>
      <c r="G18" s="823">
        <v>70</v>
      </c>
      <c r="H18" s="822">
        <v>60</v>
      </c>
      <c r="I18" s="823">
        <v>63</v>
      </c>
      <c r="J18" s="822">
        <v>60</v>
      </c>
      <c r="K18" s="823">
        <v>82</v>
      </c>
      <c r="L18" s="822">
        <v>60</v>
      </c>
      <c r="M18" s="823">
        <v>71</v>
      </c>
      <c r="N18" s="836">
        <f t="shared" si="0"/>
        <v>360</v>
      </c>
      <c r="O18" s="836">
        <f t="shared" si="1"/>
        <v>417</v>
      </c>
      <c r="P18" s="824">
        <f t="shared" si="2"/>
        <v>1.1583333333333334</v>
      </c>
    </row>
    <row r="19" spans="1:16" ht="18" customHeight="1" x14ac:dyDescent="0.25">
      <c r="A19" s="808" t="s">
        <v>502</v>
      </c>
      <c r="B19" s="855">
        <v>5</v>
      </c>
      <c r="C19" s="849">
        <v>5</v>
      </c>
      <c r="D19" s="855">
        <v>5</v>
      </c>
      <c r="E19" s="849">
        <v>5</v>
      </c>
      <c r="F19" s="855">
        <v>5</v>
      </c>
      <c r="G19" s="849">
        <v>5</v>
      </c>
      <c r="H19" s="855">
        <v>5</v>
      </c>
      <c r="I19" s="849">
        <v>1</v>
      </c>
      <c r="J19" s="855">
        <v>5</v>
      </c>
      <c r="K19" s="849">
        <v>0</v>
      </c>
      <c r="L19" s="855">
        <v>5</v>
      </c>
      <c r="M19" s="849">
        <v>0</v>
      </c>
      <c r="N19" s="836">
        <f t="shared" si="0"/>
        <v>30</v>
      </c>
      <c r="O19" s="836">
        <f t="shared" si="1"/>
        <v>16</v>
      </c>
      <c r="P19" s="824">
        <f t="shared" si="2"/>
        <v>0.53333333333333333</v>
      </c>
    </row>
    <row r="20" spans="1:16" ht="18" customHeight="1" x14ac:dyDescent="0.25">
      <c r="A20" s="808" t="s">
        <v>567</v>
      </c>
      <c r="B20" s="829">
        <v>792</v>
      </c>
      <c r="C20" s="823">
        <v>839</v>
      </c>
      <c r="D20" s="829">
        <v>792</v>
      </c>
      <c r="E20" s="823">
        <v>604</v>
      </c>
      <c r="F20" s="829">
        <v>792</v>
      </c>
      <c r="G20" s="823">
        <v>832</v>
      </c>
      <c r="H20" s="829">
        <v>792</v>
      </c>
      <c r="I20" s="823">
        <v>749</v>
      </c>
      <c r="J20" s="829">
        <v>792</v>
      </c>
      <c r="K20" s="823">
        <v>704</v>
      </c>
      <c r="L20" s="829">
        <v>792</v>
      </c>
      <c r="M20" s="823">
        <v>583</v>
      </c>
      <c r="N20" s="836">
        <f t="shared" si="0"/>
        <v>4752</v>
      </c>
      <c r="O20" s="836">
        <f t="shared" si="1"/>
        <v>4311</v>
      </c>
      <c r="P20" s="824">
        <f t="shared" si="2"/>
        <v>0.90719696969696972</v>
      </c>
    </row>
    <row r="21" spans="1:16" ht="18" customHeight="1" x14ac:dyDescent="0.25">
      <c r="A21" s="808" t="s">
        <v>476</v>
      </c>
      <c r="B21" s="829">
        <v>528</v>
      </c>
      <c r="C21" s="823">
        <v>185</v>
      </c>
      <c r="D21" s="829">
        <v>528</v>
      </c>
      <c r="E21" s="823">
        <v>244</v>
      </c>
      <c r="F21" s="829">
        <v>528</v>
      </c>
      <c r="G21" s="823">
        <v>350</v>
      </c>
      <c r="H21" s="829">
        <v>528</v>
      </c>
      <c r="I21" s="823">
        <v>408</v>
      </c>
      <c r="J21" s="829">
        <v>528</v>
      </c>
      <c r="K21" s="823">
        <v>398</v>
      </c>
      <c r="L21" s="829">
        <v>528</v>
      </c>
      <c r="M21" s="823">
        <v>335</v>
      </c>
      <c r="N21" s="836">
        <f t="shared" si="0"/>
        <v>3168</v>
      </c>
      <c r="O21" s="836">
        <f t="shared" si="1"/>
        <v>1920</v>
      </c>
      <c r="P21" s="824">
        <f t="shared" si="2"/>
        <v>0.60606060606060608</v>
      </c>
    </row>
    <row r="22" spans="1:16" ht="18" customHeight="1" x14ac:dyDescent="0.25">
      <c r="A22" s="808" t="s">
        <v>477</v>
      </c>
      <c r="B22" s="829">
        <v>160</v>
      </c>
      <c r="C22" s="823">
        <v>0</v>
      </c>
      <c r="D22" s="829">
        <v>160</v>
      </c>
      <c r="E22" s="823">
        <v>0</v>
      </c>
      <c r="F22" s="829">
        <v>160</v>
      </c>
      <c r="G22" s="823">
        <v>0</v>
      </c>
      <c r="H22" s="829">
        <v>160</v>
      </c>
      <c r="I22" s="823">
        <v>0</v>
      </c>
      <c r="J22" s="829">
        <v>160</v>
      </c>
      <c r="K22" s="823">
        <v>0</v>
      </c>
      <c r="L22" s="829">
        <v>160</v>
      </c>
      <c r="M22" s="823">
        <v>0</v>
      </c>
      <c r="N22" s="836">
        <f t="shared" si="0"/>
        <v>960</v>
      </c>
      <c r="O22" s="836">
        <f t="shared" si="1"/>
        <v>0</v>
      </c>
      <c r="P22" s="824">
        <f t="shared" si="2"/>
        <v>0</v>
      </c>
    </row>
    <row r="23" spans="1:16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55">
        <v>110</v>
      </c>
      <c r="K23" s="849">
        <v>0</v>
      </c>
      <c r="L23" s="855">
        <v>110</v>
      </c>
      <c r="M23" s="849">
        <v>0</v>
      </c>
      <c r="N23" s="836">
        <f t="shared" si="0"/>
        <v>660</v>
      </c>
      <c r="O23" s="836">
        <f t="shared" si="1"/>
        <v>0</v>
      </c>
      <c r="P23" s="824">
        <f t="shared" si="2"/>
        <v>0</v>
      </c>
    </row>
    <row r="24" spans="1:16" s="645" customFormat="1" ht="18" customHeight="1" x14ac:dyDescent="0.2">
      <c r="A24" s="808" t="s">
        <v>594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55">
        <v>4</v>
      </c>
      <c r="K24" s="849">
        <v>0</v>
      </c>
      <c r="L24" s="855">
        <v>4</v>
      </c>
      <c r="M24" s="849">
        <v>0</v>
      </c>
      <c r="N24" s="836">
        <f t="shared" si="0"/>
        <v>24</v>
      </c>
      <c r="O24" s="836">
        <f t="shared" si="1"/>
        <v>0</v>
      </c>
      <c r="P24" s="824">
        <f t="shared" si="2"/>
        <v>0</v>
      </c>
    </row>
    <row r="25" spans="1:16" ht="18" customHeight="1" x14ac:dyDescent="0.25">
      <c r="A25" s="808" t="s">
        <v>478</v>
      </c>
      <c r="B25" s="829">
        <v>792</v>
      </c>
      <c r="C25" s="823">
        <v>284</v>
      </c>
      <c r="D25" s="829">
        <v>792</v>
      </c>
      <c r="E25" s="823">
        <v>195</v>
      </c>
      <c r="F25" s="829">
        <v>792</v>
      </c>
      <c r="G25" s="823">
        <v>255</v>
      </c>
      <c r="H25" s="829">
        <v>792</v>
      </c>
      <c r="I25" s="823">
        <v>225</v>
      </c>
      <c r="J25" s="829">
        <v>792</v>
      </c>
      <c r="K25" s="823">
        <v>144</v>
      </c>
      <c r="L25" s="829">
        <v>792</v>
      </c>
      <c r="M25" s="823">
        <v>218</v>
      </c>
      <c r="N25" s="836">
        <f t="shared" si="0"/>
        <v>4752</v>
      </c>
      <c r="O25" s="836">
        <f t="shared" si="1"/>
        <v>1321</v>
      </c>
      <c r="P25" s="824">
        <f t="shared" si="2"/>
        <v>0.27798821548821551</v>
      </c>
    </row>
    <row r="26" spans="1:16" s="645" customFormat="1" ht="18" customHeight="1" x14ac:dyDescent="0.2">
      <c r="A26" s="854" t="s">
        <v>504</v>
      </c>
      <c r="B26" s="855">
        <v>432</v>
      </c>
      <c r="C26" s="849">
        <v>443</v>
      </c>
      <c r="D26" s="855">
        <v>432</v>
      </c>
      <c r="E26" s="849">
        <v>738</v>
      </c>
      <c r="F26" s="855">
        <v>432</v>
      </c>
      <c r="G26" s="849">
        <v>729</v>
      </c>
      <c r="H26" s="855">
        <v>432</v>
      </c>
      <c r="I26" s="849">
        <v>724</v>
      </c>
      <c r="J26" s="855">
        <v>432</v>
      </c>
      <c r="K26" s="849">
        <v>575</v>
      </c>
      <c r="L26" s="855">
        <v>432</v>
      </c>
      <c r="M26" s="849">
        <v>568</v>
      </c>
      <c r="N26" s="836">
        <f t="shared" si="0"/>
        <v>2592</v>
      </c>
      <c r="O26" s="836">
        <f t="shared" si="1"/>
        <v>3777</v>
      </c>
      <c r="P26" s="824">
        <f t="shared" si="2"/>
        <v>1.4571759259259258</v>
      </c>
    </row>
    <row r="27" spans="1:16" s="645" customFormat="1" ht="18" customHeight="1" x14ac:dyDescent="0.2">
      <c r="A27" s="854" t="s">
        <v>505</v>
      </c>
      <c r="B27" s="855">
        <v>24</v>
      </c>
      <c r="C27" s="849">
        <v>40</v>
      </c>
      <c r="D27" s="855">
        <v>24</v>
      </c>
      <c r="E27" s="849">
        <v>42</v>
      </c>
      <c r="F27" s="855">
        <v>24</v>
      </c>
      <c r="G27" s="849">
        <v>34</v>
      </c>
      <c r="H27" s="855">
        <v>24</v>
      </c>
      <c r="I27" s="849">
        <v>62</v>
      </c>
      <c r="J27" s="855">
        <v>24</v>
      </c>
      <c r="K27" s="849">
        <v>74</v>
      </c>
      <c r="L27" s="855">
        <v>24</v>
      </c>
      <c r="M27" s="849">
        <v>78</v>
      </c>
      <c r="N27" s="836">
        <f t="shared" si="0"/>
        <v>144</v>
      </c>
      <c r="O27" s="836">
        <f t="shared" si="1"/>
        <v>330</v>
      </c>
      <c r="P27" s="824">
        <f t="shared" si="2"/>
        <v>2.2916666666666665</v>
      </c>
    </row>
    <row r="28" spans="1:16" s="645" customFormat="1" ht="18" customHeight="1" x14ac:dyDescent="0.2">
      <c r="A28" s="854" t="s">
        <v>506</v>
      </c>
      <c r="B28" s="855">
        <f>122+61</f>
        <v>183</v>
      </c>
      <c r="C28" s="849">
        <v>87</v>
      </c>
      <c r="D28" s="855">
        <f>122+61</f>
        <v>183</v>
      </c>
      <c r="E28" s="849">
        <v>152</v>
      </c>
      <c r="F28" s="855">
        <f>122+61</f>
        <v>183</v>
      </c>
      <c r="G28" s="849">
        <v>187</v>
      </c>
      <c r="H28" s="855">
        <f>122+61</f>
        <v>183</v>
      </c>
      <c r="I28" s="849">
        <v>192</v>
      </c>
      <c r="J28" s="855">
        <f>122+61</f>
        <v>183</v>
      </c>
      <c r="K28" s="849">
        <v>202</v>
      </c>
      <c r="L28" s="855">
        <f>122+61</f>
        <v>183</v>
      </c>
      <c r="M28" s="849">
        <v>352</v>
      </c>
      <c r="N28" s="836">
        <f t="shared" si="0"/>
        <v>1098</v>
      </c>
      <c r="O28" s="836">
        <f t="shared" si="1"/>
        <v>1172</v>
      </c>
      <c r="P28" s="824">
        <f t="shared" si="2"/>
        <v>1.0673952641165756</v>
      </c>
    </row>
    <row r="29" spans="1:16" s="645" customFormat="1" ht="18" customHeight="1" x14ac:dyDescent="0.2">
      <c r="A29" s="854" t="s">
        <v>507</v>
      </c>
      <c r="B29" s="855">
        <f>30+15</f>
        <v>45</v>
      </c>
      <c r="C29" s="849">
        <v>5</v>
      </c>
      <c r="D29" s="855">
        <f>30+15</f>
        <v>45</v>
      </c>
      <c r="E29" s="849">
        <v>4</v>
      </c>
      <c r="F29" s="855">
        <f>30+15</f>
        <v>45</v>
      </c>
      <c r="G29" s="849">
        <v>7</v>
      </c>
      <c r="H29" s="855">
        <f>30+15</f>
        <v>45</v>
      </c>
      <c r="I29" s="849">
        <v>6</v>
      </c>
      <c r="J29" s="855">
        <f>30+15</f>
        <v>45</v>
      </c>
      <c r="K29" s="849">
        <v>88</v>
      </c>
      <c r="L29" s="855">
        <f>30+15</f>
        <v>45</v>
      </c>
      <c r="M29" s="849">
        <v>75</v>
      </c>
      <c r="N29" s="836">
        <f t="shared" si="0"/>
        <v>270</v>
      </c>
      <c r="O29" s="836">
        <f t="shared" si="1"/>
        <v>185</v>
      </c>
      <c r="P29" s="824">
        <f t="shared" si="2"/>
        <v>0.68518518518518523</v>
      </c>
    </row>
    <row r="30" spans="1:16" ht="18" customHeight="1" x14ac:dyDescent="0.25">
      <c r="A30" s="854" t="s">
        <v>576</v>
      </c>
      <c r="B30" s="822">
        <v>15</v>
      </c>
      <c r="C30" s="823">
        <v>22</v>
      </c>
      <c r="D30" s="822">
        <v>15</v>
      </c>
      <c r="E30" s="823">
        <v>14</v>
      </c>
      <c r="F30" s="822">
        <v>15</v>
      </c>
      <c r="G30" s="823">
        <v>11</v>
      </c>
      <c r="H30" s="822">
        <v>15</v>
      </c>
      <c r="I30" s="823">
        <v>18</v>
      </c>
      <c r="J30" s="822">
        <v>15</v>
      </c>
      <c r="K30" s="823">
        <v>17</v>
      </c>
      <c r="L30" s="822">
        <v>15</v>
      </c>
      <c r="M30" s="823">
        <v>39</v>
      </c>
      <c r="N30" s="836">
        <f t="shared" si="0"/>
        <v>90</v>
      </c>
      <c r="O30" s="836">
        <f t="shared" si="1"/>
        <v>121</v>
      </c>
      <c r="P30" s="824">
        <f t="shared" si="2"/>
        <v>1.3444444444444446</v>
      </c>
    </row>
    <row r="31" spans="1:16" ht="18" customHeight="1" x14ac:dyDescent="0.25">
      <c r="A31" s="854" t="s">
        <v>512</v>
      </c>
      <c r="B31" s="822">
        <v>61</v>
      </c>
      <c r="C31" s="823">
        <v>60</v>
      </c>
      <c r="D31" s="822">
        <v>61</v>
      </c>
      <c r="E31" s="823">
        <v>31</v>
      </c>
      <c r="F31" s="822">
        <v>61</v>
      </c>
      <c r="G31" s="823">
        <v>43</v>
      </c>
      <c r="H31" s="822">
        <v>61</v>
      </c>
      <c r="I31" s="823">
        <v>68</v>
      </c>
      <c r="J31" s="822">
        <v>61</v>
      </c>
      <c r="K31" s="823">
        <v>88</v>
      </c>
      <c r="L31" s="822">
        <v>61</v>
      </c>
      <c r="M31" s="823">
        <v>98</v>
      </c>
      <c r="N31" s="836">
        <f t="shared" si="0"/>
        <v>366</v>
      </c>
      <c r="O31" s="836">
        <f t="shared" si="1"/>
        <v>388</v>
      </c>
      <c r="P31" s="824">
        <f t="shared" si="2"/>
        <v>1.0601092896174864</v>
      </c>
    </row>
    <row r="32" spans="1:16" s="645" customFormat="1" ht="18" customHeight="1" x14ac:dyDescent="0.2">
      <c r="A32" s="854" t="s">
        <v>586</v>
      </c>
      <c r="B32" s="855">
        <f>92+92</f>
        <v>184</v>
      </c>
      <c r="C32" s="849">
        <v>231</v>
      </c>
      <c r="D32" s="855">
        <f>92+92</f>
        <v>184</v>
      </c>
      <c r="E32" s="849">
        <v>151</v>
      </c>
      <c r="F32" s="855">
        <f>92+92</f>
        <v>184</v>
      </c>
      <c r="G32" s="849">
        <v>243</v>
      </c>
      <c r="H32" s="855">
        <f>92+92</f>
        <v>184</v>
      </c>
      <c r="I32" s="849">
        <v>188</v>
      </c>
      <c r="J32" s="855">
        <f>92+92</f>
        <v>184</v>
      </c>
      <c r="K32" s="849">
        <v>216</v>
      </c>
      <c r="L32" s="855">
        <f>92+92</f>
        <v>184</v>
      </c>
      <c r="M32" s="849">
        <v>195</v>
      </c>
      <c r="N32" s="836">
        <f t="shared" si="0"/>
        <v>1104</v>
      </c>
      <c r="O32" s="836">
        <f t="shared" si="1"/>
        <v>1224</v>
      </c>
      <c r="P32" s="824">
        <f t="shared" si="2"/>
        <v>1.1086956521739131</v>
      </c>
    </row>
    <row r="33" spans="1:16" s="645" customFormat="1" ht="18" customHeight="1" x14ac:dyDescent="0.2">
      <c r="A33" s="854" t="s">
        <v>587</v>
      </c>
      <c r="B33" s="855">
        <v>120</v>
      </c>
      <c r="C33" s="849">
        <v>20</v>
      </c>
      <c r="D33" s="855">
        <v>120</v>
      </c>
      <c r="E33" s="849">
        <v>17</v>
      </c>
      <c r="F33" s="855">
        <v>120</v>
      </c>
      <c r="G33" s="849">
        <v>34</v>
      </c>
      <c r="H33" s="855">
        <v>120</v>
      </c>
      <c r="I33" s="849">
        <v>27</v>
      </c>
      <c r="J33" s="855">
        <v>120</v>
      </c>
      <c r="K33" s="849">
        <v>226</v>
      </c>
      <c r="L33" s="855">
        <v>120</v>
      </c>
      <c r="M33" s="849">
        <v>191</v>
      </c>
      <c r="N33" s="836">
        <f t="shared" si="0"/>
        <v>720</v>
      </c>
      <c r="O33" s="836">
        <f t="shared" si="1"/>
        <v>515</v>
      </c>
      <c r="P33" s="824">
        <f t="shared" si="2"/>
        <v>0.71527777777777779</v>
      </c>
    </row>
    <row r="34" spans="1:16" s="645" customFormat="1" ht="18" customHeight="1" x14ac:dyDescent="0.2">
      <c r="A34" s="854" t="s">
        <v>516</v>
      </c>
      <c r="B34" s="855">
        <v>106</v>
      </c>
      <c r="C34" s="849">
        <v>9</v>
      </c>
      <c r="D34" s="855">
        <v>106</v>
      </c>
      <c r="E34" s="849">
        <v>4</v>
      </c>
      <c r="F34" s="855">
        <v>106</v>
      </c>
      <c r="G34" s="849">
        <v>0</v>
      </c>
      <c r="H34" s="855">
        <v>106</v>
      </c>
      <c r="I34" s="849">
        <v>57</v>
      </c>
      <c r="J34" s="855">
        <v>106</v>
      </c>
      <c r="K34" s="849">
        <v>65</v>
      </c>
      <c r="L34" s="855">
        <v>106</v>
      </c>
      <c r="M34" s="849">
        <v>77</v>
      </c>
      <c r="N34" s="836">
        <f t="shared" si="0"/>
        <v>636</v>
      </c>
      <c r="O34" s="836">
        <f t="shared" si="1"/>
        <v>212</v>
      </c>
      <c r="P34" s="824">
        <f t="shared" si="2"/>
        <v>0.33333333333333331</v>
      </c>
    </row>
    <row r="35" spans="1:16" s="645" customFormat="1" ht="18" customHeight="1" x14ac:dyDescent="0.2">
      <c r="A35" s="854" t="s">
        <v>508</v>
      </c>
      <c r="B35" s="855">
        <v>18</v>
      </c>
      <c r="C35" s="849">
        <v>0</v>
      </c>
      <c r="D35" s="855">
        <v>18</v>
      </c>
      <c r="E35" s="849">
        <v>0</v>
      </c>
      <c r="F35" s="855">
        <v>18</v>
      </c>
      <c r="G35" s="849">
        <v>0</v>
      </c>
      <c r="H35" s="855">
        <v>18</v>
      </c>
      <c r="I35" s="849">
        <v>4</v>
      </c>
      <c r="J35" s="855">
        <v>18</v>
      </c>
      <c r="K35" s="849">
        <v>14</v>
      </c>
      <c r="L35" s="855">
        <v>18</v>
      </c>
      <c r="M35" s="849">
        <v>20</v>
      </c>
      <c r="N35" s="836">
        <f t="shared" si="0"/>
        <v>108</v>
      </c>
      <c r="O35" s="836">
        <f t="shared" si="1"/>
        <v>38</v>
      </c>
      <c r="P35" s="824">
        <f t="shared" si="2"/>
        <v>0.35185185185185186</v>
      </c>
    </row>
    <row r="36" spans="1:16" s="645" customFormat="1" ht="18" customHeight="1" x14ac:dyDescent="0.2">
      <c r="A36" s="854" t="s">
        <v>534</v>
      </c>
      <c r="B36" s="822">
        <v>46</v>
      </c>
      <c r="C36" s="849">
        <v>81</v>
      </c>
      <c r="D36" s="822">
        <v>46</v>
      </c>
      <c r="E36" s="849">
        <v>52</v>
      </c>
      <c r="F36" s="822">
        <v>46</v>
      </c>
      <c r="G36" s="849">
        <v>77</v>
      </c>
      <c r="H36" s="822">
        <v>46</v>
      </c>
      <c r="I36" s="849">
        <v>56</v>
      </c>
      <c r="J36" s="822">
        <v>46</v>
      </c>
      <c r="K36" s="849">
        <v>63</v>
      </c>
      <c r="L36" s="822">
        <v>46</v>
      </c>
      <c r="M36" s="849">
        <v>56</v>
      </c>
      <c r="N36" s="836">
        <f t="shared" si="0"/>
        <v>276</v>
      </c>
      <c r="O36" s="836">
        <f t="shared" si="1"/>
        <v>385</v>
      </c>
      <c r="P36" s="824">
        <f t="shared" si="2"/>
        <v>1.394927536231884</v>
      </c>
    </row>
    <row r="37" spans="1:16" s="645" customFormat="1" ht="18" customHeight="1" x14ac:dyDescent="0.2">
      <c r="A37" s="854" t="s">
        <v>573</v>
      </c>
      <c r="B37" s="822">
        <v>30</v>
      </c>
      <c r="C37" s="849">
        <v>37</v>
      </c>
      <c r="D37" s="822">
        <v>30</v>
      </c>
      <c r="E37" s="849">
        <v>37</v>
      </c>
      <c r="F37" s="822">
        <v>30</v>
      </c>
      <c r="G37" s="849">
        <v>32</v>
      </c>
      <c r="H37" s="822">
        <v>30</v>
      </c>
      <c r="I37" s="849">
        <v>13</v>
      </c>
      <c r="J37" s="822">
        <v>30</v>
      </c>
      <c r="K37" s="849">
        <v>65</v>
      </c>
      <c r="L37" s="822">
        <v>30</v>
      </c>
      <c r="M37" s="849">
        <v>54</v>
      </c>
      <c r="N37" s="836">
        <f t="shared" si="0"/>
        <v>180</v>
      </c>
      <c r="O37" s="836">
        <f t="shared" si="1"/>
        <v>238</v>
      </c>
      <c r="P37" s="824">
        <f t="shared" si="2"/>
        <v>1.3222222222222222</v>
      </c>
    </row>
    <row r="38" spans="1:16" s="645" customFormat="1" ht="18" customHeight="1" x14ac:dyDescent="0.2">
      <c r="A38" s="854" t="s">
        <v>510</v>
      </c>
      <c r="B38" s="855">
        <v>32</v>
      </c>
      <c r="C38" s="849">
        <v>58</v>
      </c>
      <c r="D38" s="855">
        <v>32</v>
      </c>
      <c r="E38" s="849">
        <v>50</v>
      </c>
      <c r="F38" s="855">
        <v>32</v>
      </c>
      <c r="G38" s="849">
        <v>64</v>
      </c>
      <c r="H38" s="855">
        <v>32</v>
      </c>
      <c r="I38" s="849">
        <v>44</v>
      </c>
      <c r="J38" s="855">
        <v>32</v>
      </c>
      <c r="K38" s="849">
        <v>46</v>
      </c>
      <c r="L38" s="855">
        <v>32</v>
      </c>
      <c r="M38" s="849">
        <v>40</v>
      </c>
      <c r="N38" s="836">
        <f t="shared" si="0"/>
        <v>192</v>
      </c>
      <c r="O38" s="836">
        <f t="shared" si="1"/>
        <v>302</v>
      </c>
      <c r="P38" s="824">
        <f t="shared" si="2"/>
        <v>1.5729166666666667</v>
      </c>
    </row>
    <row r="39" spans="1:16" s="645" customFormat="1" ht="18" customHeight="1" x14ac:dyDescent="0.2">
      <c r="A39" s="854" t="s">
        <v>511</v>
      </c>
      <c r="B39" s="855">
        <v>20</v>
      </c>
      <c r="C39" s="849">
        <v>37</v>
      </c>
      <c r="D39" s="855">
        <v>20</v>
      </c>
      <c r="E39" s="849">
        <v>0</v>
      </c>
      <c r="F39" s="855">
        <v>20</v>
      </c>
      <c r="G39" s="849">
        <v>1</v>
      </c>
      <c r="H39" s="855">
        <v>20</v>
      </c>
      <c r="I39" s="849">
        <v>0</v>
      </c>
      <c r="J39" s="855">
        <v>20</v>
      </c>
      <c r="K39" s="849">
        <v>49</v>
      </c>
      <c r="L39" s="855">
        <v>20</v>
      </c>
      <c r="M39" s="849">
        <v>54</v>
      </c>
      <c r="N39" s="836">
        <f t="shared" si="0"/>
        <v>120</v>
      </c>
      <c r="O39" s="836">
        <f t="shared" si="1"/>
        <v>141</v>
      </c>
      <c r="P39" s="824">
        <f t="shared" si="2"/>
        <v>1.175</v>
      </c>
    </row>
    <row r="40" spans="1:16" ht="18" customHeight="1" x14ac:dyDescent="0.25">
      <c r="A40" s="808" t="s">
        <v>572</v>
      </c>
      <c r="B40" s="822">
        <v>60</v>
      </c>
      <c r="C40" s="823">
        <v>69</v>
      </c>
      <c r="D40" s="822">
        <v>60</v>
      </c>
      <c r="E40" s="823">
        <v>40</v>
      </c>
      <c r="F40" s="822">
        <v>60</v>
      </c>
      <c r="G40" s="823">
        <v>63</v>
      </c>
      <c r="H40" s="822">
        <v>60</v>
      </c>
      <c r="I40" s="823">
        <v>87</v>
      </c>
      <c r="J40" s="822">
        <v>60</v>
      </c>
      <c r="K40" s="823">
        <v>68</v>
      </c>
      <c r="L40" s="822">
        <v>60</v>
      </c>
      <c r="M40" s="823">
        <v>71</v>
      </c>
      <c r="N40" s="836">
        <f t="shared" si="0"/>
        <v>360</v>
      </c>
      <c r="O40" s="836">
        <f t="shared" si="1"/>
        <v>398</v>
      </c>
      <c r="P40" s="824">
        <f t="shared" si="2"/>
        <v>1.1055555555555556</v>
      </c>
    </row>
    <row r="41" spans="1:16" ht="18" customHeight="1" x14ac:dyDescent="0.25">
      <c r="A41" s="808" t="s">
        <v>513</v>
      </c>
      <c r="B41" s="822">
        <v>40</v>
      </c>
      <c r="C41" s="823">
        <v>37</v>
      </c>
      <c r="D41" s="822">
        <v>40</v>
      </c>
      <c r="E41" s="823">
        <v>26</v>
      </c>
      <c r="F41" s="822">
        <v>40</v>
      </c>
      <c r="G41" s="823">
        <v>33</v>
      </c>
      <c r="H41" s="822">
        <v>40</v>
      </c>
      <c r="I41" s="823">
        <v>36</v>
      </c>
      <c r="J41" s="822">
        <v>40</v>
      </c>
      <c r="K41" s="823">
        <v>62</v>
      </c>
      <c r="L41" s="822">
        <v>40</v>
      </c>
      <c r="M41" s="823">
        <v>54</v>
      </c>
      <c r="N41" s="836">
        <f t="shared" si="0"/>
        <v>240</v>
      </c>
      <c r="O41" s="836">
        <f t="shared" si="1"/>
        <v>248</v>
      </c>
      <c r="P41" s="824">
        <f t="shared" si="2"/>
        <v>1.0333333333333334</v>
      </c>
    </row>
    <row r="42" spans="1:16" s="645" customFormat="1" ht="18" customHeight="1" x14ac:dyDescent="0.2">
      <c r="A42" s="854" t="s">
        <v>589</v>
      </c>
      <c r="B42" s="855">
        <v>60</v>
      </c>
      <c r="C42" s="849">
        <v>51</v>
      </c>
      <c r="D42" s="855">
        <v>60</v>
      </c>
      <c r="E42" s="849">
        <v>17</v>
      </c>
      <c r="F42" s="855">
        <v>60</v>
      </c>
      <c r="G42" s="849">
        <v>58</v>
      </c>
      <c r="H42" s="855">
        <v>60</v>
      </c>
      <c r="I42" s="849">
        <v>61</v>
      </c>
      <c r="J42" s="855">
        <v>60</v>
      </c>
      <c r="K42" s="849">
        <v>65</v>
      </c>
      <c r="L42" s="855">
        <v>60</v>
      </c>
      <c r="M42" s="849">
        <v>21</v>
      </c>
      <c r="N42" s="836">
        <f t="shared" si="0"/>
        <v>360</v>
      </c>
      <c r="O42" s="836">
        <f t="shared" si="1"/>
        <v>273</v>
      </c>
      <c r="P42" s="824">
        <f t="shared" si="2"/>
        <v>0.7583333333333333</v>
      </c>
    </row>
    <row r="43" spans="1:16" s="645" customFormat="1" ht="18" customHeight="1" x14ac:dyDescent="0.2">
      <c r="A43" s="854" t="s">
        <v>580</v>
      </c>
      <c r="B43" s="855">
        <v>384</v>
      </c>
      <c r="C43" s="849">
        <v>372</v>
      </c>
      <c r="D43" s="855">
        <v>384</v>
      </c>
      <c r="E43" s="849">
        <v>344</v>
      </c>
      <c r="F43" s="855">
        <v>384</v>
      </c>
      <c r="G43" s="849">
        <v>410</v>
      </c>
      <c r="H43" s="855">
        <v>384</v>
      </c>
      <c r="I43" s="849">
        <v>461</v>
      </c>
      <c r="J43" s="855">
        <v>384</v>
      </c>
      <c r="K43" s="849">
        <v>352</v>
      </c>
      <c r="L43" s="855">
        <v>384</v>
      </c>
      <c r="M43" s="849">
        <v>444</v>
      </c>
      <c r="N43" s="836">
        <f t="shared" si="0"/>
        <v>2304</v>
      </c>
      <c r="O43" s="836">
        <f t="shared" si="1"/>
        <v>2383</v>
      </c>
      <c r="P43" s="824">
        <f t="shared" si="2"/>
        <v>1.0342881944444444</v>
      </c>
    </row>
    <row r="44" spans="1:16" s="645" customFormat="1" ht="18" customHeight="1" x14ac:dyDescent="0.2">
      <c r="A44" s="854" t="s">
        <v>583</v>
      </c>
      <c r="B44" s="855">
        <v>40</v>
      </c>
      <c r="C44" s="849">
        <v>30</v>
      </c>
      <c r="D44" s="855">
        <v>40</v>
      </c>
      <c r="E44" s="849">
        <v>22</v>
      </c>
      <c r="F44" s="855">
        <v>40</v>
      </c>
      <c r="G44" s="849">
        <v>87</v>
      </c>
      <c r="H44" s="855">
        <v>40</v>
      </c>
      <c r="I44" s="849">
        <v>90</v>
      </c>
      <c r="J44" s="855">
        <v>40</v>
      </c>
      <c r="K44" s="849">
        <v>113</v>
      </c>
      <c r="L44" s="855">
        <v>40</v>
      </c>
      <c r="M44" s="849">
        <v>123</v>
      </c>
      <c r="N44" s="836">
        <f t="shared" si="0"/>
        <v>240</v>
      </c>
      <c r="O44" s="836">
        <f t="shared" si="1"/>
        <v>465</v>
      </c>
      <c r="P44" s="857">
        <f t="shared" si="2"/>
        <v>1.9375</v>
      </c>
    </row>
    <row r="45" spans="1:16" s="645" customFormat="1" ht="18" customHeight="1" thickBot="1" x14ac:dyDescent="0.25">
      <c r="A45" s="863" t="s">
        <v>509</v>
      </c>
      <c r="B45" s="864">
        <v>60</v>
      </c>
      <c r="C45" s="865">
        <v>97</v>
      </c>
      <c r="D45" s="864">
        <v>60</v>
      </c>
      <c r="E45" s="865">
        <v>52</v>
      </c>
      <c r="F45" s="864">
        <v>60</v>
      </c>
      <c r="G45" s="865">
        <v>68</v>
      </c>
      <c r="H45" s="864">
        <v>60</v>
      </c>
      <c r="I45" s="865">
        <v>79</v>
      </c>
      <c r="J45" s="864">
        <v>60</v>
      </c>
      <c r="K45" s="865">
        <v>78</v>
      </c>
      <c r="L45" s="864">
        <v>60</v>
      </c>
      <c r="M45" s="865">
        <v>114</v>
      </c>
      <c r="N45" s="866">
        <f t="shared" si="0"/>
        <v>360</v>
      </c>
      <c r="O45" s="866">
        <f t="shared" si="1"/>
        <v>488</v>
      </c>
      <c r="P45" s="867">
        <f t="shared" si="2"/>
        <v>1.3555555555555556</v>
      </c>
    </row>
    <row r="46" spans="1:16" s="831" customFormat="1" ht="17.25" customHeight="1" x14ac:dyDescent="0.25">
      <c r="A46" s="860" t="s">
        <v>6</v>
      </c>
      <c r="B46" s="861">
        <f t="shared" ref="B46:C46" si="3">SUM(B9:B45)</f>
        <v>15921</v>
      </c>
      <c r="C46" s="861">
        <f t="shared" si="3"/>
        <v>13542</v>
      </c>
      <c r="D46" s="861">
        <f t="shared" ref="D46:E46" si="4">SUM(D9:D45)</f>
        <v>15921</v>
      </c>
      <c r="E46" s="861">
        <f t="shared" si="4"/>
        <v>12915</v>
      </c>
      <c r="F46" s="861">
        <f t="shared" ref="F46:G46" si="5">SUM(F9:F45)</f>
        <v>15921</v>
      </c>
      <c r="G46" s="861">
        <f t="shared" si="5"/>
        <v>15915</v>
      </c>
      <c r="H46" s="861">
        <f t="shared" ref="H46:I46" si="6">SUM(H9:H45)</f>
        <v>15921</v>
      </c>
      <c r="I46" s="861">
        <f t="shared" si="6"/>
        <v>14661</v>
      </c>
      <c r="J46" s="861">
        <f t="shared" ref="J46:K46" si="7">SUM(J9:J45)</f>
        <v>15921</v>
      </c>
      <c r="K46" s="861">
        <f t="shared" si="7"/>
        <v>15450</v>
      </c>
      <c r="L46" s="861">
        <f t="shared" ref="L46:M46" si="8">SUM(L9:L45)</f>
        <v>15921</v>
      </c>
      <c r="M46" s="861">
        <f t="shared" si="8"/>
        <v>14042</v>
      </c>
      <c r="N46" s="861">
        <f t="shared" ref="N46:O46" si="9">SUM(N9:N45)</f>
        <v>95526</v>
      </c>
      <c r="O46" s="861">
        <f t="shared" si="9"/>
        <v>86525</v>
      </c>
      <c r="P46" s="862">
        <f>IF(N46=0,"-",O46/N46)</f>
        <v>0.90577434415761149</v>
      </c>
    </row>
    <row r="47" spans="1:16" s="831" customFormat="1" ht="17.25" customHeight="1" x14ac:dyDescent="0.25">
      <c r="A47" s="931" t="str">
        <f>'Pque N Mundo I'!$A$37</f>
        <v>Nota: as metas apresentadas serão ajustadas na avaliação do CTA com os descontos de déficits de vagas e ausênsias legais.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2"/>
      <c r="O47" s="872"/>
      <c r="P47" s="873"/>
    </row>
    <row r="48" spans="1:16" x14ac:dyDescent="0.25">
      <c r="A48" s="826" t="s">
        <v>629</v>
      </c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2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P247"/>
  <sheetViews>
    <sheetView showGridLines="0" zoomScaleNormal="100" workbookViewId="0">
      <pane xSplit="1" topLeftCell="B1" activePane="topRight" state="frozen"/>
      <selection activeCell="K20" sqref="K20"/>
      <selection pane="topRight" activeCell="M30" sqref="M30"/>
    </sheetView>
  </sheetViews>
  <sheetFormatPr defaultColWidth="8.85546875" defaultRowHeight="15" x14ac:dyDescent="0.25"/>
  <cols>
    <col min="1" max="1" width="47.85546875" customWidth="1"/>
    <col min="2" max="13" width="10" customWidth="1"/>
    <col min="14" max="14" width="9" bestFit="1" customWidth="1"/>
    <col min="15" max="15" width="8" customWidth="1"/>
    <col min="16" max="16" width="8.285156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637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625</v>
      </c>
      <c r="B9" s="861">
        <v>324</v>
      </c>
      <c r="C9" s="830">
        <v>452</v>
      </c>
      <c r="D9" s="861">
        <v>324</v>
      </c>
      <c r="E9" s="830">
        <v>358</v>
      </c>
      <c r="F9" s="861">
        <v>324</v>
      </c>
      <c r="G9" s="830">
        <v>405</v>
      </c>
      <c r="H9" s="861">
        <v>324</v>
      </c>
      <c r="I9" s="830">
        <v>309</v>
      </c>
      <c r="J9" s="861">
        <v>324</v>
      </c>
      <c r="K9" s="830">
        <v>352</v>
      </c>
      <c r="L9" s="861">
        <v>324</v>
      </c>
      <c r="M9" s="830">
        <v>411</v>
      </c>
      <c r="N9" s="836">
        <f>B9+D9+F9+H9+J9+L9</f>
        <v>1944</v>
      </c>
      <c r="O9" s="836">
        <f>C9+E9+G9+I9+K9+M9</f>
        <v>2287</v>
      </c>
      <c r="P9" s="824">
        <f>IF(N9=0,"-",O9/N9)</f>
        <v>1.1764403292181069</v>
      </c>
    </row>
    <row r="10" spans="1:16" ht="18" customHeight="1" x14ac:dyDescent="0.25">
      <c r="A10" s="808" t="s">
        <v>584</v>
      </c>
      <c r="B10" s="822">
        <v>72</v>
      </c>
      <c r="C10" s="823">
        <v>94</v>
      </c>
      <c r="D10" s="822">
        <v>72</v>
      </c>
      <c r="E10" s="823">
        <v>72</v>
      </c>
      <c r="F10" s="822">
        <v>72</v>
      </c>
      <c r="G10" s="823">
        <v>82</v>
      </c>
      <c r="H10" s="822">
        <v>72</v>
      </c>
      <c r="I10" s="823">
        <v>75</v>
      </c>
      <c r="J10" s="822">
        <v>72</v>
      </c>
      <c r="K10" s="823">
        <v>82</v>
      </c>
      <c r="L10" s="822">
        <v>72</v>
      </c>
      <c r="M10" s="823">
        <v>91</v>
      </c>
      <c r="N10" s="836">
        <f t="shared" ref="N10:N14" si="0">B10+D10+F10+H10+J10+L10</f>
        <v>432</v>
      </c>
      <c r="O10" s="836">
        <f t="shared" ref="O10:O31" si="1">C10+E10+G10+I10+K10+M10</f>
        <v>496</v>
      </c>
      <c r="P10" s="824">
        <f t="shared" ref="P10:P31" si="2">IF(N10=0,"-",O10/N10)</f>
        <v>1.1481481481481481</v>
      </c>
    </row>
    <row r="11" spans="1:16" ht="18" customHeight="1" x14ac:dyDescent="0.25">
      <c r="A11" s="808" t="s">
        <v>502</v>
      </c>
      <c r="B11" s="855">
        <v>6</v>
      </c>
      <c r="C11" s="849">
        <v>5</v>
      </c>
      <c r="D11" s="855">
        <v>6</v>
      </c>
      <c r="E11" s="849">
        <v>5</v>
      </c>
      <c r="F11" s="855">
        <v>6</v>
      </c>
      <c r="G11" s="849">
        <v>3</v>
      </c>
      <c r="H11" s="855">
        <v>6</v>
      </c>
      <c r="I11" s="849">
        <v>1</v>
      </c>
      <c r="J11" s="855">
        <v>6</v>
      </c>
      <c r="K11" s="849">
        <v>1</v>
      </c>
      <c r="L11" s="855">
        <v>6</v>
      </c>
      <c r="M11" s="849">
        <v>0</v>
      </c>
      <c r="N11" s="836">
        <f t="shared" si="0"/>
        <v>36</v>
      </c>
      <c r="O11" s="836">
        <f t="shared" si="1"/>
        <v>15</v>
      </c>
      <c r="P11" s="824">
        <f t="shared" si="2"/>
        <v>0.41666666666666669</v>
      </c>
    </row>
    <row r="12" spans="1:16" ht="18" customHeight="1" x14ac:dyDescent="0.25">
      <c r="A12" s="821" t="s">
        <v>567</v>
      </c>
      <c r="B12" s="829">
        <v>1320</v>
      </c>
      <c r="C12" s="823">
        <v>907</v>
      </c>
      <c r="D12" s="829">
        <v>1320</v>
      </c>
      <c r="E12" s="823">
        <v>874</v>
      </c>
      <c r="F12" s="829">
        <v>1320</v>
      </c>
      <c r="G12" s="823">
        <v>1097</v>
      </c>
      <c r="H12" s="829">
        <v>1320</v>
      </c>
      <c r="I12" s="823">
        <v>815</v>
      </c>
      <c r="J12" s="829">
        <v>1320</v>
      </c>
      <c r="K12" s="823">
        <v>1103</v>
      </c>
      <c r="L12" s="829">
        <v>1320</v>
      </c>
      <c r="M12" s="823">
        <v>909</v>
      </c>
      <c r="N12" s="836">
        <f t="shared" si="0"/>
        <v>7920</v>
      </c>
      <c r="O12" s="836">
        <f t="shared" si="1"/>
        <v>5705</v>
      </c>
      <c r="P12" s="824">
        <f t="shared" si="2"/>
        <v>0.72032828282828287</v>
      </c>
    </row>
    <row r="13" spans="1:16" ht="18" customHeight="1" x14ac:dyDescent="0.25">
      <c r="A13" s="821" t="s">
        <v>476</v>
      </c>
      <c r="B13" s="829">
        <v>528</v>
      </c>
      <c r="C13" s="823">
        <v>129</v>
      </c>
      <c r="D13" s="829">
        <v>528</v>
      </c>
      <c r="E13" s="823">
        <v>286</v>
      </c>
      <c r="F13" s="829">
        <v>528</v>
      </c>
      <c r="G13" s="823">
        <v>443</v>
      </c>
      <c r="H13" s="829">
        <v>528</v>
      </c>
      <c r="I13" s="823">
        <v>359</v>
      </c>
      <c r="J13" s="829">
        <v>528</v>
      </c>
      <c r="K13" s="823">
        <v>379</v>
      </c>
      <c r="L13" s="829">
        <v>528</v>
      </c>
      <c r="M13" s="823">
        <v>376</v>
      </c>
      <c r="N13" s="836">
        <f t="shared" si="0"/>
        <v>3168</v>
      </c>
      <c r="O13" s="836">
        <f t="shared" si="1"/>
        <v>1972</v>
      </c>
      <c r="P13" s="824">
        <f t="shared" si="2"/>
        <v>0.62247474747474751</v>
      </c>
    </row>
    <row r="14" spans="1:16" ht="18" customHeight="1" x14ac:dyDescent="0.25">
      <c r="A14" s="821" t="s">
        <v>477</v>
      </c>
      <c r="B14" s="829">
        <v>320</v>
      </c>
      <c r="C14" s="823">
        <v>189</v>
      </c>
      <c r="D14" s="829">
        <v>320</v>
      </c>
      <c r="E14" s="823">
        <v>176</v>
      </c>
      <c r="F14" s="829">
        <v>320</v>
      </c>
      <c r="G14" s="823">
        <v>210</v>
      </c>
      <c r="H14" s="829">
        <v>320</v>
      </c>
      <c r="I14" s="823">
        <v>199</v>
      </c>
      <c r="J14" s="829">
        <v>320</v>
      </c>
      <c r="K14" s="823">
        <v>204</v>
      </c>
      <c r="L14" s="829">
        <v>320</v>
      </c>
      <c r="M14" s="823">
        <v>210</v>
      </c>
      <c r="N14" s="836">
        <f t="shared" si="0"/>
        <v>1920</v>
      </c>
      <c r="O14" s="836">
        <f t="shared" si="1"/>
        <v>1188</v>
      </c>
      <c r="P14" s="824">
        <f t="shared" si="2"/>
        <v>0.61875000000000002</v>
      </c>
    </row>
    <row r="15" spans="1:16" ht="18" customHeight="1" x14ac:dyDescent="0.25">
      <c r="A15" s="808" t="s">
        <v>626</v>
      </c>
      <c r="B15" s="822" t="s">
        <v>456</v>
      </c>
      <c r="C15" s="849">
        <v>26</v>
      </c>
      <c r="D15" s="822" t="s">
        <v>456</v>
      </c>
      <c r="E15" s="849">
        <v>33</v>
      </c>
      <c r="F15" s="822" t="s">
        <v>456</v>
      </c>
      <c r="G15" s="849">
        <v>37</v>
      </c>
      <c r="H15" s="822" t="s">
        <v>456</v>
      </c>
      <c r="I15" s="849">
        <v>40</v>
      </c>
      <c r="J15" s="822" t="s">
        <v>456</v>
      </c>
      <c r="K15" s="849">
        <v>26</v>
      </c>
      <c r="L15" s="822" t="s">
        <v>456</v>
      </c>
      <c r="M15" s="849">
        <v>20</v>
      </c>
      <c r="N15" s="836" t="str">
        <f t="shared" ref="N15" si="3">B15</f>
        <v>s/ meta</v>
      </c>
      <c r="O15" s="836">
        <f>C15+E15+G15+I15+K15+M15</f>
        <v>182</v>
      </c>
      <c r="P15" s="824" t="s">
        <v>186</v>
      </c>
    </row>
    <row r="16" spans="1:16" ht="18" customHeight="1" x14ac:dyDescent="0.25">
      <c r="A16" s="821" t="s">
        <v>617</v>
      </c>
      <c r="B16" s="822">
        <v>132</v>
      </c>
      <c r="C16" s="823">
        <v>0</v>
      </c>
      <c r="D16" s="822">
        <v>132</v>
      </c>
      <c r="E16" s="823">
        <v>26</v>
      </c>
      <c r="F16" s="822">
        <v>132</v>
      </c>
      <c r="G16" s="823">
        <v>67</v>
      </c>
      <c r="H16" s="822">
        <v>132</v>
      </c>
      <c r="I16" s="823">
        <v>84</v>
      </c>
      <c r="J16" s="822">
        <v>132</v>
      </c>
      <c r="K16" s="823">
        <v>128</v>
      </c>
      <c r="L16" s="822">
        <v>132</v>
      </c>
      <c r="M16" s="823">
        <v>165</v>
      </c>
      <c r="N16" s="836">
        <f>B16+D16+F16+H16+J16+L16</f>
        <v>792</v>
      </c>
      <c r="O16" s="836">
        <f>C16+E16+G16+I16+K16+M16</f>
        <v>470</v>
      </c>
      <c r="P16" s="824">
        <f>IF(N16=0,"-",O16/N16)</f>
        <v>0.59343434343434343</v>
      </c>
    </row>
    <row r="17" spans="1:16" ht="18" customHeight="1" x14ac:dyDescent="0.25">
      <c r="A17" s="821" t="s">
        <v>493</v>
      </c>
      <c r="B17" s="822" t="s">
        <v>456</v>
      </c>
      <c r="C17" s="823">
        <v>58</v>
      </c>
      <c r="D17" s="822" t="s">
        <v>456</v>
      </c>
      <c r="E17" s="823">
        <v>140</v>
      </c>
      <c r="F17" s="822" t="s">
        <v>456</v>
      </c>
      <c r="G17" s="823">
        <v>161</v>
      </c>
      <c r="H17" s="822" t="s">
        <v>456</v>
      </c>
      <c r="I17" s="823">
        <v>118</v>
      </c>
      <c r="J17" s="822" t="s">
        <v>456</v>
      </c>
      <c r="K17" s="823">
        <v>126</v>
      </c>
      <c r="L17" s="822" t="s">
        <v>456</v>
      </c>
      <c r="M17" s="823">
        <v>117</v>
      </c>
      <c r="N17" s="822" t="s">
        <v>456</v>
      </c>
      <c r="O17" s="836">
        <f t="shared" si="1"/>
        <v>720</v>
      </c>
      <c r="P17" s="824" t="s">
        <v>186</v>
      </c>
    </row>
    <row r="18" spans="1:16" ht="18" customHeight="1" x14ac:dyDescent="0.25">
      <c r="A18" s="821" t="s">
        <v>478</v>
      </c>
      <c r="B18" s="829">
        <v>660</v>
      </c>
      <c r="C18" s="823">
        <v>545</v>
      </c>
      <c r="D18" s="829">
        <v>660</v>
      </c>
      <c r="E18" s="823">
        <v>386</v>
      </c>
      <c r="F18" s="829">
        <v>660</v>
      </c>
      <c r="G18" s="823">
        <v>573</v>
      </c>
      <c r="H18" s="829">
        <v>660</v>
      </c>
      <c r="I18" s="823">
        <v>481</v>
      </c>
      <c r="J18" s="829">
        <v>660</v>
      </c>
      <c r="K18" s="823">
        <v>441</v>
      </c>
      <c r="L18" s="829">
        <v>660</v>
      </c>
      <c r="M18" s="823">
        <v>320</v>
      </c>
      <c r="N18" s="836">
        <f>B18+D18+F18+H18+J18+L18</f>
        <v>3960</v>
      </c>
      <c r="O18" s="836">
        <f>C18+E18+G18+I18+K18+M18</f>
        <v>2746</v>
      </c>
      <c r="P18" s="824">
        <f t="shared" si="2"/>
        <v>0.6934343434343434</v>
      </c>
    </row>
    <row r="19" spans="1:16" s="645" customFormat="1" ht="18" customHeight="1" x14ac:dyDescent="0.2">
      <c r="A19" s="854" t="s">
        <v>504</v>
      </c>
      <c r="B19" s="855">
        <v>216</v>
      </c>
      <c r="C19" s="849">
        <v>214</v>
      </c>
      <c r="D19" s="855">
        <v>216</v>
      </c>
      <c r="E19" s="849">
        <v>201</v>
      </c>
      <c r="F19" s="855">
        <v>216</v>
      </c>
      <c r="G19" s="849">
        <v>129</v>
      </c>
      <c r="H19" s="855">
        <v>216</v>
      </c>
      <c r="I19" s="849">
        <v>182</v>
      </c>
      <c r="J19" s="855">
        <v>216</v>
      </c>
      <c r="K19" s="849">
        <v>136</v>
      </c>
      <c r="L19" s="855">
        <v>216</v>
      </c>
      <c r="M19" s="849">
        <v>92</v>
      </c>
      <c r="N19" s="836">
        <f t="shared" ref="N19:N31" si="4">B19+D19+F19+H19+J19+L19</f>
        <v>1296</v>
      </c>
      <c r="O19" s="836">
        <f t="shared" si="1"/>
        <v>954</v>
      </c>
      <c r="P19" s="824">
        <f t="shared" si="2"/>
        <v>0.73611111111111116</v>
      </c>
    </row>
    <row r="20" spans="1:16" s="645" customFormat="1" ht="18" customHeight="1" x14ac:dyDescent="0.2">
      <c r="A20" s="854" t="s">
        <v>505</v>
      </c>
      <c r="B20" s="855">
        <v>12</v>
      </c>
      <c r="C20" s="849">
        <v>9</v>
      </c>
      <c r="D20" s="855">
        <v>12</v>
      </c>
      <c r="E20" s="849">
        <v>16</v>
      </c>
      <c r="F20" s="855">
        <v>12</v>
      </c>
      <c r="G20" s="849">
        <v>20</v>
      </c>
      <c r="H20" s="855">
        <v>12</v>
      </c>
      <c r="I20" s="849">
        <v>8</v>
      </c>
      <c r="J20" s="855">
        <v>12</v>
      </c>
      <c r="K20" s="849">
        <v>9</v>
      </c>
      <c r="L20" s="855">
        <v>12</v>
      </c>
      <c r="M20" s="849">
        <v>2</v>
      </c>
      <c r="N20" s="836">
        <f t="shared" si="4"/>
        <v>72</v>
      </c>
      <c r="O20" s="836">
        <f t="shared" si="1"/>
        <v>64</v>
      </c>
      <c r="P20" s="824">
        <f t="shared" si="2"/>
        <v>0.88888888888888884</v>
      </c>
    </row>
    <row r="21" spans="1:16" s="645" customFormat="1" ht="18" customHeight="1" x14ac:dyDescent="0.2">
      <c r="A21" s="854" t="s">
        <v>506</v>
      </c>
      <c r="B21" s="855">
        <v>122</v>
      </c>
      <c r="C21" s="849">
        <v>123</v>
      </c>
      <c r="D21" s="855">
        <v>122</v>
      </c>
      <c r="E21" s="849">
        <v>131</v>
      </c>
      <c r="F21" s="855">
        <v>122</v>
      </c>
      <c r="G21" s="849">
        <v>201</v>
      </c>
      <c r="H21" s="855">
        <v>122</v>
      </c>
      <c r="I21" s="849">
        <v>103</v>
      </c>
      <c r="J21" s="855">
        <v>122</v>
      </c>
      <c r="K21" s="849">
        <v>167</v>
      </c>
      <c r="L21" s="855">
        <v>122</v>
      </c>
      <c r="M21" s="849">
        <v>134</v>
      </c>
      <c r="N21" s="836">
        <f t="shared" si="4"/>
        <v>732</v>
      </c>
      <c r="O21" s="836">
        <f t="shared" si="1"/>
        <v>859</v>
      </c>
      <c r="P21" s="824">
        <f t="shared" si="2"/>
        <v>1.1734972677595628</v>
      </c>
    </row>
    <row r="22" spans="1:16" s="645" customFormat="1" ht="18" customHeight="1" x14ac:dyDescent="0.2">
      <c r="A22" s="854" t="s">
        <v>507</v>
      </c>
      <c r="B22" s="855">
        <v>30</v>
      </c>
      <c r="C22" s="849">
        <v>17</v>
      </c>
      <c r="D22" s="855">
        <v>30</v>
      </c>
      <c r="E22" s="849">
        <v>28</v>
      </c>
      <c r="F22" s="855">
        <v>30</v>
      </c>
      <c r="G22" s="849">
        <v>27</v>
      </c>
      <c r="H22" s="855">
        <v>30</v>
      </c>
      <c r="I22" s="849">
        <v>31</v>
      </c>
      <c r="J22" s="855">
        <v>30</v>
      </c>
      <c r="K22" s="849">
        <v>38</v>
      </c>
      <c r="L22" s="855">
        <v>30</v>
      </c>
      <c r="M22" s="849">
        <v>34</v>
      </c>
      <c r="N22" s="836">
        <f t="shared" si="4"/>
        <v>180</v>
      </c>
      <c r="O22" s="836">
        <f t="shared" si="1"/>
        <v>175</v>
      </c>
      <c r="P22" s="824">
        <f t="shared" si="2"/>
        <v>0.97222222222222221</v>
      </c>
    </row>
    <row r="23" spans="1:16" s="645" customFormat="1" ht="18" customHeight="1" x14ac:dyDescent="0.2">
      <c r="A23" s="854" t="s">
        <v>514</v>
      </c>
      <c r="B23" s="855">
        <v>60</v>
      </c>
      <c r="C23" s="849">
        <v>68</v>
      </c>
      <c r="D23" s="855">
        <v>60</v>
      </c>
      <c r="E23" s="849">
        <v>75</v>
      </c>
      <c r="F23" s="855">
        <v>60</v>
      </c>
      <c r="G23" s="849">
        <v>30</v>
      </c>
      <c r="H23" s="855">
        <v>60</v>
      </c>
      <c r="I23" s="849">
        <v>54</v>
      </c>
      <c r="J23" s="855">
        <v>60</v>
      </c>
      <c r="K23" s="849">
        <v>41</v>
      </c>
      <c r="L23" s="855">
        <v>60</v>
      </c>
      <c r="M23" s="849">
        <v>17</v>
      </c>
      <c r="N23" s="836">
        <f t="shared" si="4"/>
        <v>360</v>
      </c>
      <c r="O23" s="836">
        <f t="shared" si="1"/>
        <v>285</v>
      </c>
      <c r="P23" s="824">
        <f t="shared" si="2"/>
        <v>0.79166666666666663</v>
      </c>
    </row>
    <row r="24" spans="1:16" s="645" customFormat="1" ht="18" customHeight="1" x14ac:dyDescent="0.2">
      <c r="A24" s="854" t="s">
        <v>513</v>
      </c>
      <c r="B24" s="855">
        <v>40</v>
      </c>
      <c r="C24" s="849">
        <v>30</v>
      </c>
      <c r="D24" s="855">
        <v>40</v>
      </c>
      <c r="E24" s="849">
        <v>12</v>
      </c>
      <c r="F24" s="855">
        <v>40</v>
      </c>
      <c r="G24" s="849">
        <v>10</v>
      </c>
      <c r="H24" s="855">
        <v>40</v>
      </c>
      <c r="I24" s="849">
        <v>33</v>
      </c>
      <c r="J24" s="855">
        <v>40</v>
      </c>
      <c r="K24" s="849">
        <v>19</v>
      </c>
      <c r="L24" s="855">
        <v>40</v>
      </c>
      <c r="M24" s="849">
        <v>4</v>
      </c>
      <c r="N24" s="836">
        <f t="shared" si="4"/>
        <v>240</v>
      </c>
      <c r="O24" s="836">
        <f t="shared" si="1"/>
        <v>108</v>
      </c>
      <c r="P24" s="824">
        <f t="shared" si="2"/>
        <v>0.45</v>
      </c>
    </row>
    <row r="25" spans="1:16" s="645" customFormat="1" ht="18" customHeight="1" x14ac:dyDescent="0.2">
      <c r="A25" s="854" t="s">
        <v>586</v>
      </c>
      <c r="B25" s="855">
        <v>92</v>
      </c>
      <c r="C25" s="849">
        <v>65</v>
      </c>
      <c r="D25" s="855">
        <v>92</v>
      </c>
      <c r="E25" s="849">
        <v>82</v>
      </c>
      <c r="F25" s="855">
        <v>92</v>
      </c>
      <c r="G25" s="849">
        <v>93</v>
      </c>
      <c r="H25" s="855">
        <v>92</v>
      </c>
      <c r="I25" s="849">
        <v>107</v>
      </c>
      <c r="J25" s="855">
        <v>92</v>
      </c>
      <c r="K25" s="849">
        <v>94</v>
      </c>
      <c r="L25" s="855">
        <v>92</v>
      </c>
      <c r="M25" s="849">
        <v>78</v>
      </c>
      <c r="N25" s="836">
        <f t="shared" si="4"/>
        <v>552</v>
      </c>
      <c r="O25" s="836">
        <f t="shared" si="1"/>
        <v>519</v>
      </c>
      <c r="P25" s="824">
        <f t="shared" si="2"/>
        <v>0.94021739130434778</v>
      </c>
    </row>
    <row r="26" spans="1:16" s="645" customFormat="1" ht="18" customHeight="1" x14ac:dyDescent="0.2">
      <c r="A26" s="854" t="s">
        <v>587</v>
      </c>
      <c r="B26" s="855">
        <v>60</v>
      </c>
      <c r="C26" s="849">
        <v>31</v>
      </c>
      <c r="D26" s="855">
        <v>60</v>
      </c>
      <c r="E26" s="849">
        <v>47</v>
      </c>
      <c r="F26" s="855">
        <v>60</v>
      </c>
      <c r="G26" s="849">
        <v>65</v>
      </c>
      <c r="H26" s="855">
        <v>60</v>
      </c>
      <c r="I26" s="849">
        <v>41</v>
      </c>
      <c r="J26" s="855">
        <v>60</v>
      </c>
      <c r="K26" s="849">
        <v>50</v>
      </c>
      <c r="L26" s="855">
        <v>60</v>
      </c>
      <c r="M26" s="849">
        <v>62</v>
      </c>
      <c r="N26" s="836">
        <f t="shared" si="4"/>
        <v>360</v>
      </c>
      <c r="O26" s="836">
        <f t="shared" si="1"/>
        <v>296</v>
      </c>
      <c r="P26" s="824">
        <f t="shared" si="2"/>
        <v>0.82222222222222219</v>
      </c>
    </row>
    <row r="27" spans="1:16" s="645" customFormat="1" ht="18" customHeight="1" x14ac:dyDescent="0.2">
      <c r="A27" s="854" t="s">
        <v>516</v>
      </c>
      <c r="B27" s="855">
        <v>106</v>
      </c>
      <c r="C27" s="849">
        <v>49</v>
      </c>
      <c r="D27" s="855">
        <v>106</v>
      </c>
      <c r="E27" s="849">
        <v>45</v>
      </c>
      <c r="F27" s="855">
        <v>106</v>
      </c>
      <c r="G27" s="849">
        <v>62</v>
      </c>
      <c r="H27" s="855">
        <v>106</v>
      </c>
      <c r="I27" s="849">
        <v>30</v>
      </c>
      <c r="J27" s="855">
        <v>106</v>
      </c>
      <c r="K27" s="849">
        <v>38</v>
      </c>
      <c r="L27" s="855">
        <v>106</v>
      </c>
      <c r="M27" s="849">
        <v>47</v>
      </c>
      <c r="N27" s="836">
        <f t="shared" si="4"/>
        <v>636</v>
      </c>
      <c r="O27" s="836">
        <f t="shared" si="1"/>
        <v>271</v>
      </c>
      <c r="P27" s="824">
        <f t="shared" si="2"/>
        <v>0.42610062893081763</v>
      </c>
    </row>
    <row r="28" spans="1:16" s="645" customFormat="1" ht="18" customHeight="1" x14ac:dyDescent="0.2">
      <c r="A28" s="854" t="s">
        <v>508</v>
      </c>
      <c r="B28" s="855">
        <v>18</v>
      </c>
      <c r="C28" s="849">
        <v>5</v>
      </c>
      <c r="D28" s="855">
        <v>18</v>
      </c>
      <c r="E28" s="849">
        <v>13</v>
      </c>
      <c r="F28" s="855">
        <v>18</v>
      </c>
      <c r="G28" s="849">
        <v>12</v>
      </c>
      <c r="H28" s="855">
        <v>18</v>
      </c>
      <c r="I28" s="849">
        <v>6</v>
      </c>
      <c r="J28" s="855">
        <v>18</v>
      </c>
      <c r="K28" s="849">
        <v>3</v>
      </c>
      <c r="L28" s="855">
        <v>18</v>
      </c>
      <c r="M28" s="849">
        <v>1</v>
      </c>
      <c r="N28" s="836">
        <f t="shared" si="4"/>
        <v>108</v>
      </c>
      <c r="O28" s="836">
        <f t="shared" si="1"/>
        <v>40</v>
      </c>
      <c r="P28" s="824">
        <f t="shared" si="2"/>
        <v>0.37037037037037035</v>
      </c>
    </row>
    <row r="29" spans="1:16" s="645" customFormat="1" ht="18" customHeight="1" x14ac:dyDescent="0.2">
      <c r="A29" s="854" t="s">
        <v>581</v>
      </c>
      <c r="B29" s="855">
        <v>50</v>
      </c>
      <c r="C29" s="849">
        <v>46</v>
      </c>
      <c r="D29" s="855">
        <v>50</v>
      </c>
      <c r="E29" s="849">
        <v>58</v>
      </c>
      <c r="F29" s="855">
        <v>50</v>
      </c>
      <c r="G29" s="849">
        <v>52</v>
      </c>
      <c r="H29" s="855">
        <v>50</v>
      </c>
      <c r="I29" s="849">
        <v>74</v>
      </c>
      <c r="J29" s="855">
        <v>50</v>
      </c>
      <c r="K29" s="849">
        <v>64</v>
      </c>
      <c r="L29" s="855">
        <v>50</v>
      </c>
      <c r="M29" s="849">
        <v>25</v>
      </c>
      <c r="N29" s="836">
        <f t="shared" si="4"/>
        <v>300</v>
      </c>
      <c r="O29" s="836">
        <f t="shared" si="1"/>
        <v>319</v>
      </c>
      <c r="P29" s="824">
        <f t="shared" si="2"/>
        <v>1.0633333333333332</v>
      </c>
    </row>
    <row r="30" spans="1:16" s="645" customFormat="1" ht="18" customHeight="1" x14ac:dyDescent="0.2">
      <c r="A30" s="854" t="s">
        <v>583</v>
      </c>
      <c r="B30" s="855">
        <v>7</v>
      </c>
      <c r="C30" s="849">
        <v>10</v>
      </c>
      <c r="D30" s="855">
        <v>7</v>
      </c>
      <c r="E30" s="849">
        <v>3</v>
      </c>
      <c r="F30" s="855">
        <v>7</v>
      </c>
      <c r="G30" s="849">
        <v>3</v>
      </c>
      <c r="H30" s="855">
        <v>7</v>
      </c>
      <c r="I30" s="849">
        <v>13</v>
      </c>
      <c r="J30" s="855">
        <v>7</v>
      </c>
      <c r="K30" s="849">
        <v>9</v>
      </c>
      <c r="L30" s="855">
        <v>7</v>
      </c>
      <c r="M30" s="849">
        <v>2</v>
      </c>
      <c r="N30" s="836">
        <f t="shared" si="4"/>
        <v>42</v>
      </c>
      <c r="O30" s="836">
        <f t="shared" si="1"/>
        <v>40</v>
      </c>
      <c r="P30" s="824">
        <f t="shared" si="2"/>
        <v>0.95238095238095233</v>
      </c>
    </row>
    <row r="31" spans="1:16" s="645" customFormat="1" ht="18" customHeight="1" thickBot="1" x14ac:dyDescent="0.25">
      <c r="A31" s="863" t="s">
        <v>509</v>
      </c>
      <c r="B31" s="864">
        <v>10</v>
      </c>
      <c r="C31" s="865">
        <v>13</v>
      </c>
      <c r="D31" s="864">
        <v>10</v>
      </c>
      <c r="E31" s="865">
        <v>28</v>
      </c>
      <c r="F31" s="864">
        <v>10</v>
      </c>
      <c r="G31" s="865">
        <v>27</v>
      </c>
      <c r="H31" s="864">
        <v>10</v>
      </c>
      <c r="I31" s="865">
        <v>0</v>
      </c>
      <c r="J31" s="864">
        <v>10</v>
      </c>
      <c r="K31" s="865">
        <v>17</v>
      </c>
      <c r="L31" s="864">
        <v>10</v>
      </c>
      <c r="M31" s="865">
        <v>10</v>
      </c>
      <c r="N31" s="866">
        <f t="shared" si="4"/>
        <v>60</v>
      </c>
      <c r="O31" s="866">
        <f t="shared" si="1"/>
        <v>95</v>
      </c>
      <c r="P31" s="867">
        <f t="shared" si="2"/>
        <v>1.5833333333333333</v>
      </c>
    </row>
    <row r="32" spans="1:16" s="831" customFormat="1" ht="17.25" customHeight="1" x14ac:dyDescent="0.25">
      <c r="A32" s="860" t="s">
        <v>6</v>
      </c>
      <c r="B32" s="861">
        <f t="shared" ref="B32:D32" si="5">SUM(B9:B31)</f>
        <v>4185</v>
      </c>
      <c r="C32" s="861">
        <f>SUM(C9:C31)</f>
        <v>3085</v>
      </c>
      <c r="D32" s="861">
        <f t="shared" si="5"/>
        <v>4185</v>
      </c>
      <c r="E32" s="861">
        <f>SUM(E9:E31)</f>
        <v>3095</v>
      </c>
      <c r="F32" s="861">
        <f t="shared" ref="F32:H32" si="6">SUM(F9:F31)</f>
        <v>4185</v>
      </c>
      <c r="G32" s="861">
        <f>SUM(G9:G31)</f>
        <v>3809</v>
      </c>
      <c r="H32" s="861">
        <f t="shared" si="6"/>
        <v>4185</v>
      </c>
      <c r="I32" s="861">
        <f>SUM(I9:I31)</f>
        <v>3163</v>
      </c>
      <c r="J32" s="861">
        <f t="shared" ref="J32:L32" si="7">SUM(J9:J31)</f>
        <v>4185</v>
      </c>
      <c r="K32" s="861">
        <f>SUM(K9:K31)</f>
        <v>3527</v>
      </c>
      <c r="L32" s="861">
        <f t="shared" si="7"/>
        <v>4185</v>
      </c>
      <c r="M32" s="861">
        <f>SUM(M9:M31)</f>
        <v>3127</v>
      </c>
      <c r="N32" s="861">
        <f>SUM(N9:N31)</f>
        <v>25110</v>
      </c>
      <c r="O32" s="861">
        <f>SUM(O9:O31)</f>
        <v>19806</v>
      </c>
      <c r="P32" s="862">
        <f>IF(N32=0,"-",O32/N32)</f>
        <v>0.78876941457586613</v>
      </c>
    </row>
    <row r="33" spans="1:15" x14ac:dyDescent="0.25">
      <c r="A33" s="931" t="str">
        <f>'Pque N Mundo I'!$A$37</f>
        <v>Nota: as metas apresentadas serão ajustadas na avaliação do CTA com os descontos de déficits de vagas e ausênsias legais.</v>
      </c>
      <c r="N33" s="833"/>
      <c r="O33" s="833"/>
    </row>
    <row r="34" spans="1:15" x14ac:dyDescent="0.25">
      <c r="A34" s="826" t="s">
        <v>629</v>
      </c>
      <c r="N34" s="833"/>
      <c r="O34" s="833"/>
    </row>
    <row r="35" spans="1:15" x14ac:dyDescent="0.25">
      <c r="N35" s="833"/>
      <c r="O35" s="833"/>
    </row>
    <row r="36" spans="1:15" x14ac:dyDescent="0.25">
      <c r="N36" s="833"/>
      <c r="O36" s="833"/>
    </row>
    <row r="37" spans="1:15" x14ac:dyDescent="0.25">
      <c r="N37" s="833"/>
      <c r="O37" s="833"/>
    </row>
    <row r="38" spans="1:15" x14ac:dyDescent="0.25">
      <c r="N38" s="833"/>
      <c r="O38" s="833"/>
    </row>
    <row r="39" spans="1:15" x14ac:dyDescent="0.25">
      <c r="N39" s="833"/>
      <c r="O39" s="833"/>
    </row>
    <row r="40" spans="1:15" x14ac:dyDescent="0.25">
      <c r="N40" s="833"/>
      <c r="O40" s="833"/>
    </row>
    <row r="41" spans="1:15" x14ac:dyDescent="0.25">
      <c r="N41" s="833"/>
      <c r="O41" s="833"/>
    </row>
    <row r="42" spans="1:15" x14ac:dyDescent="0.25">
      <c r="N42" s="833"/>
      <c r="O42" s="833"/>
    </row>
    <row r="43" spans="1:15" x14ac:dyDescent="0.25">
      <c r="N43" s="833"/>
      <c r="O43" s="833"/>
    </row>
    <row r="44" spans="1:15" x14ac:dyDescent="0.25">
      <c r="N44" s="833"/>
      <c r="O44" s="833"/>
    </row>
    <row r="45" spans="1:15" x14ac:dyDescent="0.25">
      <c r="N45" s="833"/>
      <c r="O45" s="833"/>
    </row>
    <row r="46" spans="1:15" x14ac:dyDescent="0.25">
      <c r="N46" s="833"/>
      <c r="O46" s="833"/>
    </row>
    <row r="47" spans="1:15" x14ac:dyDescent="0.25">
      <c r="N47" s="833"/>
      <c r="O47" s="833"/>
    </row>
    <row r="48" spans="1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ignoredErrors>
    <ignoredError sqref="N15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246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N36" sqref="N36"/>
    </sheetView>
  </sheetViews>
  <sheetFormatPr defaultColWidth="8.85546875" defaultRowHeight="15" x14ac:dyDescent="0.25"/>
  <cols>
    <col min="1" max="1" width="47" customWidth="1"/>
    <col min="2" max="13" width="9.42578125" customWidth="1"/>
    <col min="14" max="14" width="8.5703125" bestFit="1" customWidth="1"/>
    <col min="15" max="15" width="8" customWidth="1"/>
    <col min="16" max="16" width="8.425781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658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622</v>
      </c>
      <c r="B9" s="861">
        <v>302</v>
      </c>
      <c r="C9" s="830">
        <v>450</v>
      </c>
      <c r="D9" s="861">
        <v>302</v>
      </c>
      <c r="E9" s="830">
        <v>469</v>
      </c>
      <c r="F9" s="861">
        <v>302</v>
      </c>
      <c r="G9" s="830">
        <v>504</v>
      </c>
      <c r="H9" s="861">
        <v>302</v>
      </c>
      <c r="I9" s="830">
        <v>333</v>
      </c>
      <c r="J9" s="861">
        <v>302</v>
      </c>
      <c r="K9" s="830">
        <v>547</v>
      </c>
      <c r="L9" s="861">
        <v>302</v>
      </c>
      <c r="M9" s="830">
        <v>439</v>
      </c>
      <c r="N9" s="836">
        <f>B9+D9+F9+H9+J9+L9</f>
        <v>1812</v>
      </c>
      <c r="O9" s="836">
        <f>C9+E9+G9+I9+K9+M9</f>
        <v>2742</v>
      </c>
      <c r="P9" s="824">
        <f>IF(N9=0,"-",O9/N9)</f>
        <v>1.5132450331125828</v>
      </c>
    </row>
    <row r="10" spans="1:16" ht="18" customHeight="1" x14ac:dyDescent="0.25">
      <c r="A10" s="808" t="s">
        <v>584</v>
      </c>
      <c r="B10" s="822">
        <v>68</v>
      </c>
      <c r="C10" s="823">
        <v>133</v>
      </c>
      <c r="D10" s="822">
        <v>68</v>
      </c>
      <c r="E10" s="823">
        <v>137</v>
      </c>
      <c r="F10" s="822">
        <v>68</v>
      </c>
      <c r="G10" s="823">
        <v>142</v>
      </c>
      <c r="H10" s="822">
        <v>68</v>
      </c>
      <c r="I10" s="823">
        <v>82</v>
      </c>
      <c r="J10" s="822">
        <v>68</v>
      </c>
      <c r="K10" s="823">
        <v>152</v>
      </c>
      <c r="L10" s="822">
        <v>68</v>
      </c>
      <c r="M10" s="823">
        <v>110</v>
      </c>
      <c r="N10" s="836">
        <f t="shared" ref="N10:N30" si="0">B10+D10+F10+H10+J10+L10</f>
        <v>408</v>
      </c>
      <c r="O10" s="836">
        <f t="shared" ref="O10:O30" si="1">C10+E10+G10+I10+K10+M10</f>
        <v>756</v>
      </c>
      <c r="P10" s="824">
        <f t="shared" ref="P10:P30" si="2">IF(N10=0,"-",O10/N10)</f>
        <v>1.8529411764705883</v>
      </c>
    </row>
    <row r="11" spans="1:16" ht="18" customHeight="1" x14ac:dyDescent="0.25">
      <c r="A11" s="808" t="s">
        <v>502</v>
      </c>
      <c r="B11" s="855">
        <v>6</v>
      </c>
      <c r="C11" s="823">
        <v>8</v>
      </c>
      <c r="D11" s="855">
        <v>6</v>
      </c>
      <c r="E11" s="823">
        <v>7</v>
      </c>
      <c r="F11" s="855">
        <v>6</v>
      </c>
      <c r="G11" s="823">
        <v>7</v>
      </c>
      <c r="H11" s="855">
        <v>6</v>
      </c>
      <c r="I11" s="823">
        <v>1</v>
      </c>
      <c r="J11" s="855">
        <v>6</v>
      </c>
      <c r="K11" s="823">
        <v>0</v>
      </c>
      <c r="L11" s="855">
        <v>6</v>
      </c>
      <c r="M11" s="823">
        <v>0</v>
      </c>
      <c r="N11" s="836">
        <f t="shared" si="0"/>
        <v>36</v>
      </c>
      <c r="O11" s="836">
        <f t="shared" si="1"/>
        <v>23</v>
      </c>
      <c r="P11" s="824">
        <f t="shared" si="2"/>
        <v>0.63888888888888884</v>
      </c>
    </row>
    <row r="12" spans="1:16" ht="18" customHeight="1" x14ac:dyDescent="0.25">
      <c r="A12" s="808" t="s">
        <v>567</v>
      </c>
      <c r="B12" s="829">
        <v>792</v>
      </c>
      <c r="C12" s="823">
        <v>544</v>
      </c>
      <c r="D12" s="829">
        <v>792</v>
      </c>
      <c r="E12" s="823">
        <v>572</v>
      </c>
      <c r="F12" s="829">
        <v>792</v>
      </c>
      <c r="G12" s="823">
        <v>762</v>
      </c>
      <c r="H12" s="829">
        <v>792</v>
      </c>
      <c r="I12" s="823">
        <v>675</v>
      </c>
      <c r="J12" s="829">
        <v>792</v>
      </c>
      <c r="K12" s="823">
        <v>792</v>
      </c>
      <c r="L12" s="829">
        <v>792</v>
      </c>
      <c r="M12" s="823">
        <v>430</v>
      </c>
      <c r="N12" s="836">
        <f t="shared" si="0"/>
        <v>4752</v>
      </c>
      <c r="O12" s="836">
        <f t="shared" si="1"/>
        <v>3775</v>
      </c>
      <c r="P12" s="824">
        <f t="shared" si="2"/>
        <v>0.79440235690235694</v>
      </c>
    </row>
    <row r="13" spans="1:16" ht="18" customHeight="1" x14ac:dyDescent="0.25">
      <c r="A13" s="808" t="s">
        <v>476</v>
      </c>
      <c r="B13" s="829">
        <v>528</v>
      </c>
      <c r="C13" s="823">
        <v>482</v>
      </c>
      <c r="D13" s="829">
        <v>528</v>
      </c>
      <c r="E13" s="823">
        <v>461</v>
      </c>
      <c r="F13" s="829">
        <v>528</v>
      </c>
      <c r="G13" s="823">
        <v>0</v>
      </c>
      <c r="H13" s="829">
        <v>528</v>
      </c>
      <c r="I13" s="823">
        <v>501</v>
      </c>
      <c r="J13" s="829">
        <v>528</v>
      </c>
      <c r="K13" s="823">
        <v>531</v>
      </c>
      <c r="L13" s="829">
        <v>528</v>
      </c>
      <c r="M13" s="823">
        <v>493</v>
      </c>
      <c r="N13" s="836">
        <f t="shared" si="0"/>
        <v>3168</v>
      </c>
      <c r="O13" s="836">
        <f t="shared" si="1"/>
        <v>2468</v>
      </c>
      <c r="P13" s="824">
        <f t="shared" si="2"/>
        <v>0.77904040404040409</v>
      </c>
    </row>
    <row r="14" spans="1:16" ht="18" customHeight="1" x14ac:dyDescent="0.25">
      <c r="A14" s="808" t="s">
        <v>477</v>
      </c>
      <c r="B14" s="829">
        <v>160</v>
      </c>
      <c r="C14" s="823">
        <v>127</v>
      </c>
      <c r="D14" s="829">
        <v>160</v>
      </c>
      <c r="E14" s="823">
        <v>107</v>
      </c>
      <c r="F14" s="829">
        <v>160</v>
      </c>
      <c r="G14" s="823">
        <v>121</v>
      </c>
      <c r="H14" s="829">
        <v>160</v>
      </c>
      <c r="I14" s="823">
        <v>90</v>
      </c>
      <c r="J14" s="829">
        <v>160</v>
      </c>
      <c r="K14" s="823">
        <v>108</v>
      </c>
      <c r="L14" s="829">
        <v>160</v>
      </c>
      <c r="M14" s="823">
        <v>73</v>
      </c>
      <c r="N14" s="836">
        <f t="shared" si="0"/>
        <v>960</v>
      </c>
      <c r="O14" s="836">
        <f t="shared" si="1"/>
        <v>626</v>
      </c>
      <c r="P14" s="824">
        <f t="shared" si="2"/>
        <v>0.65208333333333335</v>
      </c>
    </row>
    <row r="15" spans="1:16" ht="18" customHeight="1" x14ac:dyDescent="0.25">
      <c r="A15" s="808" t="s">
        <v>478</v>
      </c>
      <c r="B15" s="829">
        <f>264+132+158</f>
        <v>554</v>
      </c>
      <c r="C15" s="823">
        <v>171</v>
      </c>
      <c r="D15" s="829">
        <f>264+132+158</f>
        <v>554</v>
      </c>
      <c r="E15" s="823">
        <v>268</v>
      </c>
      <c r="F15" s="829">
        <f>264+132+158</f>
        <v>554</v>
      </c>
      <c r="G15" s="823">
        <v>401</v>
      </c>
      <c r="H15" s="829">
        <f>264+132+158</f>
        <v>554</v>
      </c>
      <c r="I15" s="823">
        <v>307</v>
      </c>
      <c r="J15" s="829">
        <f>264+132+158</f>
        <v>554</v>
      </c>
      <c r="K15" s="823">
        <v>345</v>
      </c>
      <c r="L15" s="829">
        <f>264+132+158</f>
        <v>554</v>
      </c>
      <c r="M15" s="823">
        <v>378</v>
      </c>
      <c r="N15" s="836">
        <f t="shared" si="0"/>
        <v>3324</v>
      </c>
      <c r="O15" s="836">
        <f t="shared" si="1"/>
        <v>1870</v>
      </c>
      <c r="P15" s="824">
        <f t="shared" si="2"/>
        <v>0.56257521058965099</v>
      </c>
    </row>
    <row r="16" spans="1:16" s="645" customFormat="1" ht="18" customHeight="1" x14ac:dyDescent="0.2">
      <c r="A16" s="854" t="s">
        <v>504</v>
      </c>
      <c r="B16" s="855">
        <v>648</v>
      </c>
      <c r="C16" s="849">
        <v>650</v>
      </c>
      <c r="D16" s="855">
        <v>648</v>
      </c>
      <c r="E16" s="849">
        <v>631</v>
      </c>
      <c r="F16" s="855">
        <v>648</v>
      </c>
      <c r="G16" s="849">
        <v>645</v>
      </c>
      <c r="H16" s="855">
        <v>648</v>
      </c>
      <c r="I16" s="849">
        <v>565</v>
      </c>
      <c r="J16" s="855">
        <v>648</v>
      </c>
      <c r="K16" s="849">
        <v>383</v>
      </c>
      <c r="L16" s="855">
        <v>648</v>
      </c>
      <c r="M16" s="849">
        <v>422</v>
      </c>
      <c r="N16" s="836">
        <f t="shared" si="0"/>
        <v>3888</v>
      </c>
      <c r="O16" s="836">
        <f t="shared" si="1"/>
        <v>3296</v>
      </c>
      <c r="P16" s="824">
        <f t="shared" si="2"/>
        <v>0.84773662551440332</v>
      </c>
    </row>
    <row r="17" spans="1:16" s="645" customFormat="1" ht="18" customHeight="1" x14ac:dyDescent="0.2">
      <c r="A17" s="854" t="s">
        <v>505</v>
      </c>
      <c r="B17" s="855">
        <v>36</v>
      </c>
      <c r="C17" s="849">
        <v>40</v>
      </c>
      <c r="D17" s="855">
        <v>36</v>
      </c>
      <c r="E17" s="849">
        <v>40</v>
      </c>
      <c r="F17" s="855">
        <v>36</v>
      </c>
      <c r="G17" s="849">
        <v>76</v>
      </c>
      <c r="H17" s="855">
        <v>36</v>
      </c>
      <c r="I17" s="849">
        <v>25</v>
      </c>
      <c r="J17" s="855">
        <v>36</v>
      </c>
      <c r="K17" s="849">
        <v>60</v>
      </c>
      <c r="L17" s="855">
        <v>36</v>
      </c>
      <c r="M17" s="849">
        <v>31</v>
      </c>
      <c r="N17" s="836">
        <f t="shared" si="0"/>
        <v>216</v>
      </c>
      <c r="O17" s="836">
        <f t="shared" si="1"/>
        <v>272</v>
      </c>
      <c r="P17" s="824">
        <f t="shared" si="2"/>
        <v>1.2592592592592593</v>
      </c>
    </row>
    <row r="18" spans="1:16" s="645" customFormat="1" ht="18" customHeight="1" x14ac:dyDescent="0.2">
      <c r="A18" s="854" t="s">
        <v>506</v>
      </c>
      <c r="B18" s="855">
        <v>122</v>
      </c>
      <c r="C18" s="849">
        <v>72</v>
      </c>
      <c r="D18" s="855">
        <v>122</v>
      </c>
      <c r="E18" s="849">
        <v>128</v>
      </c>
      <c r="F18" s="855">
        <v>122</v>
      </c>
      <c r="G18" s="849">
        <v>224</v>
      </c>
      <c r="H18" s="855">
        <v>122</v>
      </c>
      <c r="I18" s="849">
        <v>243</v>
      </c>
      <c r="J18" s="855">
        <v>122</v>
      </c>
      <c r="K18" s="849">
        <v>186</v>
      </c>
      <c r="L18" s="855">
        <v>122</v>
      </c>
      <c r="M18" s="849">
        <v>191</v>
      </c>
      <c r="N18" s="836">
        <f t="shared" si="0"/>
        <v>732</v>
      </c>
      <c r="O18" s="836">
        <f t="shared" si="1"/>
        <v>1044</v>
      </c>
      <c r="P18" s="824">
        <f t="shared" si="2"/>
        <v>1.4262295081967213</v>
      </c>
    </row>
    <row r="19" spans="1:16" s="645" customFormat="1" ht="18" customHeight="1" x14ac:dyDescent="0.2">
      <c r="A19" s="854" t="s">
        <v>507</v>
      </c>
      <c r="B19" s="855">
        <v>30</v>
      </c>
      <c r="C19" s="849">
        <v>0</v>
      </c>
      <c r="D19" s="855">
        <v>30</v>
      </c>
      <c r="E19" s="849">
        <v>0</v>
      </c>
      <c r="F19" s="855">
        <v>30</v>
      </c>
      <c r="G19" s="849">
        <v>1</v>
      </c>
      <c r="H19" s="855">
        <v>30</v>
      </c>
      <c r="I19" s="849">
        <v>18</v>
      </c>
      <c r="J19" s="855">
        <v>30</v>
      </c>
      <c r="K19" s="849">
        <v>28</v>
      </c>
      <c r="L19" s="855">
        <v>30</v>
      </c>
      <c r="M19" s="849">
        <v>19</v>
      </c>
      <c r="N19" s="836">
        <f t="shared" si="0"/>
        <v>180</v>
      </c>
      <c r="O19" s="836">
        <f t="shared" si="1"/>
        <v>66</v>
      </c>
      <c r="P19" s="824">
        <f t="shared" si="2"/>
        <v>0.36666666666666664</v>
      </c>
    </row>
    <row r="20" spans="1:16" s="645" customFormat="1" ht="18" customHeight="1" x14ac:dyDescent="0.2">
      <c r="A20" s="854" t="s">
        <v>515</v>
      </c>
      <c r="B20" s="855">
        <v>96</v>
      </c>
      <c r="C20" s="849">
        <v>96</v>
      </c>
      <c r="D20" s="855">
        <v>96</v>
      </c>
      <c r="E20" s="849">
        <v>72</v>
      </c>
      <c r="F20" s="855">
        <v>96</v>
      </c>
      <c r="G20" s="849">
        <v>83</v>
      </c>
      <c r="H20" s="855">
        <v>96</v>
      </c>
      <c r="I20" s="849">
        <v>59</v>
      </c>
      <c r="J20" s="855">
        <v>96</v>
      </c>
      <c r="K20" s="849">
        <v>65</v>
      </c>
      <c r="L20" s="855">
        <v>96</v>
      </c>
      <c r="M20" s="849">
        <v>55</v>
      </c>
      <c r="N20" s="836">
        <f t="shared" si="0"/>
        <v>576</v>
      </c>
      <c r="O20" s="836">
        <f t="shared" si="1"/>
        <v>430</v>
      </c>
      <c r="P20" s="824">
        <f t="shared" si="2"/>
        <v>0.74652777777777779</v>
      </c>
    </row>
    <row r="21" spans="1:16" s="645" customFormat="1" ht="19.5" customHeight="1" x14ac:dyDescent="0.2">
      <c r="A21" s="854" t="s">
        <v>508</v>
      </c>
      <c r="B21" s="855">
        <v>16</v>
      </c>
      <c r="C21" s="849">
        <v>9</v>
      </c>
      <c r="D21" s="855">
        <v>16</v>
      </c>
      <c r="E21" s="849">
        <v>3</v>
      </c>
      <c r="F21" s="855">
        <v>16</v>
      </c>
      <c r="G21" s="849">
        <v>7</v>
      </c>
      <c r="H21" s="855">
        <v>16</v>
      </c>
      <c r="I21" s="849">
        <v>8</v>
      </c>
      <c r="J21" s="855">
        <v>16</v>
      </c>
      <c r="K21" s="849">
        <v>14</v>
      </c>
      <c r="L21" s="855">
        <v>16</v>
      </c>
      <c r="M21" s="849">
        <v>11</v>
      </c>
      <c r="N21" s="836">
        <f t="shared" si="0"/>
        <v>96</v>
      </c>
      <c r="O21" s="836">
        <f t="shared" si="1"/>
        <v>52</v>
      </c>
      <c r="P21" s="824">
        <f t="shared" si="2"/>
        <v>0.54166666666666663</v>
      </c>
    </row>
    <row r="22" spans="1:16" s="645" customFormat="1" ht="18" customHeight="1" x14ac:dyDescent="0.2">
      <c r="A22" s="854" t="s">
        <v>514</v>
      </c>
      <c r="B22" s="855">
        <v>60</v>
      </c>
      <c r="C22" s="849">
        <v>80</v>
      </c>
      <c r="D22" s="855">
        <v>60</v>
      </c>
      <c r="E22" s="849">
        <v>58</v>
      </c>
      <c r="F22" s="855">
        <v>60</v>
      </c>
      <c r="G22" s="849">
        <v>74</v>
      </c>
      <c r="H22" s="855">
        <v>60</v>
      </c>
      <c r="I22" s="849">
        <v>68</v>
      </c>
      <c r="J22" s="855">
        <v>60</v>
      </c>
      <c r="K22" s="849">
        <v>67</v>
      </c>
      <c r="L22" s="855">
        <v>60</v>
      </c>
      <c r="M22" s="849">
        <v>79</v>
      </c>
      <c r="N22" s="836">
        <f t="shared" si="0"/>
        <v>360</v>
      </c>
      <c r="O22" s="836">
        <f t="shared" si="1"/>
        <v>426</v>
      </c>
      <c r="P22" s="824">
        <f t="shared" si="2"/>
        <v>1.1833333333333333</v>
      </c>
    </row>
    <row r="23" spans="1:16" s="645" customFormat="1" ht="18" customHeight="1" x14ac:dyDescent="0.2">
      <c r="A23" s="854" t="s">
        <v>513</v>
      </c>
      <c r="B23" s="855">
        <v>40</v>
      </c>
      <c r="C23" s="849">
        <v>34</v>
      </c>
      <c r="D23" s="855">
        <v>40</v>
      </c>
      <c r="E23" s="849">
        <v>32</v>
      </c>
      <c r="F23" s="855">
        <v>40</v>
      </c>
      <c r="G23" s="849">
        <v>37</v>
      </c>
      <c r="H23" s="855">
        <v>40</v>
      </c>
      <c r="I23" s="849">
        <v>34</v>
      </c>
      <c r="J23" s="855">
        <v>40</v>
      </c>
      <c r="K23" s="849">
        <v>38</v>
      </c>
      <c r="L23" s="855">
        <v>40</v>
      </c>
      <c r="M23" s="849">
        <v>34</v>
      </c>
      <c r="N23" s="836">
        <f t="shared" si="0"/>
        <v>240</v>
      </c>
      <c r="O23" s="836">
        <f t="shared" si="1"/>
        <v>209</v>
      </c>
      <c r="P23" s="824">
        <f t="shared" si="2"/>
        <v>0.87083333333333335</v>
      </c>
    </row>
    <row r="24" spans="1:16" s="645" customFormat="1" ht="18" customHeight="1" x14ac:dyDescent="0.2">
      <c r="A24" s="854" t="s">
        <v>566</v>
      </c>
      <c r="B24" s="855">
        <v>24</v>
      </c>
      <c r="C24" s="849">
        <v>39</v>
      </c>
      <c r="D24" s="855">
        <v>24</v>
      </c>
      <c r="E24" s="849">
        <v>28</v>
      </c>
      <c r="F24" s="855">
        <v>24</v>
      </c>
      <c r="G24" s="849">
        <v>31</v>
      </c>
      <c r="H24" s="855">
        <v>24</v>
      </c>
      <c r="I24" s="849">
        <v>26</v>
      </c>
      <c r="J24" s="855">
        <v>24</v>
      </c>
      <c r="K24" s="849">
        <v>29</v>
      </c>
      <c r="L24" s="855">
        <v>24</v>
      </c>
      <c r="M24" s="849">
        <v>25</v>
      </c>
      <c r="N24" s="836">
        <f t="shared" si="0"/>
        <v>144</v>
      </c>
      <c r="O24" s="836">
        <f t="shared" si="1"/>
        <v>178</v>
      </c>
      <c r="P24" s="824">
        <f t="shared" si="2"/>
        <v>1.2361111111111112</v>
      </c>
    </row>
    <row r="25" spans="1:16" s="645" customFormat="1" ht="18" customHeight="1" x14ac:dyDescent="0.2">
      <c r="A25" s="854" t="s">
        <v>511</v>
      </c>
      <c r="B25" s="855">
        <v>16</v>
      </c>
      <c r="C25" s="849">
        <v>12</v>
      </c>
      <c r="D25" s="855">
        <v>16</v>
      </c>
      <c r="E25" s="849">
        <v>11</v>
      </c>
      <c r="F25" s="855">
        <v>16</v>
      </c>
      <c r="G25" s="849">
        <v>18</v>
      </c>
      <c r="H25" s="855">
        <v>16</v>
      </c>
      <c r="I25" s="849">
        <v>17</v>
      </c>
      <c r="J25" s="855">
        <v>16</v>
      </c>
      <c r="K25" s="849">
        <v>16</v>
      </c>
      <c r="L25" s="855">
        <v>16</v>
      </c>
      <c r="M25" s="849">
        <v>16</v>
      </c>
      <c r="N25" s="836">
        <f t="shared" si="0"/>
        <v>96</v>
      </c>
      <c r="O25" s="836">
        <f t="shared" si="1"/>
        <v>90</v>
      </c>
      <c r="P25" s="824">
        <f t="shared" si="2"/>
        <v>0.9375</v>
      </c>
    </row>
    <row r="26" spans="1:16" s="645" customFormat="1" ht="18" customHeight="1" x14ac:dyDescent="0.2">
      <c r="A26" s="854" t="s">
        <v>586</v>
      </c>
      <c r="B26" s="855">
        <v>92</v>
      </c>
      <c r="C26" s="849">
        <v>150</v>
      </c>
      <c r="D26" s="855">
        <v>92</v>
      </c>
      <c r="E26" s="849">
        <v>96</v>
      </c>
      <c r="F26" s="855">
        <v>92</v>
      </c>
      <c r="G26" s="849">
        <v>128</v>
      </c>
      <c r="H26" s="855">
        <v>92</v>
      </c>
      <c r="I26" s="849">
        <v>128</v>
      </c>
      <c r="J26" s="855">
        <v>92</v>
      </c>
      <c r="K26" s="849">
        <v>130</v>
      </c>
      <c r="L26" s="855">
        <v>92</v>
      </c>
      <c r="M26" s="849">
        <v>77</v>
      </c>
      <c r="N26" s="836">
        <f t="shared" si="0"/>
        <v>552</v>
      </c>
      <c r="O26" s="836">
        <f t="shared" si="1"/>
        <v>709</v>
      </c>
      <c r="P26" s="824">
        <f t="shared" si="2"/>
        <v>1.2844202898550725</v>
      </c>
    </row>
    <row r="27" spans="1:16" s="645" customFormat="1" ht="18" customHeight="1" x14ac:dyDescent="0.2">
      <c r="A27" s="854" t="s">
        <v>587</v>
      </c>
      <c r="B27" s="855">
        <v>60</v>
      </c>
      <c r="C27" s="849">
        <v>64</v>
      </c>
      <c r="D27" s="855">
        <v>60</v>
      </c>
      <c r="E27" s="849">
        <v>48</v>
      </c>
      <c r="F27" s="855">
        <v>60</v>
      </c>
      <c r="G27" s="849">
        <v>68</v>
      </c>
      <c r="H27" s="855">
        <v>60</v>
      </c>
      <c r="I27" s="849">
        <v>66</v>
      </c>
      <c r="J27" s="855">
        <v>60</v>
      </c>
      <c r="K27" s="849">
        <v>68</v>
      </c>
      <c r="L27" s="855">
        <v>60</v>
      </c>
      <c r="M27" s="849">
        <v>42</v>
      </c>
      <c r="N27" s="836">
        <f t="shared" si="0"/>
        <v>360</v>
      </c>
      <c r="O27" s="836">
        <f t="shared" si="1"/>
        <v>356</v>
      </c>
      <c r="P27" s="824">
        <f t="shared" si="2"/>
        <v>0.98888888888888893</v>
      </c>
    </row>
    <row r="28" spans="1:16" s="645" customFormat="1" ht="18" customHeight="1" x14ac:dyDescent="0.2">
      <c r="A28" s="854" t="s">
        <v>579</v>
      </c>
      <c r="B28" s="855">
        <v>120</v>
      </c>
      <c r="C28" s="849">
        <v>124</v>
      </c>
      <c r="D28" s="855">
        <v>120</v>
      </c>
      <c r="E28" s="849">
        <v>120</v>
      </c>
      <c r="F28" s="855">
        <v>120</v>
      </c>
      <c r="G28" s="849">
        <v>119</v>
      </c>
      <c r="H28" s="855">
        <v>120</v>
      </c>
      <c r="I28" s="849">
        <v>73</v>
      </c>
      <c r="J28" s="855">
        <v>120</v>
      </c>
      <c r="K28" s="849">
        <v>125</v>
      </c>
      <c r="L28" s="855">
        <v>120</v>
      </c>
      <c r="M28" s="849">
        <v>85</v>
      </c>
      <c r="N28" s="836">
        <f t="shared" si="0"/>
        <v>720</v>
      </c>
      <c r="O28" s="836">
        <f t="shared" si="1"/>
        <v>646</v>
      </c>
      <c r="P28" s="824">
        <f t="shared" si="2"/>
        <v>0.89722222222222225</v>
      </c>
    </row>
    <row r="29" spans="1:16" s="645" customFormat="1" ht="18" customHeight="1" x14ac:dyDescent="0.2">
      <c r="A29" s="854" t="s">
        <v>583</v>
      </c>
      <c r="B29" s="855">
        <v>7</v>
      </c>
      <c r="C29" s="849">
        <v>2</v>
      </c>
      <c r="D29" s="855">
        <v>7</v>
      </c>
      <c r="E29" s="849">
        <v>1</v>
      </c>
      <c r="F29" s="855">
        <v>7</v>
      </c>
      <c r="G29" s="849">
        <v>5</v>
      </c>
      <c r="H29" s="855">
        <v>7</v>
      </c>
      <c r="I29" s="849">
        <v>1</v>
      </c>
      <c r="J29" s="855">
        <v>7</v>
      </c>
      <c r="K29" s="849">
        <v>0</v>
      </c>
      <c r="L29" s="855">
        <v>7</v>
      </c>
      <c r="M29" s="849">
        <v>2</v>
      </c>
      <c r="N29" s="836">
        <f t="shared" si="0"/>
        <v>42</v>
      </c>
      <c r="O29" s="836">
        <f t="shared" si="1"/>
        <v>11</v>
      </c>
      <c r="P29" s="824">
        <f t="shared" si="2"/>
        <v>0.26190476190476192</v>
      </c>
    </row>
    <row r="30" spans="1:16" s="645" customFormat="1" ht="18" customHeight="1" thickBot="1" x14ac:dyDescent="0.25">
      <c r="A30" s="863" t="s">
        <v>509</v>
      </c>
      <c r="B30" s="864">
        <v>10</v>
      </c>
      <c r="C30" s="865">
        <v>34</v>
      </c>
      <c r="D30" s="864">
        <v>10</v>
      </c>
      <c r="E30" s="865">
        <v>31</v>
      </c>
      <c r="F30" s="864">
        <v>10</v>
      </c>
      <c r="G30" s="865">
        <v>45</v>
      </c>
      <c r="H30" s="864">
        <v>10</v>
      </c>
      <c r="I30" s="865">
        <v>26</v>
      </c>
      <c r="J30" s="864">
        <v>10</v>
      </c>
      <c r="K30" s="865">
        <v>27</v>
      </c>
      <c r="L30" s="864">
        <v>10</v>
      </c>
      <c r="M30" s="865">
        <v>27</v>
      </c>
      <c r="N30" s="866">
        <f t="shared" si="0"/>
        <v>60</v>
      </c>
      <c r="O30" s="866">
        <f t="shared" si="1"/>
        <v>190</v>
      </c>
      <c r="P30" s="867">
        <f t="shared" si="2"/>
        <v>3.1666666666666665</v>
      </c>
    </row>
    <row r="31" spans="1:16" s="831" customFormat="1" ht="17.25" customHeight="1" x14ac:dyDescent="0.25">
      <c r="A31" s="860" t="s">
        <v>6</v>
      </c>
      <c r="B31" s="822">
        <f t="shared" ref="B31:C31" si="3">SUM(B9:B30)</f>
        <v>3787</v>
      </c>
      <c r="C31" s="822">
        <f t="shared" si="3"/>
        <v>3321</v>
      </c>
      <c r="D31" s="822">
        <f t="shared" ref="D31:E31" si="4">SUM(D9:D30)</f>
        <v>3787</v>
      </c>
      <c r="E31" s="822">
        <f t="shared" si="4"/>
        <v>3320</v>
      </c>
      <c r="F31" s="822">
        <f t="shared" ref="F31:G31" si="5">SUM(F9:F30)</f>
        <v>3787</v>
      </c>
      <c r="G31" s="822">
        <f t="shared" si="5"/>
        <v>3498</v>
      </c>
      <c r="H31" s="822">
        <f t="shared" ref="H31:I31" si="6">SUM(H9:H30)</f>
        <v>3787</v>
      </c>
      <c r="I31" s="822">
        <f t="shared" si="6"/>
        <v>3346</v>
      </c>
      <c r="J31" s="822">
        <f t="shared" ref="J31:K31" si="7">SUM(J9:J30)</f>
        <v>3787</v>
      </c>
      <c r="K31" s="822">
        <f t="shared" si="7"/>
        <v>3711</v>
      </c>
      <c r="L31" s="822">
        <f t="shared" ref="L31:M31" si="8">SUM(L9:L30)</f>
        <v>3787</v>
      </c>
      <c r="M31" s="822">
        <f t="shared" si="8"/>
        <v>3039</v>
      </c>
      <c r="N31" s="861">
        <f>SUM(N9:N30)</f>
        <v>22722</v>
      </c>
      <c r="O31" s="861">
        <f>SUM(O9:O30)</f>
        <v>20235</v>
      </c>
      <c r="P31" s="862">
        <f>IF(N31=0,"-",O31/N31)</f>
        <v>0.89054660681278053</v>
      </c>
    </row>
    <row r="32" spans="1:16" x14ac:dyDescent="0.25">
      <c r="A32" s="931" t="str">
        <f>'Pque N Mundo I'!$A$37</f>
        <v>Nota: as metas apresentadas serão ajustadas na avaliação do CTA com os descontos de déficits de vagas e ausênsias legais.</v>
      </c>
      <c r="N32" s="833"/>
      <c r="O32" s="833"/>
    </row>
    <row r="33" spans="1:15" x14ac:dyDescent="0.25">
      <c r="A33" s="826" t="s">
        <v>629</v>
      </c>
      <c r="N33" s="833"/>
      <c r="O33" s="833"/>
    </row>
    <row r="34" spans="1:15" x14ac:dyDescent="0.25">
      <c r="N34" s="833"/>
      <c r="O34" s="833"/>
    </row>
    <row r="35" spans="1:15" x14ac:dyDescent="0.25">
      <c r="N35" s="833"/>
      <c r="O35" s="833"/>
    </row>
    <row r="36" spans="1:15" x14ac:dyDescent="0.25">
      <c r="N36" s="833"/>
      <c r="O36" s="833"/>
    </row>
    <row r="37" spans="1:15" x14ac:dyDescent="0.25">
      <c r="N37" s="833"/>
      <c r="O37" s="833"/>
    </row>
    <row r="38" spans="1:15" x14ac:dyDescent="0.25">
      <c r="N38" s="833"/>
      <c r="O38" s="833"/>
    </row>
    <row r="39" spans="1:15" x14ac:dyDescent="0.25">
      <c r="N39" s="833"/>
      <c r="O39" s="833"/>
    </row>
    <row r="40" spans="1:15" x14ac:dyDescent="0.25">
      <c r="N40" s="833"/>
      <c r="O40" s="833"/>
    </row>
    <row r="41" spans="1:15" x14ac:dyDescent="0.25">
      <c r="N41" s="833"/>
      <c r="O41" s="833"/>
    </row>
    <row r="42" spans="1:15" x14ac:dyDescent="0.25">
      <c r="N42" s="833"/>
      <c r="O42" s="833"/>
    </row>
    <row r="43" spans="1:15" x14ac:dyDescent="0.25">
      <c r="N43" s="833"/>
      <c r="O43" s="833"/>
    </row>
    <row r="44" spans="1:15" x14ac:dyDescent="0.25">
      <c r="N44" s="833"/>
      <c r="O44" s="833"/>
    </row>
    <row r="45" spans="1:15" x14ac:dyDescent="0.25">
      <c r="N45" s="833"/>
      <c r="O45" s="833"/>
    </row>
    <row r="46" spans="1:15" x14ac:dyDescent="0.25">
      <c r="N46" s="833"/>
      <c r="O46" s="833"/>
    </row>
    <row r="47" spans="1:15" x14ac:dyDescent="0.25">
      <c r="N47" s="833"/>
      <c r="O47" s="833"/>
    </row>
    <row r="48" spans="1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P273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P33" sqref="P33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10" customWidth="1"/>
    <col min="9" max="9" width="10" style="798" customWidth="1"/>
    <col min="10" max="10" width="10" customWidth="1"/>
    <col min="11" max="11" width="10" style="798" customWidth="1"/>
    <col min="12" max="12" width="10" customWidth="1"/>
    <col min="13" max="13" width="10" style="798" customWidth="1"/>
    <col min="14" max="14" width="8.5703125" bestFit="1" customWidth="1"/>
    <col min="15" max="15" width="8" customWidth="1"/>
    <col min="16" max="16" width="8.5703125" customWidth="1"/>
  </cols>
  <sheetData>
    <row r="1" spans="1:16" ht="42" customHeight="1" x14ac:dyDescent="0.25">
      <c r="C1"/>
      <c r="E1"/>
      <c r="G1"/>
      <c r="I1"/>
      <c r="K1"/>
      <c r="M1"/>
    </row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4" spans="1:16" x14ac:dyDescent="0.25">
      <c r="C4"/>
      <c r="E4"/>
      <c r="G4"/>
      <c r="I4"/>
      <c r="K4"/>
      <c r="M4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657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486</v>
      </c>
      <c r="C9" s="830">
        <v>581</v>
      </c>
      <c r="D9" s="861">
        <v>486</v>
      </c>
      <c r="E9" s="830">
        <v>507</v>
      </c>
      <c r="F9" s="861">
        <v>486</v>
      </c>
      <c r="G9" s="830">
        <v>521</v>
      </c>
      <c r="H9" s="861">
        <v>486</v>
      </c>
      <c r="I9" s="830">
        <v>420</v>
      </c>
      <c r="J9" s="861">
        <v>486</v>
      </c>
      <c r="K9" s="830">
        <v>465</v>
      </c>
      <c r="L9" s="861">
        <v>486</v>
      </c>
      <c r="M9" s="830">
        <v>502</v>
      </c>
      <c r="N9" s="836">
        <f>B9+D9+F9+H9+J9+L9</f>
        <v>2916</v>
      </c>
      <c r="O9" s="836">
        <f>C9+E9+G9+I9+K9+M9</f>
        <v>2996</v>
      </c>
      <c r="P9" s="824">
        <f>IF(N9=0,"-",O9/N9)</f>
        <v>1.0274348422496571</v>
      </c>
    </row>
    <row r="10" spans="1:16" ht="18" customHeight="1" x14ac:dyDescent="0.25">
      <c r="A10" s="808" t="s">
        <v>584</v>
      </c>
      <c r="B10" s="822">
        <v>108</v>
      </c>
      <c r="C10" s="823">
        <v>149</v>
      </c>
      <c r="D10" s="822">
        <v>108</v>
      </c>
      <c r="E10" s="823">
        <v>132</v>
      </c>
      <c r="F10" s="822">
        <v>108</v>
      </c>
      <c r="G10" s="823">
        <v>144</v>
      </c>
      <c r="H10" s="822">
        <v>108</v>
      </c>
      <c r="I10" s="823">
        <v>118</v>
      </c>
      <c r="J10" s="822">
        <v>108</v>
      </c>
      <c r="K10" s="823">
        <v>142</v>
      </c>
      <c r="L10" s="822">
        <v>108</v>
      </c>
      <c r="M10" s="823">
        <v>129</v>
      </c>
      <c r="N10" s="836">
        <f t="shared" ref="N10:N33" si="0">B10+D10+F10+H10+J10+L10</f>
        <v>648</v>
      </c>
      <c r="O10" s="836">
        <f t="shared" ref="O10:O33" si="1">C10+E10+G10+I10+K10+M10</f>
        <v>814</v>
      </c>
      <c r="P10" s="824">
        <f t="shared" ref="P10:P34" si="2">IF(N10=0,"-",O10/N10)</f>
        <v>1.2561728395061729</v>
      </c>
    </row>
    <row r="11" spans="1:16" ht="18" customHeight="1" x14ac:dyDescent="0.25">
      <c r="A11" s="808" t="s">
        <v>502</v>
      </c>
      <c r="B11" s="855">
        <v>9</v>
      </c>
      <c r="C11" s="849">
        <v>9</v>
      </c>
      <c r="D11" s="855">
        <v>9</v>
      </c>
      <c r="E11" s="849">
        <v>8</v>
      </c>
      <c r="F11" s="855">
        <v>9</v>
      </c>
      <c r="G11" s="849">
        <v>9</v>
      </c>
      <c r="H11" s="855">
        <v>9</v>
      </c>
      <c r="I11" s="849">
        <v>0</v>
      </c>
      <c r="J11" s="855">
        <v>9</v>
      </c>
      <c r="K11" s="849">
        <v>0</v>
      </c>
      <c r="L11" s="855">
        <v>9</v>
      </c>
      <c r="M11" s="849">
        <v>0</v>
      </c>
      <c r="N11" s="836">
        <f t="shared" si="0"/>
        <v>54</v>
      </c>
      <c r="O11" s="836">
        <f t="shared" si="1"/>
        <v>26</v>
      </c>
      <c r="P11" s="824">
        <f t="shared" si="2"/>
        <v>0.48148148148148145</v>
      </c>
    </row>
    <row r="12" spans="1:16" ht="18" customHeight="1" x14ac:dyDescent="0.25">
      <c r="A12" s="808" t="s">
        <v>567</v>
      </c>
      <c r="B12" s="822">
        <v>1056</v>
      </c>
      <c r="C12" s="823">
        <v>1013</v>
      </c>
      <c r="D12" s="822">
        <v>1056</v>
      </c>
      <c r="E12" s="823">
        <v>992</v>
      </c>
      <c r="F12" s="822">
        <v>1056</v>
      </c>
      <c r="G12" s="823">
        <v>929</v>
      </c>
      <c r="H12" s="822">
        <v>1056</v>
      </c>
      <c r="I12" s="823">
        <v>1005</v>
      </c>
      <c r="J12" s="822">
        <v>1056</v>
      </c>
      <c r="K12" s="823">
        <v>1172</v>
      </c>
      <c r="L12" s="822">
        <v>1056</v>
      </c>
      <c r="M12" s="823">
        <v>921</v>
      </c>
      <c r="N12" s="836">
        <f t="shared" si="0"/>
        <v>6336</v>
      </c>
      <c r="O12" s="836">
        <f t="shared" si="1"/>
        <v>6032</v>
      </c>
      <c r="P12" s="824">
        <f t="shared" si="2"/>
        <v>0.95202020202020199</v>
      </c>
    </row>
    <row r="13" spans="1:16" ht="18" customHeight="1" x14ac:dyDescent="0.25">
      <c r="A13" s="808" t="s">
        <v>476</v>
      </c>
      <c r="B13" s="822">
        <v>528</v>
      </c>
      <c r="C13" s="823">
        <v>206</v>
      </c>
      <c r="D13" s="822">
        <v>528</v>
      </c>
      <c r="E13" s="823">
        <v>228</v>
      </c>
      <c r="F13" s="822">
        <v>528</v>
      </c>
      <c r="G13" s="823">
        <v>282</v>
      </c>
      <c r="H13" s="822">
        <v>528</v>
      </c>
      <c r="I13" s="823">
        <v>206</v>
      </c>
      <c r="J13" s="822">
        <v>528</v>
      </c>
      <c r="K13" s="823">
        <v>291</v>
      </c>
      <c r="L13" s="822">
        <v>528</v>
      </c>
      <c r="M13" s="823">
        <v>241</v>
      </c>
      <c r="N13" s="836">
        <f t="shared" si="0"/>
        <v>3168</v>
      </c>
      <c r="O13" s="836">
        <f t="shared" si="1"/>
        <v>1454</v>
      </c>
      <c r="P13" s="824">
        <f t="shared" si="2"/>
        <v>0.45896464646464646</v>
      </c>
    </row>
    <row r="14" spans="1:16" ht="18" customHeight="1" x14ac:dyDescent="0.25">
      <c r="A14" s="808" t="s">
        <v>479</v>
      </c>
      <c r="B14" s="822">
        <v>125</v>
      </c>
      <c r="C14" s="823">
        <v>48</v>
      </c>
      <c r="D14" s="822">
        <v>125</v>
      </c>
      <c r="E14" s="823">
        <v>112</v>
      </c>
      <c r="F14" s="822">
        <v>125</v>
      </c>
      <c r="G14" s="823">
        <v>141</v>
      </c>
      <c r="H14" s="822">
        <v>125</v>
      </c>
      <c r="I14" s="823">
        <v>115</v>
      </c>
      <c r="J14" s="822">
        <v>125</v>
      </c>
      <c r="K14" s="823">
        <v>119</v>
      </c>
      <c r="L14" s="822">
        <v>125</v>
      </c>
      <c r="M14" s="823">
        <v>95</v>
      </c>
      <c r="N14" s="836">
        <f t="shared" si="0"/>
        <v>750</v>
      </c>
      <c r="O14" s="836">
        <f t="shared" si="1"/>
        <v>630</v>
      </c>
      <c r="P14" s="824">
        <f t="shared" si="2"/>
        <v>0.84</v>
      </c>
    </row>
    <row r="15" spans="1:16" ht="18" customHeight="1" x14ac:dyDescent="0.25">
      <c r="A15" s="808" t="s">
        <v>478</v>
      </c>
      <c r="B15" s="822">
        <v>662</v>
      </c>
      <c r="C15" s="823">
        <v>432</v>
      </c>
      <c r="D15" s="822">
        <v>662</v>
      </c>
      <c r="E15" s="823">
        <v>596</v>
      </c>
      <c r="F15" s="822">
        <v>662</v>
      </c>
      <c r="G15" s="823">
        <v>714</v>
      </c>
      <c r="H15" s="822">
        <v>662</v>
      </c>
      <c r="I15" s="823">
        <v>582</v>
      </c>
      <c r="J15" s="822">
        <v>662</v>
      </c>
      <c r="K15" s="823">
        <v>587</v>
      </c>
      <c r="L15" s="822">
        <v>662</v>
      </c>
      <c r="M15" s="823">
        <v>505</v>
      </c>
      <c r="N15" s="836">
        <f t="shared" si="0"/>
        <v>3972</v>
      </c>
      <c r="O15" s="836">
        <f t="shared" si="1"/>
        <v>3416</v>
      </c>
      <c r="P15" s="824">
        <f t="shared" si="2"/>
        <v>0.86002014098690838</v>
      </c>
    </row>
    <row r="16" spans="1:16" ht="18" customHeight="1" x14ac:dyDescent="0.25">
      <c r="A16" s="808" t="s">
        <v>477</v>
      </c>
      <c r="B16" s="822">
        <v>160</v>
      </c>
      <c r="C16" s="823">
        <v>201</v>
      </c>
      <c r="D16" s="822">
        <v>160</v>
      </c>
      <c r="E16" s="823">
        <v>199</v>
      </c>
      <c r="F16" s="822">
        <v>160</v>
      </c>
      <c r="G16" s="823">
        <v>208</v>
      </c>
      <c r="H16" s="822">
        <v>160</v>
      </c>
      <c r="I16" s="823">
        <v>173</v>
      </c>
      <c r="J16" s="822">
        <v>160</v>
      </c>
      <c r="K16" s="823">
        <v>222</v>
      </c>
      <c r="L16" s="822">
        <v>160</v>
      </c>
      <c r="M16" s="823">
        <v>232</v>
      </c>
      <c r="N16" s="836">
        <f t="shared" si="0"/>
        <v>960</v>
      </c>
      <c r="O16" s="836">
        <f t="shared" si="1"/>
        <v>1235</v>
      </c>
      <c r="P16" s="824">
        <f t="shared" si="2"/>
        <v>1.2864583333333333</v>
      </c>
    </row>
    <row r="17" spans="1:16" ht="18" customHeight="1" x14ac:dyDescent="0.25">
      <c r="A17" s="808" t="s">
        <v>619</v>
      </c>
      <c r="B17" s="822">
        <v>66</v>
      </c>
      <c r="C17" s="823">
        <v>61</v>
      </c>
      <c r="D17" s="822">
        <v>66</v>
      </c>
      <c r="E17" s="823">
        <v>46</v>
      </c>
      <c r="F17" s="822">
        <v>66</v>
      </c>
      <c r="G17" s="823">
        <v>79</v>
      </c>
      <c r="H17" s="822">
        <v>66</v>
      </c>
      <c r="I17" s="823">
        <v>45</v>
      </c>
      <c r="J17" s="822">
        <v>66</v>
      </c>
      <c r="K17" s="823">
        <v>59</v>
      </c>
      <c r="L17" s="822">
        <v>66</v>
      </c>
      <c r="M17" s="823">
        <v>44</v>
      </c>
      <c r="N17" s="836">
        <f t="shared" si="0"/>
        <v>396</v>
      </c>
      <c r="O17" s="836">
        <f t="shared" si="1"/>
        <v>334</v>
      </c>
      <c r="P17" s="824">
        <f t="shared" si="2"/>
        <v>0.84343434343434343</v>
      </c>
    </row>
    <row r="18" spans="1:16" ht="18" customHeight="1" x14ac:dyDescent="0.25">
      <c r="A18" s="850" t="s">
        <v>489</v>
      </c>
      <c r="B18" s="887">
        <v>120</v>
      </c>
      <c r="C18" s="840">
        <v>39</v>
      </c>
      <c r="D18" s="887">
        <v>120</v>
      </c>
      <c r="E18" s="840">
        <v>144</v>
      </c>
      <c r="F18" s="887">
        <v>120</v>
      </c>
      <c r="G18" s="840">
        <v>138</v>
      </c>
      <c r="H18" s="887">
        <v>120</v>
      </c>
      <c r="I18" s="840">
        <v>188</v>
      </c>
      <c r="J18" s="887">
        <v>120</v>
      </c>
      <c r="K18" s="840">
        <v>134</v>
      </c>
      <c r="L18" s="887">
        <v>120</v>
      </c>
      <c r="M18" s="840">
        <v>153</v>
      </c>
      <c r="N18" s="836">
        <f t="shared" si="0"/>
        <v>720</v>
      </c>
      <c r="O18" s="836">
        <f t="shared" si="1"/>
        <v>796</v>
      </c>
      <c r="P18" s="824">
        <f t="shared" si="2"/>
        <v>1.1055555555555556</v>
      </c>
    </row>
    <row r="19" spans="1:16" ht="18" customHeight="1" x14ac:dyDescent="0.25">
      <c r="A19" s="808" t="s">
        <v>491</v>
      </c>
      <c r="B19" s="822">
        <v>528</v>
      </c>
      <c r="C19" s="823">
        <v>282</v>
      </c>
      <c r="D19" s="822">
        <v>528</v>
      </c>
      <c r="E19" s="823">
        <v>269</v>
      </c>
      <c r="F19" s="822">
        <v>528</v>
      </c>
      <c r="G19" s="823">
        <v>348</v>
      </c>
      <c r="H19" s="822">
        <v>528</v>
      </c>
      <c r="I19" s="823">
        <v>454</v>
      </c>
      <c r="J19" s="822">
        <v>528</v>
      </c>
      <c r="K19" s="823">
        <v>407</v>
      </c>
      <c r="L19" s="822">
        <v>528</v>
      </c>
      <c r="M19" s="823">
        <v>345</v>
      </c>
      <c r="N19" s="836">
        <f t="shared" si="0"/>
        <v>3168</v>
      </c>
      <c r="O19" s="836">
        <f t="shared" si="1"/>
        <v>2105</v>
      </c>
      <c r="P19" s="824">
        <f t="shared" si="2"/>
        <v>0.66445707070707072</v>
      </c>
    </row>
    <row r="20" spans="1:16" s="645" customFormat="1" ht="18" customHeight="1" x14ac:dyDescent="0.2">
      <c r="A20" s="854" t="s">
        <v>504</v>
      </c>
      <c r="B20" s="855">
        <v>648</v>
      </c>
      <c r="C20" s="849">
        <v>1078</v>
      </c>
      <c r="D20" s="855">
        <v>648</v>
      </c>
      <c r="E20" s="849">
        <v>969</v>
      </c>
      <c r="F20" s="855">
        <v>648</v>
      </c>
      <c r="G20" s="849">
        <v>1072</v>
      </c>
      <c r="H20" s="855">
        <v>648</v>
      </c>
      <c r="I20" s="849">
        <v>1007</v>
      </c>
      <c r="J20" s="855">
        <v>648</v>
      </c>
      <c r="K20" s="849">
        <v>1032</v>
      </c>
      <c r="L20" s="855">
        <v>648</v>
      </c>
      <c r="M20" s="849">
        <v>818</v>
      </c>
      <c r="N20" s="836">
        <f t="shared" si="0"/>
        <v>3888</v>
      </c>
      <c r="O20" s="836">
        <f t="shared" si="1"/>
        <v>5976</v>
      </c>
      <c r="P20" s="824">
        <f t="shared" si="2"/>
        <v>1.537037037037037</v>
      </c>
    </row>
    <row r="21" spans="1:16" s="645" customFormat="1" ht="18" customHeight="1" x14ac:dyDescent="0.2">
      <c r="A21" s="854" t="s">
        <v>505</v>
      </c>
      <c r="B21" s="855">
        <v>36</v>
      </c>
      <c r="C21" s="849">
        <v>67</v>
      </c>
      <c r="D21" s="855">
        <v>36</v>
      </c>
      <c r="E21" s="849">
        <v>58</v>
      </c>
      <c r="F21" s="855">
        <v>36</v>
      </c>
      <c r="G21" s="849">
        <v>57</v>
      </c>
      <c r="H21" s="855">
        <v>36</v>
      </c>
      <c r="I21" s="849">
        <v>53</v>
      </c>
      <c r="J21" s="855">
        <v>36</v>
      </c>
      <c r="K21" s="849">
        <v>39</v>
      </c>
      <c r="L21" s="855">
        <v>36</v>
      </c>
      <c r="M21" s="849">
        <v>51</v>
      </c>
      <c r="N21" s="836">
        <f t="shared" si="0"/>
        <v>216</v>
      </c>
      <c r="O21" s="836">
        <f t="shared" si="1"/>
        <v>325</v>
      </c>
      <c r="P21" s="824">
        <f t="shared" si="2"/>
        <v>1.5046296296296295</v>
      </c>
    </row>
    <row r="22" spans="1:16" s="645" customFormat="1" ht="18" customHeight="1" x14ac:dyDescent="0.2">
      <c r="A22" s="854" t="s">
        <v>506</v>
      </c>
      <c r="B22" s="855">
        <v>122</v>
      </c>
      <c r="C22" s="849">
        <v>196</v>
      </c>
      <c r="D22" s="855">
        <v>122</v>
      </c>
      <c r="E22" s="849">
        <v>175</v>
      </c>
      <c r="F22" s="855">
        <v>122</v>
      </c>
      <c r="G22" s="849">
        <v>121</v>
      </c>
      <c r="H22" s="855">
        <v>122</v>
      </c>
      <c r="I22" s="849">
        <v>196</v>
      </c>
      <c r="J22" s="855">
        <v>122</v>
      </c>
      <c r="K22" s="849">
        <v>101</v>
      </c>
      <c r="L22" s="855">
        <v>122</v>
      </c>
      <c r="M22" s="849">
        <v>193</v>
      </c>
      <c r="N22" s="836">
        <f t="shared" si="0"/>
        <v>732</v>
      </c>
      <c r="O22" s="836">
        <f t="shared" si="1"/>
        <v>982</v>
      </c>
      <c r="P22" s="824">
        <f t="shared" si="2"/>
        <v>1.3415300546448088</v>
      </c>
    </row>
    <row r="23" spans="1:16" s="645" customFormat="1" ht="18" customHeight="1" x14ac:dyDescent="0.2">
      <c r="A23" s="854" t="s">
        <v>507</v>
      </c>
      <c r="B23" s="855">
        <v>30</v>
      </c>
      <c r="C23" s="849">
        <v>23</v>
      </c>
      <c r="D23" s="855">
        <v>30</v>
      </c>
      <c r="E23" s="849">
        <v>16</v>
      </c>
      <c r="F23" s="855">
        <v>30</v>
      </c>
      <c r="G23" s="849">
        <v>5</v>
      </c>
      <c r="H23" s="855">
        <v>30</v>
      </c>
      <c r="I23" s="849">
        <v>16</v>
      </c>
      <c r="J23" s="855">
        <v>30</v>
      </c>
      <c r="K23" s="849">
        <v>16</v>
      </c>
      <c r="L23" s="855">
        <v>30</v>
      </c>
      <c r="M23" s="849">
        <v>29</v>
      </c>
      <c r="N23" s="836">
        <f t="shared" si="0"/>
        <v>180</v>
      </c>
      <c r="O23" s="836">
        <f t="shared" si="1"/>
        <v>105</v>
      </c>
      <c r="P23" s="824">
        <f t="shared" si="2"/>
        <v>0.58333333333333337</v>
      </c>
    </row>
    <row r="24" spans="1:16" s="645" customFormat="1" ht="18" customHeight="1" x14ac:dyDescent="0.2">
      <c r="A24" s="854" t="s">
        <v>569</v>
      </c>
      <c r="B24" s="855">
        <v>24</v>
      </c>
      <c r="C24" s="849">
        <v>36</v>
      </c>
      <c r="D24" s="855">
        <v>24</v>
      </c>
      <c r="E24" s="849">
        <v>18</v>
      </c>
      <c r="F24" s="855">
        <v>24</v>
      </c>
      <c r="G24" s="849">
        <v>35</v>
      </c>
      <c r="H24" s="855">
        <v>24</v>
      </c>
      <c r="I24" s="849">
        <v>27</v>
      </c>
      <c r="J24" s="855">
        <v>24</v>
      </c>
      <c r="K24" s="849">
        <v>27</v>
      </c>
      <c r="L24" s="855">
        <v>24</v>
      </c>
      <c r="M24" s="849">
        <v>34</v>
      </c>
      <c r="N24" s="836">
        <f t="shared" si="0"/>
        <v>144</v>
      </c>
      <c r="O24" s="836">
        <f t="shared" si="1"/>
        <v>177</v>
      </c>
      <c r="P24" s="824">
        <f t="shared" si="2"/>
        <v>1.2291666666666667</v>
      </c>
    </row>
    <row r="25" spans="1:16" s="645" customFormat="1" ht="18" customHeight="1" x14ac:dyDescent="0.2">
      <c r="A25" s="854" t="s">
        <v>511</v>
      </c>
      <c r="B25" s="855">
        <v>16</v>
      </c>
      <c r="C25" s="849">
        <v>26</v>
      </c>
      <c r="D25" s="855">
        <v>16</v>
      </c>
      <c r="E25" s="849">
        <v>21</v>
      </c>
      <c r="F25" s="855">
        <v>16</v>
      </c>
      <c r="G25" s="849">
        <v>17</v>
      </c>
      <c r="H25" s="855">
        <v>16</v>
      </c>
      <c r="I25" s="849">
        <v>22</v>
      </c>
      <c r="J25" s="855">
        <v>16</v>
      </c>
      <c r="K25" s="849">
        <v>19</v>
      </c>
      <c r="L25" s="855">
        <v>16</v>
      </c>
      <c r="M25" s="849">
        <v>21</v>
      </c>
      <c r="N25" s="836">
        <f t="shared" si="0"/>
        <v>96</v>
      </c>
      <c r="O25" s="836">
        <f t="shared" si="1"/>
        <v>126</v>
      </c>
      <c r="P25" s="824">
        <f t="shared" si="2"/>
        <v>1.3125</v>
      </c>
    </row>
    <row r="26" spans="1:16" s="645" customFormat="1" ht="18" customHeight="1" x14ac:dyDescent="0.2">
      <c r="A26" s="854" t="s">
        <v>586</v>
      </c>
      <c r="B26" s="855">
        <v>92</v>
      </c>
      <c r="C26" s="849">
        <v>126</v>
      </c>
      <c r="D26" s="855">
        <v>92</v>
      </c>
      <c r="E26" s="849">
        <v>117</v>
      </c>
      <c r="F26" s="855">
        <v>92</v>
      </c>
      <c r="G26" s="849">
        <v>123</v>
      </c>
      <c r="H26" s="855">
        <v>92</v>
      </c>
      <c r="I26" s="849">
        <v>116</v>
      </c>
      <c r="J26" s="855">
        <v>92</v>
      </c>
      <c r="K26" s="849">
        <v>127</v>
      </c>
      <c r="L26" s="855">
        <v>92</v>
      </c>
      <c r="M26" s="849">
        <v>111</v>
      </c>
      <c r="N26" s="836">
        <f t="shared" si="0"/>
        <v>552</v>
      </c>
      <c r="O26" s="836">
        <f t="shared" si="1"/>
        <v>720</v>
      </c>
      <c r="P26" s="824">
        <f t="shared" si="2"/>
        <v>1.3043478260869565</v>
      </c>
    </row>
    <row r="27" spans="1:16" s="645" customFormat="1" ht="18" customHeight="1" x14ac:dyDescent="0.2">
      <c r="A27" s="854" t="s">
        <v>587</v>
      </c>
      <c r="B27" s="855">
        <v>60</v>
      </c>
      <c r="C27" s="849">
        <v>66</v>
      </c>
      <c r="D27" s="855">
        <v>60</v>
      </c>
      <c r="E27" s="849">
        <v>62</v>
      </c>
      <c r="F27" s="855">
        <v>60</v>
      </c>
      <c r="G27" s="849">
        <v>68</v>
      </c>
      <c r="H27" s="855">
        <v>60</v>
      </c>
      <c r="I27" s="849">
        <v>53</v>
      </c>
      <c r="J27" s="855">
        <v>60</v>
      </c>
      <c r="K27" s="849">
        <v>69</v>
      </c>
      <c r="L27" s="855">
        <v>60</v>
      </c>
      <c r="M27" s="849">
        <v>58</v>
      </c>
      <c r="N27" s="836">
        <f t="shared" si="0"/>
        <v>360</v>
      </c>
      <c r="O27" s="836">
        <f t="shared" si="1"/>
        <v>376</v>
      </c>
      <c r="P27" s="824">
        <f t="shared" si="2"/>
        <v>1.0444444444444445</v>
      </c>
    </row>
    <row r="28" spans="1:16" s="645" customFormat="1" ht="18" customHeight="1" x14ac:dyDescent="0.2">
      <c r="A28" s="854" t="s">
        <v>515</v>
      </c>
      <c r="B28" s="855">
        <v>96</v>
      </c>
      <c r="C28" s="849">
        <v>88</v>
      </c>
      <c r="D28" s="855">
        <v>96</v>
      </c>
      <c r="E28" s="849">
        <v>100</v>
      </c>
      <c r="F28" s="855">
        <v>96</v>
      </c>
      <c r="G28" s="849">
        <v>96</v>
      </c>
      <c r="H28" s="855">
        <v>96</v>
      </c>
      <c r="I28" s="849">
        <v>51</v>
      </c>
      <c r="J28" s="855">
        <v>96</v>
      </c>
      <c r="K28" s="849">
        <v>77</v>
      </c>
      <c r="L28" s="855">
        <v>96</v>
      </c>
      <c r="M28" s="849">
        <v>91</v>
      </c>
      <c r="N28" s="836">
        <f t="shared" si="0"/>
        <v>576</v>
      </c>
      <c r="O28" s="836">
        <f t="shared" si="1"/>
        <v>503</v>
      </c>
      <c r="P28" s="824">
        <f t="shared" si="2"/>
        <v>0.87326388888888884</v>
      </c>
    </row>
    <row r="29" spans="1:16" s="645" customFormat="1" ht="18" customHeight="1" x14ac:dyDescent="0.2">
      <c r="A29" s="854" t="s">
        <v>508</v>
      </c>
      <c r="B29" s="855">
        <v>16</v>
      </c>
      <c r="C29" s="849">
        <v>15</v>
      </c>
      <c r="D29" s="855">
        <v>16</v>
      </c>
      <c r="E29" s="849">
        <v>10</v>
      </c>
      <c r="F29" s="855">
        <v>16</v>
      </c>
      <c r="G29" s="849">
        <v>6</v>
      </c>
      <c r="H29" s="855">
        <v>16</v>
      </c>
      <c r="I29" s="849">
        <v>3</v>
      </c>
      <c r="J29" s="855">
        <v>16</v>
      </c>
      <c r="K29" s="849">
        <v>15</v>
      </c>
      <c r="L29" s="855">
        <v>16</v>
      </c>
      <c r="M29" s="849">
        <v>14</v>
      </c>
      <c r="N29" s="836">
        <f t="shared" si="0"/>
        <v>96</v>
      </c>
      <c r="O29" s="836">
        <f t="shared" si="1"/>
        <v>63</v>
      </c>
      <c r="P29" s="824">
        <f t="shared" si="2"/>
        <v>0.65625</v>
      </c>
    </row>
    <row r="30" spans="1:16" s="645" customFormat="1" ht="18" customHeight="1" x14ac:dyDescent="0.2">
      <c r="A30" s="854" t="s">
        <v>514</v>
      </c>
      <c r="B30" s="855">
        <v>60</v>
      </c>
      <c r="C30" s="849">
        <v>90</v>
      </c>
      <c r="D30" s="855">
        <v>60</v>
      </c>
      <c r="E30" s="849">
        <v>0</v>
      </c>
      <c r="F30" s="855">
        <v>60</v>
      </c>
      <c r="G30" s="849">
        <v>71</v>
      </c>
      <c r="H30" s="855">
        <v>60</v>
      </c>
      <c r="I30" s="849">
        <v>81</v>
      </c>
      <c r="J30" s="855">
        <v>60</v>
      </c>
      <c r="K30" s="849">
        <v>71</v>
      </c>
      <c r="L30" s="855">
        <v>60</v>
      </c>
      <c r="M30" s="849">
        <v>76</v>
      </c>
      <c r="N30" s="836">
        <f t="shared" si="0"/>
        <v>360</v>
      </c>
      <c r="O30" s="836">
        <f t="shared" si="1"/>
        <v>389</v>
      </c>
      <c r="P30" s="824">
        <f t="shared" si="2"/>
        <v>1.0805555555555555</v>
      </c>
    </row>
    <row r="31" spans="1:16" s="645" customFormat="1" ht="18" customHeight="1" x14ac:dyDescent="0.2">
      <c r="A31" s="854" t="s">
        <v>513</v>
      </c>
      <c r="B31" s="855">
        <v>40</v>
      </c>
      <c r="C31" s="849">
        <v>49</v>
      </c>
      <c r="D31" s="855">
        <v>40</v>
      </c>
      <c r="E31" s="849">
        <v>0</v>
      </c>
      <c r="F31" s="855">
        <v>40</v>
      </c>
      <c r="G31" s="849">
        <v>43</v>
      </c>
      <c r="H31" s="855">
        <v>40</v>
      </c>
      <c r="I31" s="849">
        <v>41</v>
      </c>
      <c r="J31" s="855">
        <v>40</v>
      </c>
      <c r="K31" s="849">
        <v>36</v>
      </c>
      <c r="L31" s="855">
        <v>40</v>
      </c>
      <c r="M31" s="849">
        <v>38</v>
      </c>
      <c r="N31" s="836">
        <f t="shared" si="0"/>
        <v>240</v>
      </c>
      <c r="O31" s="836">
        <f t="shared" si="1"/>
        <v>207</v>
      </c>
      <c r="P31" s="824">
        <f t="shared" si="2"/>
        <v>0.86250000000000004</v>
      </c>
    </row>
    <row r="32" spans="1:16" s="645" customFormat="1" ht="18" customHeight="1" x14ac:dyDescent="0.2">
      <c r="A32" s="854" t="s">
        <v>579</v>
      </c>
      <c r="B32" s="855">
        <v>150</v>
      </c>
      <c r="C32" s="849">
        <v>130</v>
      </c>
      <c r="D32" s="855">
        <v>150</v>
      </c>
      <c r="E32" s="849">
        <v>143</v>
      </c>
      <c r="F32" s="855">
        <v>150</v>
      </c>
      <c r="G32" s="849">
        <v>160</v>
      </c>
      <c r="H32" s="855">
        <v>150</v>
      </c>
      <c r="I32" s="849">
        <v>147</v>
      </c>
      <c r="J32" s="855">
        <v>150</v>
      </c>
      <c r="K32" s="849">
        <v>157</v>
      </c>
      <c r="L32" s="855">
        <v>150</v>
      </c>
      <c r="M32" s="849">
        <v>174</v>
      </c>
      <c r="N32" s="836">
        <f t="shared" si="0"/>
        <v>900</v>
      </c>
      <c r="O32" s="836">
        <f t="shared" si="1"/>
        <v>911</v>
      </c>
      <c r="P32" s="824">
        <f t="shared" si="2"/>
        <v>1.0122222222222221</v>
      </c>
    </row>
    <row r="33" spans="1:16" s="645" customFormat="1" ht="18" customHeight="1" x14ac:dyDescent="0.2">
      <c r="A33" s="854" t="s">
        <v>583</v>
      </c>
      <c r="B33" s="855">
        <v>7</v>
      </c>
      <c r="C33" s="849">
        <v>2</v>
      </c>
      <c r="D33" s="855">
        <v>7</v>
      </c>
      <c r="E33" s="849">
        <v>3</v>
      </c>
      <c r="F33" s="855">
        <v>7</v>
      </c>
      <c r="G33" s="849">
        <v>5</v>
      </c>
      <c r="H33" s="855">
        <v>7</v>
      </c>
      <c r="I33" s="849">
        <v>12</v>
      </c>
      <c r="J33" s="855">
        <v>7</v>
      </c>
      <c r="K33" s="849">
        <v>10</v>
      </c>
      <c r="L33" s="855">
        <v>7</v>
      </c>
      <c r="M33" s="849">
        <v>12</v>
      </c>
      <c r="N33" s="836">
        <f t="shared" si="0"/>
        <v>42</v>
      </c>
      <c r="O33" s="836">
        <f t="shared" si="1"/>
        <v>44</v>
      </c>
      <c r="P33" s="824">
        <f t="shared" si="2"/>
        <v>1.0476190476190477</v>
      </c>
    </row>
    <row r="34" spans="1:16" s="645" customFormat="1" ht="18" customHeight="1" thickBot="1" x14ac:dyDescent="0.25">
      <c r="A34" s="863" t="s">
        <v>509</v>
      </c>
      <c r="B34" s="864">
        <v>10</v>
      </c>
      <c r="C34" s="865">
        <v>53</v>
      </c>
      <c r="D34" s="864">
        <v>10</v>
      </c>
      <c r="E34" s="865">
        <v>114</v>
      </c>
      <c r="F34" s="864">
        <v>10</v>
      </c>
      <c r="G34" s="865">
        <v>175</v>
      </c>
      <c r="H34" s="864">
        <v>10</v>
      </c>
      <c r="I34" s="865">
        <v>111</v>
      </c>
      <c r="J34" s="864">
        <v>10</v>
      </c>
      <c r="K34" s="865">
        <v>109</v>
      </c>
      <c r="L34" s="864">
        <v>10</v>
      </c>
      <c r="M34" s="865">
        <v>93</v>
      </c>
      <c r="N34" s="866">
        <f>B34+D34+F34+H34+J34+L34</f>
        <v>60</v>
      </c>
      <c r="O34" s="866">
        <f>C34+E34+G34+I34+K34+M34</f>
        <v>655</v>
      </c>
      <c r="P34" s="867">
        <f t="shared" si="2"/>
        <v>10.916666666666666</v>
      </c>
    </row>
    <row r="35" spans="1:16" s="831" customFormat="1" ht="17.25" customHeight="1" x14ac:dyDescent="0.25">
      <c r="A35" s="860" t="s">
        <v>6</v>
      </c>
      <c r="B35" s="822">
        <f t="shared" ref="B35:O35" si="3">SUM(B9:B34)</f>
        <v>5255</v>
      </c>
      <c r="C35" s="822">
        <f t="shared" si="3"/>
        <v>5066</v>
      </c>
      <c r="D35" s="822">
        <f t="shared" ref="D35:E35" si="4">SUM(D9:D34)</f>
        <v>5255</v>
      </c>
      <c r="E35" s="822">
        <f t="shared" si="4"/>
        <v>5039</v>
      </c>
      <c r="F35" s="822">
        <f t="shared" ref="F35:G35" si="5">SUM(F9:F34)</f>
        <v>5255</v>
      </c>
      <c r="G35" s="822">
        <f t="shared" si="5"/>
        <v>5567</v>
      </c>
      <c r="H35" s="822">
        <f t="shared" ref="H35:I35" si="6">SUM(H9:H34)</f>
        <v>5255</v>
      </c>
      <c r="I35" s="822">
        <f t="shared" si="6"/>
        <v>5242</v>
      </c>
      <c r="J35" s="822">
        <f t="shared" ref="J35:K35" si="7">SUM(J9:J34)</f>
        <v>5255</v>
      </c>
      <c r="K35" s="822">
        <f t="shared" si="7"/>
        <v>5503</v>
      </c>
      <c r="L35" s="822">
        <f t="shared" ref="L35:M35" si="8">SUM(L9:L34)</f>
        <v>5255</v>
      </c>
      <c r="M35" s="822">
        <f t="shared" si="8"/>
        <v>4980</v>
      </c>
      <c r="N35" s="861">
        <f t="shared" si="3"/>
        <v>31530</v>
      </c>
      <c r="O35" s="861">
        <f t="shared" si="3"/>
        <v>31397</v>
      </c>
      <c r="P35" s="862">
        <f t="shared" ref="P35" si="9">IF(N35=0,"-",O35/N35)</f>
        <v>0.99578179511576281</v>
      </c>
    </row>
    <row r="36" spans="1:16" s="831" customFormat="1" ht="12.75" x14ac:dyDescent="0.25">
      <c r="A36" s="931" t="str">
        <f>'Pque N Mundo I'!$A$37</f>
        <v>Nota: as metas apresentadas serão ajustadas na avaliação do CTA com os descontos de déficits de vagas e ausênsias legais.</v>
      </c>
      <c r="B36" s="872"/>
      <c r="C36" s="872"/>
      <c r="D36" s="872"/>
      <c r="E36" s="872"/>
      <c r="F36" s="872"/>
      <c r="G36" s="872"/>
      <c r="H36" s="872"/>
      <c r="I36" s="872"/>
      <c r="J36" s="872"/>
      <c r="K36" s="872"/>
      <c r="L36" s="872"/>
      <c r="M36" s="872"/>
      <c r="N36" s="872"/>
      <c r="O36" s="872"/>
      <c r="P36" s="873"/>
    </row>
    <row r="37" spans="1:16" x14ac:dyDescent="0.25">
      <c r="A37" s="826" t="s">
        <v>629</v>
      </c>
      <c r="N37" s="833"/>
      <c r="O37" s="833"/>
    </row>
    <row r="38" spans="1:16" x14ac:dyDescent="0.25">
      <c r="A38" s="826"/>
      <c r="N38" s="833"/>
      <c r="O38" s="833"/>
    </row>
    <row r="51" spans="1:15" ht="15.75" hidden="1" x14ac:dyDescent="0.25">
      <c r="A51" s="972" t="s">
        <v>396</v>
      </c>
      <c r="B51" s="973"/>
      <c r="C51" s="973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833"/>
      <c r="O51" s="833"/>
    </row>
    <row r="52" spans="1:15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17" t="s">
        <v>194</v>
      </c>
      <c r="I52" s="816" t="e">
        <f>'Pque N Mundo I'!#REF!</f>
        <v>#REF!</v>
      </c>
      <c r="J52" s="817" t="s">
        <v>194</v>
      </c>
      <c r="K52" s="816" t="e">
        <f>'Pque N Mundo I'!#REF!</f>
        <v>#REF!</v>
      </c>
      <c r="L52" s="817" t="s">
        <v>194</v>
      </c>
      <c r="M52" s="816" t="e">
        <f>'Pque N Mundo I'!#REF!</f>
        <v>#REF!</v>
      </c>
      <c r="N52" s="833"/>
      <c r="O52" s="833"/>
    </row>
    <row r="53" spans="1:15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230">
        <v>9</v>
      </c>
      <c r="I53" s="10">
        <v>9</v>
      </c>
      <c r="J53" s="230">
        <v>9</v>
      </c>
      <c r="K53" s="10">
        <v>9</v>
      </c>
      <c r="L53" s="230">
        <v>9</v>
      </c>
      <c r="M53" s="10">
        <v>9</v>
      </c>
      <c r="N53" s="833"/>
      <c r="O53" s="833"/>
    </row>
    <row r="54" spans="1:15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18">
        <v>2</v>
      </c>
      <c r="I54" s="10"/>
      <c r="J54" s="818">
        <v>2</v>
      </c>
      <c r="K54" s="10"/>
      <c r="L54" s="818">
        <v>2</v>
      </c>
      <c r="M54" s="10"/>
      <c r="N54" s="833"/>
      <c r="O54" s="833"/>
    </row>
    <row r="55" spans="1:15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229">
        <v>3</v>
      </c>
      <c r="I55" s="685">
        <v>3</v>
      </c>
      <c r="J55" s="229">
        <v>3</v>
      </c>
      <c r="K55" s="685">
        <v>3</v>
      </c>
      <c r="L55" s="229">
        <v>3</v>
      </c>
      <c r="M55" s="685">
        <v>3</v>
      </c>
      <c r="N55" s="833"/>
      <c r="O55" s="833"/>
    </row>
    <row r="56" spans="1:15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229">
        <v>2</v>
      </c>
      <c r="I56" s="685">
        <v>2</v>
      </c>
      <c r="J56" s="229">
        <v>2</v>
      </c>
      <c r="K56" s="685">
        <v>2</v>
      </c>
      <c r="L56" s="229">
        <v>2</v>
      </c>
      <c r="M56" s="685">
        <v>2</v>
      </c>
      <c r="N56" s="833"/>
      <c r="O56" s="833"/>
    </row>
    <row r="57" spans="1:15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229">
        <v>1</v>
      </c>
      <c r="I57" s="685">
        <v>1</v>
      </c>
      <c r="J57" s="229">
        <v>1</v>
      </c>
      <c r="K57" s="685">
        <v>1</v>
      </c>
      <c r="L57" s="229">
        <v>1</v>
      </c>
      <c r="M57" s="685">
        <v>1</v>
      </c>
      <c r="N57" s="833"/>
      <c r="O57" s="833"/>
    </row>
    <row r="58" spans="1:15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229">
        <v>2</v>
      </c>
      <c r="I58" s="685">
        <v>2</v>
      </c>
      <c r="J58" s="229">
        <v>2</v>
      </c>
      <c r="K58" s="685">
        <v>2</v>
      </c>
      <c r="L58" s="229">
        <v>2</v>
      </c>
      <c r="M58" s="685">
        <v>2</v>
      </c>
      <c r="N58" s="833"/>
      <c r="O58" s="833"/>
    </row>
    <row r="59" spans="1:15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20">
        <v>2</v>
      </c>
      <c r="I59" s="10"/>
      <c r="J59" s="820">
        <v>2</v>
      </c>
      <c r="K59" s="10"/>
      <c r="L59" s="820">
        <v>2</v>
      </c>
      <c r="M59" s="10"/>
      <c r="N59" s="833"/>
      <c r="O59" s="833"/>
    </row>
    <row r="60" spans="1:15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20">
        <v>1</v>
      </c>
      <c r="I60" s="10"/>
      <c r="J60" s="820">
        <v>1</v>
      </c>
      <c r="K60" s="10"/>
      <c r="L60" s="820">
        <v>1</v>
      </c>
      <c r="M60" s="10"/>
      <c r="N60" s="833"/>
      <c r="O60" s="833"/>
    </row>
    <row r="61" spans="1:15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20">
        <v>7</v>
      </c>
      <c r="I61" s="10"/>
      <c r="J61" s="820">
        <v>7</v>
      </c>
      <c r="K61" s="10"/>
      <c r="L61" s="820">
        <v>7</v>
      </c>
      <c r="M61" s="10"/>
      <c r="N61" s="833"/>
      <c r="O61" s="833"/>
    </row>
    <row r="62" spans="1:15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229">
        <v>2</v>
      </c>
      <c r="I62" s="3">
        <v>2</v>
      </c>
      <c r="J62" s="229">
        <v>2</v>
      </c>
      <c r="K62" s="3">
        <v>2</v>
      </c>
      <c r="L62" s="229">
        <v>2</v>
      </c>
      <c r="M62" s="3">
        <v>2</v>
      </c>
      <c r="N62" s="833"/>
      <c r="O62" s="833"/>
    </row>
    <row r="63" spans="1:15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19">
        <v>4</v>
      </c>
      <c r="I63" s="685">
        <v>4</v>
      </c>
      <c r="J63" s="819">
        <v>4</v>
      </c>
      <c r="K63" s="685">
        <v>4</v>
      </c>
      <c r="L63" s="819">
        <v>4</v>
      </c>
      <c r="M63" s="685">
        <v>4</v>
      </c>
      <c r="N63" s="833"/>
      <c r="O63" s="833"/>
    </row>
    <row r="64" spans="1:15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20">
        <v>1</v>
      </c>
      <c r="I64" s="10">
        <v>1</v>
      </c>
      <c r="J64" s="820">
        <v>1</v>
      </c>
      <c r="K64" s="10">
        <v>1</v>
      </c>
      <c r="L64" s="820">
        <v>1</v>
      </c>
      <c r="M64" s="10">
        <v>1</v>
      </c>
      <c r="N64" s="833"/>
      <c r="O64" s="833"/>
    </row>
    <row r="65" spans="1:15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229">
        <v>1</v>
      </c>
      <c r="I65" s="3">
        <v>1</v>
      </c>
      <c r="J65" s="229">
        <v>1</v>
      </c>
      <c r="K65" s="3">
        <v>1</v>
      </c>
      <c r="L65" s="229">
        <v>1</v>
      </c>
      <c r="M65" s="3">
        <v>1</v>
      </c>
      <c r="N65" s="833"/>
      <c r="O65" s="833"/>
    </row>
    <row r="66" spans="1:15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19">
        <v>1</v>
      </c>
      <c r="I66" s="3">
        <v>1</v>
      </c>
      <c r="J66" s="819">
        <v>1</v>
      </c>
      <c r="K66" s="3">
        <v>1</v>
      </c>
      <c r="L66" s="819">
        <v>1</v>
      </c>
      <c r="M66" s="3">
        <v>1</v>
      </c>
      <c r="N66" s="833"/>
      <c r="O66" s="833"/>
    </row>
    <row r="67" spans="1:15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231">
        <v>1</v>
      </c>
      <c r="I67" s="17">
        <v>1</v>
      </c>
      <c r="J67" s="231">
        <v>1</v>
      </c>
      <c r="K67" s="17">
        <v>1</v>
      </c>
      <c r="L67" s="231">
        <v>1</v>
      </c>
      <c r="M67" s="17">
        <v>1</v>
      </c>
      <c r="N67" s="833"/>
      <c r="O67" s="833"/>
    </row>
    <row r="68" spans="1:15" ht="15.75" hidden="1" thickBot="1" x14ac:dyDescent="0.3">
      <c r="A68" s="5" t="s">
        <v>7</v>
      </c>
      <c r="B68" s="22">
        <f t="shared" ref="B68:C68" si="10">SUM(B53:B67)</f>
        <v>39</v>
      </c>
      <c r="C68" s="7">
        <f t="shared" si="10"/>
        <v>27</v>
      </c>
      <c r="D68" s="22">
        <f t="shared" ref="D68:E68" si="11">SUM(D53:D67)</f>
        <v>39</v>
      </c>
      <c r="E68" s="7">
        <f t="shared" si="11"/>
        <v>27</v>
      </c>
      <c r="F68" s="22">
        <f t="shared" ref="F68:G68" si="12">SUM(F53:F67)</f>
        <v>39</v>
      </c>
      <c r="G68" s="7">
        <f t="shared" si="12"/>
        <v>27</v>
      </c>
      <c r="H68" s="22">
        <f t="shared" ref="H68:I68" si="13">SUM(H53:H67)</f>
        <v>39</v>
      </c>
      <c r="I68" s="7">
        <f t="shared" si="13"/>
        <v>27</v>
      </c>
      <c r="J68" s="22">
        <f t="shared" ref="J68:K68" si="14">SUM(J53:J67)</f>
        <v>39</v>
      </c>
      <c r="K68" s="7">
        <f t="shared" si="14"/>
        <v>27</v>
      </c>
      <c r="L68" s="22">
        <f t="shared" ref="L68:M68" si="15">SUM(L53:L67)</f>
        <v>39</v>
      </c>
      <c r="M68" s="7">
        <f t="shared" si="15"/>
        <v>27</v>
      </c>
      <c r="N68" s="833"/>
      <c r="O68" s="833"/>
    </row>
    <row r="69" spans="1:15" x14ac:dyDescent="0.25">
      <c r="N69" s="833"/>
      <c r="O69" s="833"/>
    </row>
    <row r="70" spans="1:15" x14ac:dyDescent="0.25">
      <c r="N70" s="833"/>
      <c r="O70" s="833"/>
    </row>
    <row r="71" spans="1:15" x14ac:dyDescent="0.25">
      <c r="N71" s="833"/>
      <c r="O71" s="833"/>
    </row>
    <row r="72" spans="1:15" x14ac:dyDescent="0.25">
      <c r="N72" s="833"/>
      <c r="O72" s="833"/>
    </row>
    <row r="73" spans="1:15" x14ac:dyDescent="0.25">
      <c r="N73" s="833"/>
      <c r="O73" s="833"/>
    </row>
    <row r="74" spans="1:15" x14ac:dyDescent="0.25">
      <c r="N74" s="833"/>
      <c r="O74" s="833"/>
    </row>
    <row r="75" spans="1:15" x14ac:dyDescent="0.25">
      <c r="N75" s="833"/>
      <c r="O75" s="833"/>
    </row>
    <row r="76" spans="1:15" x14ac:dyDescent="0.25">
      <c r="N76" s="833"/>
      <c r="O76" s="833"/>
    </row>
    <row r="77" spans="1:15" x14ac:dyDescent="0.25">
      <c r="N77" s="833"/>
      <c r="O77" s="833"/>
    </row>
    <row r="78" spans="1:15" x14ac:dyDescent="0.25">
      <c r="N78" s="833"/>
      <c r="O78" s="833"/>
    </row>
    <row r="79" spans="1:15" x14ac:dyDescent="0.25">
      <c r="N79" s="833"/>
      <c r="O79" s="833"/>
    </row>
    <row r="80" spans="1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  <row r="256" spans="14:15" x14ac:dyDescent="0.25">
      <c r="N256" s="833"/>
      <c r="O256" s="833"/>
    </row>
    <row r="257" spans="14:15" x14ac:dyDescent="0.25">
      <c r="N257" s="833"/>
      <c r="O257" s="833"/>
    </row>
    <row r="258" spans="14:15" x14ac:dyDescent="0.25">
      <c r="N258" s="833"/>
      <c r="O258" s="833"/>
    </row>
    <row r="259" spans="14:15" x14ac:dyDescent="0.25">
      <c r="N259" s="833"/>
      <c r="O259" s="833"/>
    </row>
    <row r="260" spans="14:15" x14ac:dyDescent="0.25">
      <c r="N260" s="833"/>
      <c r="O260" s="833"/>
    </row>
    <row r="261" spans="14:15" x14ac:dyDescent="0.25">
      <c r="N261" s="833"/>
      <c r="O261" s="833"/>
    </row>
    <row r="262" spans="14:15" x14ac:dyDescent="0.25">
      <c r="N262" s="833"/>
      <c r="O262" s="833"/>
    </row>
    <row r="263" spans="14:15" x14ac:dyDescent="0.25">
      <c r="N263" s="833"/>
      <c r="O263" s="833"/>
    </row>
    <row r="264" spans="14:15" x14ac:dyDescent="0.25">
      <c r="N264" s="833"/>
      <c r="O264" s="833"/>
    </row>
    <row r="265" spans="14:15" x14ac:dyDescent="0.25">
      <c r="N265" s="833"/>
      <c r="O265" s="833"/>
    </row>
    <row r="266" spans="14:15" x14ac:dyDescent="0.25">
      <c r="N266" s="833"/>
      <c r="O266" s="833"/>
    </row>
    <row r="267" spans="14:15" x14ac:dyDescent="0.25">
      <c r="N267" s="833"/>
      <c r="O267" s="833"/>
    </row>
    <row r="268" spans="14:15" x14ac:dyDescent="0.25">
      <c r="N268" s="833"/>
      <c r="O268" s="833"/>
    </row>
    <row r="269" spans="14:15" x14ac:dyDescent="0.25">
      <c r="N269" s="833"/>
      <c r="O269" s="833"/>
    </row>
    <row r="270" spans="14:15" x14ac:dyDescent="0.25">
      <c r="N270" s="833"/>
      <c r="O270" s="833"/>
    </row>
    <row r="271" spans="14:15" x14ac:dyDescent="0.25">
      <c r="N271" s="833"/>
      <c r="O271" s="833"/>
    </row>
    <row r="272" spans="14:15" x14ac:dyDescent="0.25">
      <c r="N272" s="833"/>
      <c r="O272" s="833"/>
    </row>
    <row r="273" spans="14:15" x14ac:dyDescent="0.25">
      <c r="N273" s="833"/>
      <c r="O273" s="833"/>
    </row>
  </sheetData>
  <mergeCells count="13">
    <mergeCell ref="A2:C2"/>
    <mergeCell ref="A3:C3"/>
    <mergeCell ref="A6:P6"/>
    <mergeCell ref="A51:C51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P255"/>
  <sheetViews>
    <sheetView showGridLines="0" zoomScaleNormal="100" workbookViewId="0">
      <pane xSplit="1" topLeftCell="B1" activePane="topRight" state="frozen"/>
      <selection activeCell="K20" sqref="K20"/>
      <selection pane="topRight" activeCell="N39" sqref="N39"/>
    </sheetView>
  </sheetViews>
  <sheetFormatPr defaultColWidth="8.85546875" defaultRowHeight="15" x14ac:dyDescent="0.25"/>
  <cols>
    <col min="1" max="1" width="48.42578125" customWidth="1"/>
    <col min="2" max="13" width="9.140625" customWidth="1"/>
    <col min="14" max="14" width="8.85546875" customWidth="1"/>
    <col min="15" max="15" width="8" customWidth="1"/>
    <col min="16" max="16" width="7.710937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656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302</v>
      </c>
      <c r="C9" s="830">
        <v>629</v>
      </c>
      <c r="D9" s="861">
        <v>302</v>
      </c>
      <c r="E9" s="830">
        <v>440</v>
      </c>
      <c r="F9" s="861">
        <v>302</v>
      </c>
      <c r="G9" s="830">
        <v>509</v>
      </c>
      <c r="H9" s="861">
        <v>302</v>
      </c>
      <c r="I9" s="830">
        <v>389</v>
      </c>
      <c r="J9" s="861">
        <v>302</v>
      </c>
      <c r="K9" s="830">
        <v>521</v>
      </c>
      <c r="L9" s="861">
        <v>302</v>
      </c>
      <c r="M9" s="830">
        <v>518</v>
      </c>
      <c r="N9" s="836">
        <f>B9+D9+F9+H9+J9+L9</f>
        <v>1812</v>
      </c>
      <c r="O9" s="836">
        <f>C9+E9+G9+I9+K9+M9</f>
        <v>3006</v>
      </c>
      <c r="P9" s="824">
        <f>IF(N9=0,"-",O9/N9)</f>
        <v>1.6589403973509933</v>
      </c>
    </row>
    <row r="10" spans="1:16" ht="18" customHeight="1" x14ac:dyDescent="0.25">
      <c r="A10" s="808" t="s">
        <v>584</v>
      </c>
      <c r="B10" s="822">
        <v>68</v>
      </c>
      <c r="C10" s="823">
        <v>139</v>
      </c>
      <c r="D10" s="822">
        <v>68</v>
      </c>
      <c r="E10" s="823">
        <v>90</v>
      </c>
      <c r="F10" s="822">
        <v>68</v>
      </c>
      <c r="G10" s="823">
        <v>90</v>
      </c>
      <c r="H10" s="822">
        <v>68</v>
      </c>
      <c r="I10" s="823">
        <v>81</v>
      </c>
      <c r="J10" s="822">
        <v>68</v>
      </c>
      <c r="K10" s="823">
        <v>97</v>
      </c>
      <c r="L10" s="822">
        <v>68</v>
      </c>
      <c r="M10" s="823">
        <v>91</v>
      </c>
      <c r="N10" s="836">
        <f t="shared" ref="N10:N31" si="0">B10+D10+F10+H10+J10+L10</f>
        <v>408</v>
      </c>
      <c r="O10" s="836">
        <f t="shared" ref="O10:O31" si="1">C10+E10+G10+I10+K10+M10</f>
        <v>588</v>
      </c>
      <c r="P10" s="824">
        <f t="shared" ref="P10:P32" si="2">IF(N10=0,"-",O10/N10)</f>
        <v>1.4411764705882353</v>
      </c>
    </row>
    <row r="11" spans="1:16" ht="18" customHeight="1" x14ac:dyDescent="0.25">
      <c r="A11" s="808" t="s">
        <v>502</v>
      </c>
      <c r="B11" s="855">
        <v>6</v>
      </c>
      <c r="C11" s="849">
        <v>8</v>
      </c>
      <c r="D11" s="855">
        <v>6</v>
      </c>
      <c r="E11" s="849">
        <v>6</v>
      </c>
      <c r="F11" s="855">
        <v>6</v>
      </c>
      <c r="G11" s="849">
        <v>6</v>
      </c>
      <c r="H11" s="855">
        <v>6</v>
      </c>
      <c r="I11" s="849">
        <v>1</v>
      </c>
      <c r="J11" s="855">
        <v>6</v>
      </c>
      <c r="K11" s="849">
        <v>0</v>
      </c>
      <c r="L11" s="855">
        <v>6</v>
      </c>
      <c r="M11" s="849">
        <v>0</v>
      </c>
      <c r="N11" s="836">
        <f t="shared" si="0"/>
        <v>36</v>
      </c>
      <c r="O11" s="836">
        <f t="shared" si="1"/>
        <v>21</v>
      </c>
      <c r="P11" s="824">
        <f t="shared" si="2"/>
        <v>0.58333333333333337</v>
      </c>
    </row>
    <row r="12" spans="1:16" s="851" customFormat="1" ht="18" customHeight="1" x14ac:dyDescent="0.25">
      <c r="A12" s="808" t="s">
        <v>585</v>
      </c>
      <c r="B12" s="822">
        <v>1056</v>
      </c>
      <c r="C12" s="823">
        <v>950</v>
      </c>
      <c r="D12" s="822">
        <v>1056</v>
      </c>
      <c r="E12" s="823">
        <v>809</v>
      </c>
      <c r="F12" s="822">
        <v>1056</v>
      </c>
      <c r="G12" s="823">
        <v>903</v>
      </c>
      <c r="H12" s="822">
        <v>1056</v>
      </c>
      <c r="I12" s="823">
        <v>1029</v>
      </c>
      <c r="J12" s="822">
        <v>1056</v>
      </c>
      <c r="K12" s="823">
        <v>850</v>
      </c>
      <c r="L12" s="822">
        <v>1056</v>
      </c>
      <c r="M12" s="823">
        <v>743</v>
      </c>
      <c r="N12" s="836">
        <f t="shared" si="0"/>
        <v>6336</v>
      </c>
      <c r="O12" s="836">
        <f t="shared" si="1"/>
        <v>5284</v>
      </c>
      <c r="P12" s="824">
        <f t="shared" si="2"/>
        <v>0.83396464646464652</v>
      </c>
    </row>
    <row r="13" spans="1:16" s="851" customFormat="1" ht="18" customHeight="1" x14ac:dyDescent="0.25">
      <c r="A13" s="808" t="s">
        <v>476</v>
      </c>
      <c r="B13" s="822">
        <v>528</v>
      </c>
      <c r="C13" s="823">
        <v>502</v>
      </c>
      <c r="D13" s="822">
        <v>528</v>
      </c>
      <c r="E13" s="823">
        <v>317</v>
      </c>
      <c r="F13" s="822">
        <v>528</v>
      </c>
      <c r="G13" s="823">
        <v>289</v>
      </c>
      <c r="H13" s="822">
        <v>528</v>
      </c>
      <c r="I13" s="823">
        <v>502</v>
      </c>
      <c r="J13" s="822">
        <v>528</v>
      </c>
      <c r="K13" s="823">
        <v>457</v>
      </c>
      <c r="L13" s="822">
        <v>528</v>
      </c>
      <c r="M13" s="823">
        <v>473</v>
      </c>
      <c r="N13" s="836">
        <f t="shared" si="0"/>
        <v>3168</v>
      </c>
      <c r="O13" s="836">
        <f t="shared" si="1"/>
        <v>2540</v>
      </c>
      <c r="P13" s="824">
        <f t="shared" si="2"/>
        <v>0.8017676767676768</v>
      </c>
    </row>
    <row r="14" spans="1:16" s="851" customFormat="1" ht="18" customHeight="1" x14ac:dyDescent="0.25">
      <c r="A14" s="808" t="s">
        <v>477</v>
      </c>
      <c r="B14" s="829">
        <v>160</v>
      </c>
      <c r="C14" s="823">
        <v>226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0</v>
      </c>
      <c r="L14" s="829">
        <v>160</v>
      </c>
      <c r="M14" s="823">
        <v>0</v>
      </c>
      <c r="N14" s="836">
        <f t="shared" si="0"/>
        <v>960</v>
      </c>
      <c r="O14" s="836">
        <f t="shared" si="1"/>
        <v>226</v>
      </c>
      <c r="P14" s="824">
        <f t="shared" si="2"/>
        <v>0.23541666666666666</v>
      </c>
    </row>
    <row r="15" spans="1:16" s="851" customFormat="1" ht="18" customHeight="1" x14ac:dyDescent="0.25">
      <c r="A15" s="808" t="s">
        <v>478</v>
      </c>
      <c r="B15" s="822">
        <v>792</v>
      </c>
      <c r="C15" s="823">
        <v>647</v>
      </c>
      <c r="D15" s="822">
        <v>792</v>
      </c>
      <c r="E15" s="823">
        <v>594</v>
      </c>
      <c r="F15" s="822">
        <v>792</v>
      </c>
      <c r="G15" s="823">
        <v>858</v>
      </c>
      <c r="H15" s="822">
        <v>792</v>
      </c>
      <c r="I15" s="823">
        <v>671</v>
      </c>
      <c r="J15" s="822">
        <v>792</v>
      </c>
      <c r="K15" s="823">
        <v>630</v>
      </c>
      <c r="L15" s="822">
        <v>792</v>
      </c>
      <c r="M15" s="823">
        <v>324</v>
      </c>
      <c r="N15" s="836">
        <f t="shared" si="0"/>
        <v>4752</v>
      </c>
      <c r="O15" s="836">
        <f t="shared" si="1"/>
        <v>3724</v>
      </c>
      <c r="P15" s="824">
        <f t="shared" si="2"/>
        <v>0.78367003367003363</v>
      </c>
    </row>
    <row r="16" spans="1:16" s="645" customFormat="1" ht="18" customHeight="1" x14ac:dyDescent="0.2">
      <c r="A16" s="854" t="s">
        <v>504</v>
      </c>
      <c r="B16" s="855">
        <v>648</v>
      </c>
      <c r="C16" s="849">
        <v>531</v>
      </c>
      <c r="D16" s="855">
        <v>648</v>
      </c>
      <c r="E16" s="849">
        <v>536</v>
      </c>
      <c r="F16" s="855">
        <v>648</v>
      </c>
      <c r="G16" s="849">
        <v>715</v>
      </c>
      <c r="H16" s="855">
        <v>648</v>
      </c>
      <c r="I16" s="849">
        <v>631</v>
      </c>
      <c r="J16" s="855">
        <v>648</v>
      </c>
      <c r="K16" s="849">
        <v>677</v>
      </c>
      <c r="L16" s="855">
        <v>648</v>
      </c>
      <c r="M16" s="849">
        <v>573</v>
      </c>
      <c r="N16" s="836">
        <f t="shared" si="0"/>
        <v>3888</v>
      </c>
      <c r="O16" s="836">
        <f t="shared" si="1"/>
        <v>3663</v>
      </c>
      <c r="P16" s="824">
        <f t="shared" si="2"/>
        <v>0.94212962962962965</v>
      </c>
    </row>
    <row r="17" spans="1:16" s="645" customFormat="1" ht="18" customHeight="1" x14ac:dyDescent="0.2">
      <c r="A17" s="854" t="s">
        <v>505</v>
      </c>
      <c r="B17" s="855">
        <v>36</v>
      </c>
      <c r="C17" s="849">
        <v>41</v>
      </c>
      <c r="D17" s="855">
        <v>36</v>
      </c>
      <c r="E17" s="849">
        <v>32</v>
      </c>
      <c r="F17" s="855">
        <v>36</v>
      </c>
      <c r="G17" s="849">
        <v>49</v>
      </c>
      <c r="H17" s="855">
        <v>36</v>
      </c>
      <c r="I17" s="849">
        <v>72</v>
      </c>
      <c r="J17" s="855">
        <v>36</v>
      </c>
      <c r="K17" s="849">
        <v>38</v>
      </c>
      <c r="L17" s="855">
        <v>36</v>
      </c>
      <c r="M17" s="849">
        <v>61</v>
      </c>
      <c r="N17" s="836">
        <f t="shared" si="0"/>
        <v>216</v>
      </c>
      <c r="O17" s="836">
        <f t="shared" si="1"/>
        <v>293</v>
      </c>
      <c r="P17" s="824">
        <f t="shared" si="2"/>
        <v>1.3564814814814814</v>
      </c>
    </row>
    <row r="18" spans="1:16" s="645" customFormat="1" ht="18" customHeight="1" x14ac:dyDescent="0.2">
      <c r="A18" s="854" t="s">
        <v>506</v>
      </c>
      <c r="B18" s="855">
        <v>122</v>
      </c>
      <c r="C18" s="849">
        <v>190</v>
      </c>
      <c r="D18" s="855">
        <v>122</v>
      </c>
      <c r="E18" s="849">
        <v>167</v>
      </c>
      <c r="F18" s="855">
        <v>122</v>
      </c>
      <c r="G18" s="849">
        <v>116</v>
      </c>
      <c r="H18" s="855">
        <v>122</v>
      </c>
      <c r="I18" s="849">
        <v>172</v>
      </c>
      <c r="J18" s="855">
        <v>122</v>
      </c>
      <c r="K18" s="849">
        <v>164</v>
      </c>
      <c r="L18" s="855">
        <v>122</v>
      </c>
      <c r="M18" s="849">
        <v>162</v>
      </c>
      <c r="N18" s="836">
        <f t="shared" si="0"/>
        <v>732</v>
      </c>
      <c r="O18" s="836">
        <f t="shared" si="1"/>
        <v>971</v>
      </c>
      <c r="P18" s="824">
        <f t="shared" si="2"/>
        <v>1.3265027322404372</v>
      </c>
    </row>
    <row r="19" spans="1:16" s="645" customFormat="1" ht="18" customHeight="1" x14ac:dyDescent="0.2">
      <c r="A19" s="854" t="s">
        <v>507</v>
      </c>
      <c r="B19" s="855">
        <v>30</v>
      </c>
      <c r="C19" s="849">
        <v>5</v>
      </c>
      <c r="D19" s="855">
        <v>30</v>
      </c>
      <c r="E19" s="849">
        <v>5</v>
      </c>
      <c r="F19" s="855">
        <v>30</v>
      </c>
      <c r="G19" s="849">
        <v>2</v>
      </c>
      <c r="H19" s="855">
        <v>30</v>
      </c>
      <c r="I19" s="849">
        <v>1</v>
      </c>
      <c r="J19" s="855">
        <v>30</v>
      </c>
      <c r="K19" s="849">
        <v>59</v>
      </c>
      <c r="L19" s="855">
        <v>30</v>
      </c>
      <c r="M19" s="849">
        <v>50</v>
      </c>
      <c r="N19" s="836">
        <f t="shared" si="0"/>
        <v>180</v>
      </c>
      <c r="O19" s="836">
        <f t="shared" si="1"/>
        <v>122</v>
      </c>
      <c r="P19" s="824">
        <f t="shared" si="2"/>
        <v>0.67777777777777781</v>
      </c>
    </row>
    <row r="20" spans="1:16" ht="18" customHeight="1" x14ac:dyDescent="0.25">
      <c r="A20" s="854" t="s">
        <v>611</v>
      </c>
      <c r="B20" s="822">
        <v>15</v>
      </c>
      <c r="C20" s="849">
        <v>27</v>
      </c>
      <c r="D20" s="822">
        <v>15</v>
      </c>
      <c r="E20" s="849">
        <v>19</v>
      </c>
      <c r="F20" s="822">
        <v>15</v>
      </c>
      <c r="G20" s="849">
        <v>34</v>
      </c>
      <c r="H20" s="822">
        <v>15</v>
      </c>
      <c r="I20" s="849">
        <v>16</v>
      </c>
      <c r="J20" s="822">
        <v>15</v>
      </c>
      <c r="K20" s="849">
        <v>15</v>
      </c>
      <c r="L20" s="822">
        <v>15</v>
      </c>
      <c r="M20" s="849">
        <v>18</v>
      </c>
      <c r="N20" s="836">
        <f t="shared" si="0"/>
        <v>90</v>
      </c>
      <c r="O20" s="836">
        <f t="shared" si="1"/>
        <v>129</v>
      </c>
      <c r="P20" s="824">
        <f t="shared" si="2"/>
        <v>1.4333333333333333</v>
      </c>
    </row>
    <row r="21" spans="1:16" ht="18" customHeight="1" x14ac:dyDescent="0.25">
      <c r="A21" s="854" t="s">
        <v>512</v>
      </c>
      <c r="B21" s="822">
        <v>61</v>
      </c>
      <c r="C21" s="849">
        <v>66</v>
      </c>
      <c r="D21" s="822">
        <v>61</v>
      </c>
      <c r="E21" s="849">
        <v>68</v>
      </c>
      <c r="F21" s="822">
        <v>61</v>
      </c>
      <c r="G21" s="849">
        <v>78</v>
      </c>
      <c r="H21" s="822">
        <v>61</v>
      </c>
      <c r="I21" s="849">
        <v>61</v>
      </c>
      <c r="J21" s="822">
        <v>61</v>
      </c>
      <c r="K21" s="849">
        <v>71</v>
      </c>
      <c r="L21" s="822">
        <v>61</v>
      </c>
      <c r="M21" s="849">
        <v>36</v>
      </c>
      <c r="N21" s="836">
        <f t="shared" si="0"/>
        <v>366</v>
      </c>
      <c r="O21" s="836">
        <f t="shared" si="1"/>
        <v>380</v>
      </c>
      <c r="P21" s="824">
        <f t="shared" si="2"/>
        <v>1.0382513661202186</v>
      </c>
    </row>
    <row r="22" spans="1:16" s="645" customFormat="1" ht="18" customHeight="1" x14ac:dyDescent="0.2">
      <c r="A22" s="854" t="s">
        <v>578</v>
      </c>
      <c r="B22" s="855">
        <v>28</v>
      </c>
      <c r="C22" s="849">
        <v>43</v>
      </c>
      <c r="D22" s="855">
        <v>28</v>
      </c>
      <c r="E22" s="849">
        <v>24</v>
      </c>
      <c r="F22" s="855">
        <v>28</v>
      </c>
      <c r="G22" s="849">
        <v>30</v>
      </c>
      <c r="H22" s="855">
        <v>28</v>
      </c>
      <c r="I22" s="849">
        <v>25</v>
      </c>
      <c r="J22" s="855">
        <v>28</v>
      </c>
      <c r="K22" s="849">
        <v>30</v>
      </c>
      <c r="L22" s="855">
        <v>28</v>
      </c>
      <c r="M22" s="849">
        <v>26</v>
      </c>
      <c r="N22" s="836">
        <f t="shared" si="0"/>
        <v>168</v>
      </c>
      <c r="O22" s="836">
        <f t="shared" si="1"/>
        <v>178</v>
      </c>
      <c r="P22" s="824">
        <f t="shared" si="2"/>
        <v>1.0595238095238095</v>
      </c>
    </row>
    <row r="23" spans="1:16" s="645" customFormat="1" ht="18" customHeight="1" x14ac:dyDescent="0.2">
      <c r="A23" s="854" t="s">
        <v>511</v>
      </c>
      <c r="B23" s="855">
        <v>18</v>
      </c>
      <c r="C23" s="849">
        <v>8</v>
      </c>
      <c r="D23" s="855">
        <v>18</v>
      </c>
      <c r="E23" s="849">
        <v>17</v>
      </c>
      <c r="F23" s="855">
        <v>18</v>
      </c>
      <c r="G23" s="849">
        <v>14</v>
      </c>
      <c r="H23" s="855">
        <v>18</v>
      </c>
      <c r="I23" s="849">
        <v>15</v>
      </c>
      <c r="J23" s="855">
        <v>18</v>
      </c>
      <c r="K23" s="849">
        <v>19</v>
      </c>
      <c r="L23" s="855">
        <v>18</v>
      </c>
      <c r="M23" s="849">
        <v>19</v>
      </c>
      <c r="N23" s="836">
        <f t="shared" si="0"/>
        <v>108</v>
      </c>
      <c r="O23" s="836">
        <f t="shared" si="1"/>
        <v>92</v>
      </c>
      <c r="P23" s="824">
        <f t="shared" si="2"/>
        <v>0.85185185185185186</v>
      </c>
    </row>
    <row r="24" spans="1:16" s="645" customFormat="1" ht="18" customHeight="1" x14ac:dyDescent="0.2">
      <c r="A24" s="854" t="s">
        <v>586</v>
      </c>
      <c r="B24" s="855">
        <v>92</v>
      </c>
      <c r="C24" s="849">
        <v>113</v>
      </c>
      <c r="D24" s="855">
        <v>92</v>
      </c>
      <c r="E24" s="849">
        <v>103</v>
      </c>
      <c r="F24" s="855">
        <v>92</v>
      </c>
      <c r="G24" s="849">
        <v>131</v>
      </c>
      <c r="H24" s="855">
        <v>92</v>
      </c>
      <c r="I24" s="849">
        <v>115</v>
      </c>
      <c r="J24" s="855">
        <v>92</v>
      </c>
      <c r="K24" s="849">
        <v>123</v>
      </c>
      <c r="L24" s="855">
        <v>92</v>
      </c>
      <c r="M24" s="849">
        <v>125</v>
      </c>
      <c r="N24" s="836">
        <f t="shared" si="0"/>
        <v>552</v>
      </c>
      <c r="O24" s="836">
        <f t="shared" si="1"/>
        <v>710</v>
      </c>
      <c r="P24" s="824">
        <f t="shared" si="2"/>
        <v>1.286231884057971</v>
      </c>
    </row>
    <row r="25" spans="1:16" s="645" customFormat="1" ht="18" customHeight="1" x14ac:dyDescent="0.2">
      <c r="A25" s="854" t="s">
        <v>587</v>
      </c>
      <c r="B25" s="855">
        <v>60</v>
      </c>
      <c r="C25" s="849">
        <v>7</v>
      </c>
      <c r="D25" s="855">
        <v>60</v>
      </c>
      <c r="E25" s="849">
        <v>14</v>
      </c>
      <c r="F25" s="855">
        <v>60</v>
      </c>
      <c r="G25" s="849">
        <v>10</v>
      </c>
      <c r="H25" s="855">
        <v>60</v>
      </c>
      <c r="I25" s="849">
        <v>17</v>
      </c>
      <c r="J25" s="855">
        <v>60</v>
      </c>
      <c r="K25" s="849">
        <v>77</v>
      </c>
      <c r="L25" s="855">
        <v>60</v>
      </c>
      <c r="M25" s="849">
        <v>69</v>
      </c>
      <c r="N25" s="836">
        <f t="shared" si="0"/>
        <v>360</v>
      </c>
      <c r="O25" s="836">
        <f t="shared" si="1"/>
        <v>194</v>
      </c>
      <c r="P25" s="824">
        <f t="shared" si="2"/>
        <v>0.53888888888888886</v>
      </c>
    </row>
    <row r="26" spans="1:16" s="645" customFormat="1" ht="18" customHeight="1" x14ac:dyDescent="0.2">
      <c r="A26" s="854" t="s">
        <v>515</v>
      </c>
      <c r="B26" s="855">
        <v>96</v>
      </c>
      <c r="C26" s="849">
        <v>86</v>
      </c>
      <c r="D26" s="855">
        <v>96</v>
      </c>
      <c r="E26" s="849">
        <v>66</v>
      </c>
      <c r="F26" s="855">
        <v>96</v>
      </c>
      <c r="G26" s="849">
        <v>102</v>
      </c>
      <c r="H26" s="855">
        <v>96</v>
      </c>
      <c r="I26" s="849">
        <v>88</v>
      </c>
      <c r="J26" s="855">
        <v>96</v>
      </c>
      <c r="K26" s="849">
        <v>85</v>
      </c>
      <c r="L26" s="855">
        <v>96</v>
      </c>
      <c r="M26" s="849">
        <v>89</v>
      </c>
      <c r="N26" s="836">
        <f t="shared" si="0"/>
        <v>576</v>
      </c>
      <c r="O26" s="836">
        <f t="shared" si="1"/>
        <v>516</v>
      </c>
      <c r="P26" s="824">
        <f t="shared" si="2"/>
        <v>0.89583333333333337</v>
      </c>
    </row>
    <row r="27" spans="1:16" s="645" customFormat="1" ht="18" customHeight="1" x14ac:dyDescent="0.2">
      <c r="A27" s="854" t="s">
        <v>508</v>
      </c>
      <c r="B27" s="855">
        <v>16</v>
      </c>
      <c r="C27" s="849">
        <v>3</v>
      </c>
      <c r="D27" s="855">
        <v>16</v>
      </c>
      <c r="E27" s="849">
        <v>4</v>
      </c>
      <c r="F27" s="855">
        <v>16</v>
      </c>
      <c r="G27" s="849">
        <v>9</v>
      </c>
      <c r="H27" s="855">
        <v>16</v>
      </c>
      <c r="I27" s="849">
        <v>9</v>
      </c>
      <c r="J27" s="855">
        <v>16</v>
      </c>
      <c r="K27" s="849">
        <v>12</v>
      </c>
      <c r="L27" s="855">
        <v>16</v>
      </c>
      <c r="M27" s="849">
        <v>9</v>
      </c>
      <c r="N27" s="836">
        <f t="shared" si="0"/>
        <v>96</v>
      </c>
      <c r="O27" s="836">
        <f t="shared" si="1"/>
        <v>46</v>
      </c>
      <c r="P27" s="824">
        <f t="shared" si="2"/>
        <v>0.47916666666666669</v>
      </c>
    </row>
    <row r="28" spans="1:16" s="645" customFormat="1" ht="18" customHeight="1" x14ac:dyDescent="0.2">
      <c r="A28" s="854" t="s">
        <v>514</v>
      </c>
      <c r="B28" s="855">
        <v>60</v>
      </c>
      <c r="C28" s="849">
        <v>91</v>
      </c>
      <c r="D28" s="855">
        <v>60</v>
      </c>
      <c r="E28" s="849">
        <v>86</v>
      </c>
      <c r="F28" s="855">
        <v>60</v>
      </c>
      <c r="G28" s="849">
        <v>82</v>
      </c>
      <c r="H28" s="855">
        <v>60</v>
      </c>
      <c r="I28" s="849">
        <v>92</v>
      </c>
      <c r="J28" s="855">
        <v>60</v>
      </c>
      <c r="K28" s="849">
        <v>83</v>
      </c>
      <c r="L28" s="855">
        <v>60</v>
      </c>
      <c r="M28" s="849">
        <v>70</v>
      </c>
      <c r="N28" s="836">
        <f t="shared" si="0"/>
        <v>360</v>
      </c>
      <c r="O28" s="836">
        <f t="shared" si="1"/>
        <v>504</v>
      </c>
      <c r="P28" s="824">
        <f t="shared" si="2"/>
        <v>1.4</v>
      </c>
    </row>
    <row r="29" spans="1:16" s="645" customFormat="1" ht="18" customHeight="1" x14ac:dyDescent="0.2">
      <c r="A29" s="854" t="s">
        <v>513</v>
      </c>
      <c r="B29" s="855">
        <v>40</v>
      </c>
      <c r="C29" s="849">
        <v>14</v>
      </c>
      <c r="D29" s="855">
        <v>40</v>
      </c>
      <c r="E29" s="849">
        <v>23</v>
      </c>
      <c r="F29" s="855">
        <v>40</v>
      </c>
      <c r="G29" s="849">
        <v>12</v>
      </c>
      <c r="H29" s="855">
        <v>40</v>
      </c>
      <c r="I29" s="849">
        <v>23</v>
      </c>
      <c r="J29" s="855">
        <v>40</v>
      </c>
      <c r="K29" s="849">
        <v>45</v>
      </c>
      <c r="L29" s="855">
        <v>40</v>
      </c>
      <c r="M29" s="849">
        <v>43</v>
      </c>
      <c r="N29" s="836">
        <f t="shared" si="0"/>
        <v>240</v>
      </c>
      <c r="O29" s="836">
        <f t="shared" si="1"/>
        <v>160</v>
      </c>
      <c r="P29" s="824">
        <f t="shared" si="2"/>
        <v>0.66666666666666663</v>
      </c>
    </row>
    <row r="30" spans="1:16" s="645" customFormat="1" ht="18" customHeight="1" x14ac:dyDescent="0.2">
      <c r="A30" s="854" t="s">
        <v>579</v>
      </c>
      <c r="B30" s="855">
        <v>150</v>
      </c>
      <c r="C30" s="849">
        <v>107</v>
      </c>
      <c r="D30" s="855">
        <v>150</v>
      </c>
      <c r="E30" s="849">
        <v>94</v>
      </c>
      <c r="F30" s="855">
        <v>150</v>
      </c>
      <c r="G30" s="849">
        <v>149</v>
      </c>
      <c r="H30" s="855">
        <v>150</v>
      </c>
      <c r="I30" s="849">
        <v>104</v>
      </c>
      <c r="J30" s="855">
        <v>150</v>
      </c>
      <c r="K30" s="849">
        <v>148</v>
      </c>
      <c r="L30" s="855">
        <v>150</v>
      </c>
      <c r="M30" s="849">
        <v>154</v>
      </c>
      <c r="N30" s="836">
        <f t="shared" si="0"/>
        <v>900</v>
      </c>
      <c r="O30" s="836">
        <f t="shared" si="1"/>
        <v>756</v>
      </c>
      <c r="P30" s="824">
        <f t="shared" si="2"/>
        <v>0.84</v>
      </c>
    </row>
    <row r="31" spans="1:16" s="645" customFormat="1" ht="18" customHeight="1" x14ac:dyDescent="0.2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55">
        <v>7</v>
      </c>
      <c r="K31" s="849">
        <v>5</v>
      </c>
      <c r="L31" s="855">
        <v>7</v>
      </c>
      <c r="M31" s="849">
        <v>10</v>
      </c>
      <c r="N31" s="836">
        <f t="shared" si="0"/>
        <v>42</v>
      </c>
      <c r="O31" s="836">
        <f t="shared" si="1"/>
        <v>15</v>
      </c>
      <c r="P31" s="824">
        <f t="shared" si="2"/>
        <v>0.35714285714285715</v>
      </c>
    </row>
    <row r="32" spans="1:16" s="645" customFormat="1" ht="18" customHeight="1" thickBot="1" x14ac:dyDescent="0.25">
      <c r="A32" s="863" t="s">
        <v>509</v>
      </c>
      <c r="B32" s="864">
        <v>10</v>
      </c>
      <c r="C32" s="865">
        <v>33</v>
      </c>
      <c r="D32" s="864">
        <v>10</v>
      </c>
      <c r="E32" s="865">
        <v>30</v>
      </c>
      <c r="F32" s="864">
        <v>10</v>
      </c>
      <c r="G32" s="865">
        <v>41</v>
      </c>
      <c r="H32" s="864">
        <v>10</v>
      </c>
      <c r="I32" s="865">
        <v>17</v>
      </c>
      <c r="J32" s="864">
        <v>10</v>
      </c>
      <c r="K32" s="865">
        <v>28</v>
      </c>
      <c r="L32" s="864">
        <v>10</v>
      </c>
      <c r="M32" s="865">
        <v>26</v>
      </c>
      <c r="N32" s="866">
        <f>B32+D32+F32+H32+J32+L32</f>
        <v>60</v>
      </c>
      <c r="O32" s="866">
        <f>C32+E32+G32+I32+K32+M32</f>
        <v>175</v>
      </c>
      <c r="P32" s="867">
        <f t="shared" si="2"/>
        <v>2.9166666666666665</v>
      </c>
    </row>
    <row r="33" spans="1:16" s="831" customFormat="1" ht="17.25" customHeight="1" x14ac:dyDescent="0.25">
      <c r="A33" s="860" t="s">
        <v>6</v>
      </c>
      <c r="B33" s="822">
        <f>SUM(B9:B32)</f>
        <v>4401</v>
      </c>
      <c r="C33" s="822">
        <f t="shared" ref="C33:E33" si="3">SUM(C9:C32)</f>
        <v>4466</v>
      </c>
      <c r="D33" s="822">
        <f>SUM(D9:D32)</f>
        <v>4401</v>
      </c>
      <c r="E33" s="822">
        <f t="shared" si="3"/>
        <v>3544</v>
      </c>
      <c r="F33" s="822">
        <f>SUM(F9:F32)</f>
        <v>4401</v>
      </c>
      <c r="G33" s="822">
        <f t="shared" ref="G33:I33" si="4">SUM(G9:G32)</f>
        <v>4229</v>
      </c>
      <c r="H33" s="822">
        <f>SUM(H9:H32)</f>
        <v>4401</v>
      </c>
      <c r="I33" s="822">
        <f t="shared" si="4"/>
        <v>4131</v>
      </c>
      <c r="J33" s="822">
        <f>SUM(J9:J32)</f>
        <v>4401</v>
      </c>
      <c r="K33" s="822">
        <f t="shared" ref="K33:M33" si="5">SUM(K9:K32)</f>
        <v>4234</v>
      </c>
      <c r="L33" s="822">
        <f>SUM(L9:L32)</f>
        <v>4401</v>
      </c>
      <c r="M33" s="822">
        <f t="shared" si="5"/>
        <v>3689</v>
      </c>
      <c r="N33" s="861">
        <f>SUM(N9:N32)</f>
        <v>26406</v>
      </c>
      <c r="O33" s="861">
        <f>SUM(O9:O32)</f>
        <v>24293</v>
      </c>
      <c r="P33" s="862">
        <f>IF(N33=0,"-",O33/N33)</f>
        <v>0.9199803075058699</v>
      </c>
    </row>
    <row r="34" spans="1:16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3"/>
    </row>
    <row r="35" spans="1:16" x14ac:dyDescent="0.25">
      <c r="A35" s="826" t="s">
        <v>629</v>
      </c>
      <c r="N35" s="833"/>
      <c r="O35" s="833"/>
    </row>
    <row r="36" spans="1:16" x14ac:dyDescent="0.25">
      <c r="N36" s="833"/>
      <c r="O36" s="833"/>
    </row>
    <row r="37" spans="1:16" x14ac:dyDescent="0.25">
      <c r="N37" s="833"/>
      <c r="O37" s="833"/>
    </row>
    <row r="38" spans="1:16" x14ac:dyDescent="0.25">
      <c r="N38" s="833"/>
      <c r="O38" s="833"/>
    </row>
    <row r="39" spans="1:16" x14ac:dyDescent="0.25">
      <c r="N39" s="833"/>
      <c r="O39" s="833"/>
    </row>
    <row r="40" spans="1:16" x14ac:dyDescent="0.25">
      <c r="N40" s="833"/>
      <c r="O40" s="833"/>
    </row>
    <row r="41" spans="1:16" x14ac:dyDescent="0.25">
      <c r="N41" s="833"/>
      <c r="O41" s="833"/>
    </row>
    <row r="42" spans="1:16" x14ac:dyDescent="0.25">
      <c r="N42" s="833"/>
      <c r="O42" s="833"/>
    </row>
    <row r="43" spans="1:16" x14ac:dyDescent="0.25">
      <c r="N43" s="833"/>
      <c r="O43" s="833"/>
    </row>
    <row r="44" spans="1:16" x14ac:dyDescent="0.25">
      <c r="N44" s="833"/>
      <c r="O44" s="833"/>
    </row>
    <row r="45" spans="1:16" x14ac:dyDescent="0.25">
      <c r="N45" s="833"/>
      <c r="O45" s="833"/>
    </row>
    <row r="46" spans="1:16" x14ac:dyDescent="0.25">
      <c r="N46" s="833"/>
      <c r="O46" s="833"/>
    </row>
    <row r="47" spans="1:16" x14ac:dyDescent="0.25">
      <c r="N47" s="833"/>
      <c r="O47" s="833"/>
    </row>
    <row r="48" spans="1:16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  <row r="252" spans="14:15" x14ac:dyDescent="0.25">
      <c r="N252" s="833"/>
      <c r="O252" s="833"/>
    </row>
    <row r="253" spans="14:15" x14ac:dyDescent="0.25">
      <c r="N253" s="833"/>
      <c r="O253" s="833"/>
    </row>
    <row r="254" spans="14:15" x14ac:dyDescent="0.25">
      <c r="N254" s="833"/>
      <c r="O254" s="833"/>
    </row>
    <row r="255" spans="14:15" x14ac:dyDescent="0.25">
      <c r="N255" s="833"/>
      <c r="O255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P251"/>
  <sheetViews>
    <sheetView showGridLines="0" zoomScaleNormal="100" workbookViewId="0">
      <pane xSplit="1" topLeftCell="B1" activePane="topRight" state="frozen"/>
      <selection activeCell="K20" sqref="K20"/>
      <selection pane="topRight" activeCell="P28" sqref="P28"/>
    </sheetView>
  </sheetViews>
  <sheetFormatPr defaultColWidth="8.85546875" defaultRowHeight="15" x14ac:dyDescent="0.25"/>
  <cols>
    <col min="1" max="1" width="46.85546875" customWidth="1"/>
    <col min="2" max="13" width="10" customWidth="1"/>
    <col min="14" max="14" width="9.7109375" customWidth="1"/>
    <col min="15" max="15" width="8" customWidth="1"/>
    <col min="16" max="16" width="8.140625" customWidth="1"/>
  </cols>
  <sheetData>
    <row r="1" spans="1:16" ht="42" customHeight="1" x14ac:dyDescent="0.25"/>
    <row r="2" spans="1:16" ht="18" x14ac:dyDescent="0.35">
      <c r="A2" s="963"/>
      <c r="B2" s="963"/>
      <c r="C2" s="963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6" ht="18" x14ac:dyDescent="0.35">
      <c r="A3" s="963"/>
      <c r="B3" s="963"/>
      <c r="C3" s="963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5" spans="1:16" ht="20.25" customHeight="1" x14ac:dyDescent="0.25">
      <c r="A5" s="964" t="s">
        <v>482</v>
      </c>
      <c r="B5" s="964"/>
      <c r="C5" s="964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4"/>
      <c r="O5" s="964"/>
      <c r="P5" s="964"/>
    </row>
    <row r="6" spans="1:16" ht="20.25" customHeight="1" x14ac:dyDescent="0.25">
      <c r="A6" s="964" t="s">
        <v>655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4"/>
      <c r="O6" s="964"/>
      <c r="P6" s="964"/>
    </row>
    <row r="7" spans="1:16" ht="20.25" customHeight="1" x14ac:dyDescent="0.25">
      <c r="A7" s="969" t="s">
        <v>14</v>
      </c>
      <c r="B7" s="971" t="s">
        <v>485</v>
      </c>
      <c r="C7" s="971"/>
      <c r="D7" s="971" t="s">
        <v>686</v>
      </c>
      <c r="E7" s="971"/>
      <c r="F7" s="971" t="s">
        <v>687</v>
      </c>
      <c r="G7" s="971"/>
      <c r="H7" s="971" t="s">
        <v>688</v>
      </c>
      <c r="I7" s="971"/>
      <c r="J7" s="971" t="s">
        <v>690</v>
      </c>
      <c r="K7" s="971"/>
      <c r="L7" s="971" t="s">
        <v>691</v>
      </c>
      <c r="M7" s="971"/>
      <c r="N7" s="967" t="s">
        <v>486</v>
      </c>
      <c r="O7" s="967"/>
      <c r="P7" s="968"/>
    </row>
    <row r="8" spans="1:16" x14ac:dyDescent="0.25">
      <c r="A8" s="970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2" t="s">
        <v>488</v>
      </c>
      <c r="M8" s="868" t="s">
        <v>487</v>
      </c>
      <c r="N8" s="904" t="s">
        <v>488</v>
      </c>
      <c r="O8" s="812" t="s">
        <v>487</v>
      </c>
      <c r="P8" s="812" t="s">
        <v>1</v>
      </c>
    </row>
    <row r="9" spans="1:16" ht="18" customHeight="1" x14ac:dyDescent="0.25">
      <c r="A9" s="808" t="s">
        <v>501</v>
      </c>
      <c r="B9" s="861">
        <v>486</v>
      </c>
      <c r="C9" s="830">
        <v>606</v>
      </c>
      <c r="D9" s="861">
        <v>486</v>
      </c>
      <c r="E9" s="830">
        <v>382</v>
      </c>
      <c r="F9" s="861">
        <v>486</v>
      </c>
      <c r="G9" s="830">
        <v>454</v>
      </c>
      <c r="H9" s="861">
        <v>486</v>
      </c>
      <c r="I9" s="830">
        <v>418</v>
      </c>
      <c r="J9" s="861">
        <v>486</v>
      </c>
      <c r="K9" s="830">
        <v>459</v>
      </c>
      <c r="L9" s="861">
        <v>486</v>
      </c>
      <c r="M9" s="830">
        <v>505</v>
      </c>
      <c r="N9" s="836">
        <f>B9+D9+F9+H9+J9+L9</f>
        <v>2916</v>
      </c>
      <c r="O9" s="836">
        <f>C9+E9+G9+I9+K9+M9</f>
        <v>2824</v>
      </c>
      <c r="P9" s="824">
        <f>IF(N9=0,"-",O9/N9)</f>
        <v>0.96844993141289437</v>
      </c>
    </row>
    <row r="10" spans="1:16" ht="18" customHeight="1" x14ac:dyDescent="0.25">
      <c r="A10" s="808" t="s">
        <v>584</v>
      </c>
      <c r="B10" s="822">
        <v>108</v>
      </c>
      <c r="C10" s="823">
        <v>123</v>
      </c>
      <c r="D10" s="822">
        <v>108</v>
      </c>
      <c r="E10" s="823">
        <v>71</v>
      </c>
      <c r="F10" s="822">
        <v>108</v>
      </c>
      <c r="G10" s="823">
        <v>103</v>
      </c>
      <c r="H10" s="822">
        <v>108</v>
      </c>
      <c r="I10" s="823">
        <v>89</v>
      </c>
      <c r="J10" s="822">
        <v>108</v>
      </c>
      <c r="K10" s="823">
        <v>107</v>
      </c>
      <c r="L10" s="822">
        <v>108</v>
      </c>
      <c r="M10" s="823">
        <v>85</v>
      </c>
      <c r="N10" s="836">
        <f t="shared" ref="N10:N28" si="0">B10+D10+F10+H10+J10+L10</f>
        <v>648</v>
      </c>
      <c r="O10" s="836">
        <f t="shared" ref="O10:O28" si="1">C10+E10+G10+I10+K10+M10</f>
        <v>578</v>
      </c>
      <c r="P10" s="824">
        <f t="shared" ref="P10:P28" si="2">IF(N10=0,"-",O10/N10)</f>
        <v>0.89197530864197527</v>
      </c>
    </row>
    <row r="11" spans="1:16" ht="18" customHeight="1" x14ac:dyDescent="0.25">
      <c r="A11" s="808" t="s">
        <v>502</v>
      </c>
      <c r="B11" s="855">
        <v>9</v>
      </c>
      <c r="C11" s="849">
        <v>7</v>
      </c>
      <c r="D11" s="855">
        <v>9</v>
      </c>
      <c r="E11" s="849">
        <v>5</v>
      </c>
      <c r="F11" s="855">
        <v>9</v>
      </c>
      <c r="G11" s="849">
        <v>4</v>
      </c>
      <c r="H11" s="855">
        <v>9</v>
      </c>
      <c r="I11" s="849">
        <v>2</v>
      </c>
      <c r="J11" s="855">
        <v>9</v>
      </c>
      <c r="K11" s="849">
        <v>0</v>
      </c>
      <c r="L11" s="855">
        <v>9</v>
      </c>
      <c r="M11" s="849">
        <v>0</v>
      </c>
      <c r="N11" s="836">
        <f t="shared" si="0"/>
        <v>54</v>
      </c>
      <c r="O11" s="836">
        <f t="shared" si="1"/>
        <v>18</v>
      </c>
      <c r="P11" s="824">
        <f t="shared" si="2"/>
        <v>0.33333333333333331</v>
      </c>
    </row>
    <row r="12" spans="1:16" ht="18" customHeight="1" x14ac:dyDescent="0.25">
      <c r="A12" s="808" t="s">
        <v>567</v>
      </c>
      <c r="B12" s="822">
        <v>792</v>
      </c>
      <c r="C12" s="823">
        <v>315</v>
      </c>
      <c r="D12" s="822">
        <v>792</v>
      </c>
      <c r="E12" s="823">
        <v>425</v>
      </c>
      <c r="F12" s="822">
        <v>792</v>
      </c>
      <c r="G12" s="823">
        <v>420</v>
      </c>
      <c r="H12" s="822">
        <v>792</v>
      </c>
      <c r="I12" s="823">
        <v>570</v>
      </c>
      <c r="J12" s="822">
        <v>792</v>
      </c>
      <c r="K12" s="823">
        <v>672</v>
      </c>
      <c r="L12" s="822">
        <v>792</v>
      </c>
      <c r="M12" s="823">
        <v>694</v>
      </c>
      <c r="N12" s="836">
        <f t="shared" si="0"/>
        <v>4752</v>
      </c>
      <c r="O12" s="836">
        <f t="shared" si="1"/>
        <v>3096</v>
      </c>
      <c r="P12" s="824">
        <f t="shared" si="2"/>
        <v>0.65151515151515149</v>
      </c>
    </row>
    <row r="13" spans="1:16" ht="18" customHeight="1" x14ac:dyDescent="0.25">
      <c r="A13" s="808" t="s">
        <v>476</v>
      </c>
      <c r="B13" s="822">
        <v>528</v>
      </c>
      <c r="C13" s="823">
        <v>373</v>
      </c>
      <c r="D13" s="822">
        <v>528</v>
      </c>
      <c r="E13" s="823">
        <v>361</v>
      </c>
      <c r="F13" s="822">
        <v>528</v>
      </c>
      <c r="G13" s="823">
        <v>435</v>
      </c>
      <c r="H13" s="822">
        <v>528</v>
      </c>
      <c r="I13" s="823">
        <v>423</v>
      </c>
      <c r="J13" s="822">
        <v>528</v>
      </c>
      <c r="K13" s="823">
        <v>338</v>
      </c>
      <c r="L13" s="822">
        <v>528</v>
      </c>
      <c r="M13" s="823">
        <v>322</v>
      </c>
      <c r="N13" s="836">
        <f t="shared" si="0"/>
        <v>3168</v>
      </c>
      <c r="O13" s="836">
        <f t="shared" si="1"/>
        <v>2252</v>
      </c>
      <c r="P13" s="824">
        <f t="shared" si="2"/>
        <v>0.71085858585858586</v>
      </c>
    </row>
    <row r="14" spans="1:16" ht="18" customHeight="1" x14ac:dyDescent="0.25">
      <c r="A14" s="808" t="s">
        <v>477</v>
      </c>
      <c r="B14" s="829">
        <v>160</v>
      </c>
      <c r="C14" s="823">
        <v>118</v>
      </c>
      <c r="D14" s="829">
        <v>160</v>
      </c>
      <c r="E14" s="823">
        <v>89</v>
      </c>
      <c r="F14" s="829">
        <v>160</v>
      </c>
      <c r="G14" s="823">
        <v>109</v>
      </c>
      <c r="H14" s="829">
        <v>160</v>
      </c>
      <c r="I14" s="823">
        <v>105</v>
      </c>
      <c r="J14" s="829">
        <v>160</v>
      </c>
      <c r="K14" s="823">
        <v>123</v>
      </c>
      <c r="L14" s="829">
        <v>160</v>
      </c>
      <c r="M14" s="823">
        <v>96</v>
      </c>
      <c r="N14" s="836">
        <f t="shared" si="0"/>
        <v>960</v>
      </c>
      <c r="O14" s="836">
        <f t="shared" si="1"/>
        <v>640</v>
      </c>
      <c r="P14" s="824">
        <f t="shared" si="2"/>
        <v>0.66666666666666663</v>
      </c>
    </row>
    <row r="15" spans="1:16" ht="18" customHeight="1" x14ac:dyDescent="0.25">
      <c r="A15" s="808" t="s">
        <v>478</v>
      </c>
      <c r="B15" s="822">
        <v>528</v>
      </c>
      <c r="C15" s="823">
        <v>118</v>
      </c>
      <c r="D15" s="822">
        <v>528</v>
      </c>
      <c r="E15" s="823">
        <v>39</v>
      </c>
      <c r="F15" s="822">
        <v>528</v>
      </c>
      <c r="G15" s="823">
        <v>0</v>
      </c>
      <c r="H15" s="822">
        <v>528</v>
      </c>
      <c r="I15" s="823">
        <v>0</v>
      </c>
      <c r="J15" s="822">
        <v>528</v>
      </c>
      <c r="K15" s="823">
        <v>0</v>
      </c>
      <c r="L15" s="822">
        <v>528</v>
      </c>
      <c r="M15" s="823">
        <v>0</v>
      </c>
      <c r="N15" s="836">
        <f t="shared" si="0"/>
        <v>3168</v>
      </c>
      <c r="O15" s="836">
        <f t="shared" si="1"/>
        <v>157</v>
      </c>
      <c r="P15" s="824">
        <f t="shared" si="2"/>
        <v>4.9558080808080808E-2</v>
      </c>
    </row>
    <row r="16" spans="1:16" s="645" customFormat="1" ht="18" customHeight="1" x14ac:dyDescent="0.2">
      <c r="A16" s="854" t="s">
        <v>504</v>
      </c>
      <c r="B16" s="855">
        <v>540</v>
      </c>
      <c r="C16" s="849">
        <v>529</v>
      </c>
      <c r="D16" s="855">
        <v>540</v>
      </c>
      <c r="E16" s="849">
        <v>398</v>
      </c>
      <c r="F16" s="855">
        <v>540</v>
      </c>
      <c r="G16" s="849">
        <v>334</v>
      </c>
      <c r="H16" s="855">
        <v>540</v>
      </c>
      <c r="I16" s="849">
        <v>278</v>
      </c>
      <c r="J16" s="855">
        <v>540</v>
      </c>
      <c r="K16" s="849">
        <v>319</v>
      </c>
      <c r="L16" s="855">
        <v>540</v>
      </c>
      <c r="M16" s="849">
        <v>258</v>
      </c>
      <c r="N16" s="836">
        <f t="shared" si="0"/>
        <v>3240</v>
      </c>
      <c r="O16" s="836">
        <f t="shared" si="1"/>
        <v>2116</v>
      </c>
      <c r="P16" s="824">
        <f t="shared" si="2"/>
        <v>0.65308641975308646</v>
      </c>
    </row>
    <row r="17" spans="1:16" s="645" customFormat="1" ht="18" customHeight="1" x14ac:dyDescent="0.2">
      <c r="A17" s="854" t="s">
        <v>505</v>
      </c>
      <c r="B17" s="855">
        <v>30</v>
      </c>
      <c r="C17" s="849">
        <v>62</v>
      </c>
      <c r="D17" s="855">
        <v>30</v>
      </c>
      <c r="E17" s="849">
        <v>34</v>
      </c>
      <c r="F17" s="855">
        <v>30</v>
      </c>
      <c r="G17" s="849">
        <v>41</v>
      </c>
      <c r="H17" s="855">
        <v>30</v>
      </c>
      <c r="I17" s="849">
        <v>44</v>
      </c>
      <c r="J17" s="855">
        <v>30</v>
      </c>
      <c r="K17" s="849">
        <v>63</v>
      </c>
      <c r="L17" s="855">
        <v>30</v>
      </c>
      <c r="M17" s="849">
        <v>24</v>
      </c>
      <c r="N17" s="836">
        <f t="shared" si="0"/>
        <v>180</v>
      </c>
      <c r="O17" s="836">
        <f t="shared" si="1"/>
        <v>268</v>
      </c>
      <c r="P17" s="824">
        <f t="shared" si="2"/>
        <v>1.4888888888888889</v>
      </c>
    </row>
    <row r="18" spans="1:16" s="645" customFormat="1" ht="18" customHeight="1" x14ac:dyDescent="0.2">
      <c r="A18" s="854" t="s">
        <v>506</v>
      </c>
      <c r="B18" s="855">
        <v>122</v>
      </c>
      <c r="C18" s="849">
        <v>60</v>
      </c>
      <c r="D18" s="855">
        <v>122</v>
      </c>
      <c r="E18" s="849">
        <v>115</v>
      </c>
      <c r="F18" s="855">
        <v>122</v>
      </c>
      <c r="G18" s="849">
        <v>132</v>
      </c>
      <c r="H18" s="855">
        <v>122</v>
      </c>
      <c r="I18" s="849">
        <v>141</v>
      </c>
      <c r="J18" s="855">
        <v>122</v>
      </c>
      <c r="K18" s="849">
        <v>146</v>
      </c>
      <c r="L18" s="855">
        <v>122</v>
      </c>
      <c r="M18" s="849">
        <v>176</v>
      </c>
      <c r="N18" s="836">
        <f t="shared" si="0"/>
        <v>732</v>
      </c>
      <c r="O18" s="836">
        <f t="shared" si="1"/>
        <v>770</v>
      </c>
      <c r="P18" s="824">
        <f t="shared" si="2"/>
        <v>1.0519125683060109</v>
      </c>
    </row>
    <row r="19" spans="1:16" s="645" customFormat="1" ht="18" customHeight="1" x14ac:dyDescent="0.2">
      <c r="A19" s="854" t="s">
        <v>507</v>
      </c>
      <c r="B19" s="855">
        <v>30</v>
      </c>
      <c r="C19" s="849">
        <v>22</v>
      </c>
      <c r="D19" s="855">
        <v>30</v>
      </c>
      <c r="E19" s="849">
        <v>37</v>
      </c>
      <c r="F19" s="855">
        <v>30</v>
      </c>
      <c r="G19" s="849">
        <v>46</v>
      </c>
      <c r="H19" s="855">
        <v>30</v>
      </c>
      <c r="I19" s="849">
        <v>47</v>
      </c>
      <c r="J19" s="855">
        <v>30</v>
      </c>
      <c r="K19" s="849">
        <v>52</v>
      </c>
      <c r="L19" s="855">
        <v>30</v>
      </c>
      <c r="M19" s="849">
        <v>63</v>
      </c>
      <c r="N19" s="836">
        <f t="shared" si="0"/>
        <v>180</v>
      </c>
      <c r="O19" s="836">
        <f t="shared" si="1"/>
        <v>267</v>
      </c>
      <c r="P19" s="824">
        <f t="shared" si="2"/>
        <v>1.4833333333333334</v>
      </c>
    </row>
    <row r="20" spans="1:16" s="645" customFormat="1" ht="18" customHeight="1" x14ac:dyDescent="0.2">
      <c r="A20" s="854" t="s">
        <v>519</v>
      </c>
      <c r="B20" s="855">
        <v>46</v>
      </c>
      <c r="C20" s="849">
        <v>49</v>
      </c>
      <c r="D20" s="855">
        <v>46</v>
      </c>
      <c r="E20" s="849">
        <v>43</v>
      </c>
      <c r="F20" s="855">
        <v>46</v>
      </c>
      <c r="G20" s="849">
        <v>57</v>
      </c>
      <c r="H20" s="855">
        <v>46</v>
      </c>
      <c r="I20" s="849">
        <v>28</v>
      </c>
      <c r="J20" s="855">
        <v>46</v>
      </c>
      <c r="K20" s="849">
        <v>48</v>
      </c>
      <c r="L20" s="855">
        <v>46</v>
      </c>
      <c r="M20" s="849">
        <v>59</v>
      </c>
      <c r="N20" s="836">
        <f t="shared" si="0"/>
        <v>276</v>
      </c>
      <c r="O20" s="836">
        <f t="shared" si="1"/>
        <v>284</v>
      </c>
      <c r="P20" s="824">
        <f t="shared" si="2"/>
        <v>1.0289855072463767</v>
      </c>
    </row>
    <row r="21" spans="1:16" s="645" customFormat="1" ht="18" customHeight="1" x14ac:dyDescent="0.2">
      <c r="A21" s="854" t="s">
        <v>511</v>
      </c>
      <c r="B21" s="855">
        <v>30</v>
      </c>
      <c r="C21" s="849">
        <v>30</v>
      </c>
      <c r="D21" s="855">
        <v>30</v>
      </c>
      <c r="E21" s="849">
        <v>32</v>
      </c>
      <c r="F21" s="855">
        <v>30</v>
      </c>
      <c r="G21" s="849">
        <v>38</v>
      </c>
      <c r="H21" s="855">
        <v>30</v>
      </c>
      <c r="I21" s="849">
        <v>9</v>
      </c>
      <c r="J21" s="855">
        <v>30</v>
      </c>
      <c r="K21" s="849">
        <v>36</v>
      </c>
      <c r="L21" s="855">
        <v>30</v>
      </c>
      <c r="M21" s="849">
        <v>36</v>
      </c>
      <c r="N21" s="836">
        <f t="shared" si="0"/>
        <v>180</v>
      </c>
      <c r="O21" s="836">
        <f t="shared" si="1"/>
        <v>181</v>
      </c>
      <c r="P21" s="824">
        <f t="shared" si="2"/>
        <v>1.0055555555555555</v>
      </c>
    </row>
    <row r="22" spans="1:16" s="645" customFormat="1" ht="18" customHeight="1" x14ac:dyDescent="0.2">
      <c r="A22" s="854" t="s">
        <v>586</v>
      </c>
      <c r="B22" s="855">
        <v>92</v>
      </c>
      <c r="C22" s="849">
        <v>66</v>
      </c>
      <c r="D22" s="855">
        <v>92</v>
      </c>
      <c r="E22" s="849">
        <v>111</v>
      </c>
      <c r="F22" s="855">
        <v>92</v>
      </c>
      <c r="G22" s="849">
        <v>124</v>
      </c>
      <c r="H22" s="855">
        <v>92</v>
      </c>
      <c r="I22" s="849">
        <v>119</v>
      </c>
      <c r="J22" s="855">
        <v>92</v>
      </c>
      <c r="K22" s="849">
        <v>95</v>
      </c>
      <c r="L22" s="855">
        <v>92</v>
      </c>
      <c r="M22" s="849">
        <v>88</v>
      </c>
      <c r="N22" s="836">
        <f t="shared" si="0"/>
        <v>552</v>
      </c>
      <c r="O22" s="836">
        <f t="shared" si="1"/>
        <v>603</v>
      </c>
      <c r="P22" s="824">
        <f t="shared" si="2"/>
        <v>1.0923913043478262</v>
      </c>
    </row>
    <row r="23" spans="1:16" s="645" customFormat="1" ht="18" customHeight="1" x14ac:dyDescent="0.2">
      <c r="A23" s="854" t="s">
        <v>587</v>
      </c>
      <c r="B23" s="855">
        <v>60</v>
      </c>
      <c r="C23" s="849">
        <v>35</v>
      </c>
      <c r="D23" s="855">
        <v>60</v>
      </c>
      <c r="E23" s="849">
        <v>59</v>
      </c>
      <c r="F23" s="855">
        <v>60</v>
      </c>
      <c r="G23" s="849">
        <v>80</v>
      </c>
      <c r="H23" s="855">
        <v>60</v>
      </c>
      <c r="I23" s="849">
        <v>58</v>
      </c>
      <c r="J23" s="855">
        <v>60</v>
      </c>
      <c r="K23" s="849">
        <v>73</v>
      </c>
      <c r="L23" s="855">
        <v>60</v>
      </c>
      <c r="M23" s="849">
        <v>64</v>
      </c>
      <c r="N23" s="836">
        <f t="shared" si="0"/>
        <v>360</v>
      </c>
      <c r="O23" s="836">
        <f t="shared" si="1"/>
        <v>369</v>
      </c>
      <c r="P23" s="824">
        <f t="shared" si="2"/>
        <v>1.0249999999999999</v>
      </c>
    </row>
    <row r="24" spans="1:16" s="645" customFormat="1" ht="18" customHeight="1" x14ac:dyDescent="0.2">
      <c r="A24" s="854" t="s">
        <v>515</v>
      </c>
      <c r="B24" s="855">
        <v>96</v>
      </c>
      <c r="C24" s="849">
        <v>109</v>
      </c>
      <c r="D24" s="855">
        <v>96</v>
      </c>
      <c r="E24" s="849">
        <v>101</v>
      </c>
      <c r="F24" s="855">
        <v>96</v>
      </c>
      <c r="G24" s="849">
        <v>97</v>
      </c>
      <c r="H24" s="855">
        <v>96</v>
      </c>
      <c r="I24" s="849">
        <v>99</v>
      </c>
      <c r="J24" s="855">
        <v>96</v>
      </c>
      <c r="K24" s="849">
        <v>94</v>
      </c>
      <c r="L24" s="855">
        <v>96</v>
      </c>
      <c r="M24" s="849">
        <v>47</v>
      </c>
      <c r="N24" s="836">
        <f t="shared" si="0"/>
        <v>576</v>
      </c>
      <c r="O24" s="836">
        <f t="shared" si="1"/>
        <v>547</v>
      </c>
      <c r="P24" s="824">
        <f t="shared" si="2"/>
        <v>0.94965277777777779</v>
      </c>
    </row>
    <row r="25" spans="1:16" s="645" customFormat="1" ht="18" customHeight="1" x14ac:dyDescent="0.2">
      <c r="A25" s="854" t="s">
        <v>508</v>
      </c>
      <c r="B25" s="855">
        <v>16</v>
      </c>
      <c r="C25" s="849">
        <v>38</v>
      </c>
      <c r="D25" s="855">
        <v>16</v>
      </c>
      <c r="E25" s="849">
        <v>19</v>
      </c>
      <c r="F25" s="855">
        <v>16</v>
      </c>
      <c r="G25" s="849">
        <v>25</v>
      </c>
      <c r="H25" s="855">
        <v>16</v>
      </c>
      <c r="I25" s="849">
        <v>16</v>
      </c>
      <c r="J25" s="855">
        <v>16</v>
      </c>
      <c r="K25" s="849">
        <v>27</v>
      </c>
      <c r="L25" s="855">
        <v>16</v>
      </c>
      <c r="M25" s="849">
        <v>16</v>
      </c>
      <c r="N25" s="836">
        <f t="shared" si="0"/>
        <v>96</v>
      </c>
      <c r="O25" s="836">
        <f t="shared" si="1"/>
        <v>141</v>
      </c>
      <c r="P25" s="824">
        <f t="shared" si="2"/>
        <v>1.46875</v>
      </c>
    </row>
    <row r="26" spans="1:16" s="645" customFormat="1" ht="18" customHeight="1" x14ac:dyDescent="0.2">
      <c r="A26" s="854" t="s">
        <v>579</v>
      </c>
      <c r="B26" s="855">
        <v>120</v>
      </c>
      <c r="C26" s="849">
        <v>106</v>
      </c>
      <c r="D26" s="855">
        <v>120</v>
      </c>
      <c r="E26" s="849">
        <v>114</v>
      </c>
      <c r="F26" s="855">
        <v>120</v>
      </c>
      <c r="G26" s="849">
        <v>135</v>
      </c>
      <c r="H26" s="855">
        <v>120</v>
      </c>
      <c r="I26" s="849">
        <v>130</v>
      </c>
      <c r="J26" s="855">
        <v>120</v>
      </c>
      <c r="K26" s="849">
        <v>156</v>
      </c>
      <c r="L26" s="855">
        <v>120</v>
      </c>
      <c r="M26" s="849">
        <v>131</v>
      </c>
      <c r="N26" s="836">
        <f t="shared" si="0"/>
        <v>720</v>
      </c>
      <c r="O26" s="836">
        <f t="shared" si="1"/>
        <v>772</v>
      </c>
      <c r="P26" s="824">
        <f t="shared" si="2"/>
        <v>1.0722222222222222</v>
      </c>
    </row>
    <row r="27" spans="1:16" s="645" customFormat="1" ht="18" customHeight="1" x14ac:dyDescent="0.2">
      <c r="A27" s="854" t="s">
        <v>583</v>
      </c>
      <c r="B27" s="855">
        <v>7</v>
      </c>
      <c r="C27" s="849">
        <v>10</v>
      </c>
      <c r="D27" s="855">
        <v>7</v>
      </c>
      <c r="E27" s="849">
        <v>4</v>
      </c>
      <c r="F27" s="855">
        <v>7</v>
      </c>
      <c r="G27" s="849">
        <v>4</v>
      </c>
      <c r="H27" s="855">
        <v>7</v>
      </c>
      <c r="I27" s="849">
        <v>8</v>
      </c>
      <c r="J27" s="855">
        <v>7</v>
      </c>
      <c r="K27" s="849">
        <v>0</v>
      </c>
      <c r="L27" s="855">
        <v>7</v>
      </c>
      <c r="M27" s="849">
        <v>5</v>
      </c>
      <c r="N27" s="836">
        <f t="shared" si="0"/>
        <v>42</v>
      </c>
      <c r="O27" s="836">
        <f t="shared" si="1"/>
        <v>31</v>
      </c>
      <c r="P27" s="824">
        <f t="shared" si="2"/>
        <v>0.73809523809523814</v>
      </c>
    </row>
    <row r="28" spans="1:16" s="645" customFormat="1" ht="18" customHeight="1" thickBot="1" x14ac:dyDescent="0.25">
      <c r="A28" s="863" t="s">
        <v>509</v>
      </c>
      <c r="B28" s="864">
        <v>10</v>
      </c>
      <c r="C28" s="865">
        <v>74</v>
      </c>
      <c r="D28" s="864">
        <v>10</v>
      </c>
      <c r="E28" s="865">
        <v>51</v>
      </c>
      <c r="F28" s="864">
        <v>10</v>
      </c>
      <c r="G28" s="865">
        <v>91</v>
      </c>
      <c r="H28" s="864">
        <v>10</v>
      </c>
      <c r="I28" s="865">
        <v>38</v>
      </c>
      <c r="J28" s="864">
        <v>10</v>
      </c>
      <c r="K28" s="865">
        <v>55</v>
      </c>
      <c r="L28" s="864">
        <v>10</v>
      </c>
      <c r="M28" s="865">
        <v>66</v>
      </c>
      <c r="N28" s="866">
        <f t="shared" si="0"/>
        <v>60</v>
      </c>
      <c r="O28" s="866">
        <f t="shared" si="1"/>
        <v>375</v>
      </c>
      <c r="P28" s="867">
        <f t="shared" si="2"/>
        <v>6.25</v>
      </c>
    </row>
    <row r="29" spans="1:16" s="831" customFormat="1" ht="18" customHeight="1" x14ac:dyDescent="0.25">
      <c r="A29" s="860" t="s">
        <v>6</v>
      </c>
      <c r="B29" s="822">
        <f t="shared" ref="B29:C29" si="3">SUM(B9:B28)</f>
        <v>3810</v>
      </c>
      <c r="C29" s="822">
        <f t="shared" si="3"/>
        <v>2850</v>
      </c>
      <c r="D29" s="822">
        <f t="shared" ref="D29:E29" si="4">SUM(D9:D28)</f>
        <v>3810</v>
      </c>
      <c r="E29" s="822">
        <f t="shared" si="4"/>
        <v>2490</v>
      </c>
      <c r="F29" s="822">
        <f t="shared" ref="F29:G29" si="5">SUM(F9:F28)</f>
        <v>3810</v>
      </c>
      <c r="G29" s="822">
        <f t="shared" si="5"/>
        <v>2729</v>
      </c>
      <c r="H29" s="822">
        <f t="shared" ref="H29:I29" si="6">SUM(H9:H28)</f>
        <v>3810</v>
      </c>
      <c r="I29" s="822">
        <f t="shared" si="6"/>
        <v>2622</v>
      </c>
      <c r="J29" s="822">
        <f t="shared" ref="J29:K29" si="7">SUM(J9:J28)</f>
        <v>3810</v>
      </c>
      <c r="K29" s="822">
        <f t="shared" si="7"/>
        <v>2863</v>
      </c>
      <c r="L29" s="822">
        <f t="shared" ref="L29:M29" si="8">SUM(L9:L28)</f>
        <v>3810</v>
      </c>
      <c r="M29" s="822">
        <f t="shared" si="8"/>
        <v>2735</v>
      </c>
      <c r="N29" s="861">
        <f>SUM(N9:N28)</f>
        <v>22860</v>
      </c>
      <c r="O29" s="861">
        <f>SUM(O9:O28)</f>
        <v>16289</v>
      </c>
      <c r="P29" s="862">
        <f>IF(N29=0,"-",O29/N29)</f>
        <v>0.7125546806649169</v>
      </c>
    </row>
    <row r="30" spans="1:16" x14ac:dyDescent="0.25">
      <c r="A30" s="931" t="str">
        <f>'Pque N Mundo I'!$A$37</f>
        <v>Nota: as metas apresentadas serão ajustadas na avaliação do CTA com os descontos de déficits de vagas e ausênsias legais.</v>
      </c>
      <c r="N30" s="837"/>
      <c r="O30" s="837"/>
    </row>
    <row r="31" spans="1:16" x14ac:dyDescent="0.25">
      <c r="A31" s="826" t="s">
        <v>629</v>
      </c>
      <c r="N31" s="833"/>
      <c r="O31" s="833"/>
    </row>
    <row r="32" spans="1:16" x14ac:dyDescent="0.25">
      <c r="N32" s="833"/>
      <c r="O32" s="833"/>
    </row>
    <row r="33" spans="14:15" x14ac:dyDescent="0.25">
      <c r="N33" s="833"/>
      <c r="O33" s="833"/>
    </row>
    <row r="34" spans="14:15" x14ac:dyDescent="0.25">
      <c r="N34" s="833"/>
      <c r="O34" s="833"/>
    </row>
    <row r="35" spans="14:15" x14ac:dyDescent="0.25">
      <c r="N35" s="833"/>
      <c r="O35" s="833"/>
    </row>
    <row r="36" spans="14:15" x14ac:dyDescent="0.25">
      <c r="N36" s="833"/>
      <c r="O36" s="833"/>
    </row>
    <row r="37" spans="14:15" x14ac:dyDescent="0.25">
      <c r="N37" s="833"/>
      <c r="O37" s="833"/>
    </row>
    <row r="38" spans="14:15" x14ac:dyDescent="0.25">
      <c r="N38" s="833"/>
      <c r="O38" s="833"/>
    </row>
    <row r="39" spans="14:15" x14ac:dyDescent="0.25">
      <c r="N39" s="833"/>
      <c r="O39" s="833"/>
    </row>
    <row r="40" spans="14:15" x14ac:dyDescent="0.25">
      <c r="N40" s="833"/>
      <c r="O40" s="833"/>
    </row>
    <row r="41" spans="14:15" x14ac:dyDescent="0.25">
      <c r="N41" s="833"/>
      <c r="O41" s="833"/>
    </row>
    <row r="42" spans="14:15" x14ac:dyDescent="0.25">
      <c r="N42" s="833"/>
      <c r="O42" s="833"/>
    </row>
    <row r="43" spans="14:15" x14ac:dyDescent="0.25">
      <c r="N43" s="833"/>
      <c r="O43" s="833"/>
    </row>
    <row r="44" spans="14:15" x14ac:dyDescent="0.25">
      <c r="N44" s="833"/>
      <c r="O44" s="833"/>
    </row>
    <row r="45" spans="14:15" x14ac:dyDescent="0.25">
      <c r="N45" s="833"/>
      <c r="O45" s="833"/>
    </row>
    <row r="46" spans="14:15" x14ac:dyDescent="0.25">
      <c r="N46" s="833"/>
      <c r="O46" s="833"/>
    </row>
    <row r="47" spans="14:15" x14ac:dyDescent="0.25">
      <c r="N47" s="833"/>
      <c r="O47" s="833"/>
    </row>
    <row r="48" spans="14:15" x14ac:dyDescent="0.25">
      <c r="N48" s="833"/>
      <c r="O48" s="833"/>
    </row>
    <row r="49" spans="14:15" x14ac:dyDescent="0.25">
      <c r="N49" s="833"/>
      <c r="O49" s="833"/>
    </row>
    <row r="50" spans="14:15" x14ac:dyDescent="0.25">
      <c r="N50" s="833"/>
      <c r="O50" s="833"/>
    </row>
    <row r="51" spans="14:15" x14ac:dyDescent="0.25">
      <c r="N51" s="833"/>
      <c r="O51" s="833"/>
    </row>
    <row r="52" spans="14:15" x14ac:dyDescent="0.25">
      <c r="N52" s="833"/>
      <c r="O52" s="833"/>
    </row>
    <row r="53" spans="14:15" x14ac:dyDescent="0.25">
      <c r="N53" s="833"/>
      <c r="O53" s="833"/>
    </row>
    <row r="54" spans="14:15" x14ac:dyDescent="0.25">
      <c r="N54" s="833"/>
      <c r="O54" s="833"/>
    </row>
    <row r="55" spans="14:15" x14ac:dyDescent="0.25">
      <c r="N55" s="833"/>
      <c r="O55" s="833"/>
    </row>
    <row r="56" spans="14:15" x14ac:dyDescent="0.25">
      <c r="N56" s="833"/>
      <c r="O56" s="833"/>
    </row>
    <row r="57" spans="14:15" x14ac:dyDescent="0.25">
      <c r="N57" s="833"/>
      <c r="O57" s="833"/>
    </row>
    <row r="58" spans="14:15" x14ac:dyDescent="0.25">
      <c r="N58" s="833"/>
      <c r="O58" s="833"/>
    </row>
    <row r="59" spans="14:15" x14ac:dyDescent="0.25">
      <c r="N59" s="833"/>
      <c r="O59" s="833"/>
    </row>
    <row r="60" spans="14:15" x14ac:dyDescent="0.25">
      <c r="N60" s="833"/>
      <c r="O60" s="833"/>
    </row>
    <row r="61" spans="14:15" x14ac:dyDescent="0.25">
      <c r="N61" s="833"/>
      <c r="O61" s="833"/>
    </row>
    <row r="62" spans="14:15" x14ac:dyDescent="0.25">
      <c r="N62" s="833"/>
      <c r="O62" s="833"/>
    </row>
    <row r="63" spans="14:15" x14ac:dyDescent="0.25">
      <c r="N63" s="833"/>
      <c r="O63" s="833"/>
    </row>
    <row r="64" spans="14:15" x14ac:dyDescent="0.25">
      <c r="N64" s="833"/>
      <c r="O64" s="833"/>
    </row>
    <row r="65" spans="14:15" x14ac:dyDescent="0.25">
      <c r="N65" s="833"/>
      <c r="O65" s="833"/>
    </row>
    <row r="66" spans="14:15" x14ac:dyDescent="0.25">
      <c r="N66" s="833"/>
      <c r="O66" s="833"/>
    </row>
    <row r="67" spans="14:15" x14ac:dyDescent="0.25">
      <c r="N67" s="833"/>
      <c r="O67" s="833"/>
    </row>
    <row r="68" spans="14:15" x14ac:dyDescent="0.25">
      <c r="N68" s="833"/>
      <c r="O68" s="833"/>
    </row>
    <row r="69" spans="14:15" x14ac:dyDescent="0.25">
      <c r="N69" s="833"/>
      <c r="O69" s="833"/>
    </row>
    <row r="70" spans="14:15" x14ac:dyDescent="0.25">
      <c r="N70" s="833"/>
      <c r="O70" s="833"/>
    </row>
    <row r="71" spans="14:15" x14ac:dyDescent="0.25">
      <c r="N71" s="833"/>
      <c r="O71" s="833"/>
    </row>
    <row r="72" spans="14:15" x14ac:dyDescent="0.25">
      <c r="N72" s="833"/>
      <c r="O72" s="833"/>
    </row>
    <row r="73" spans="14:15" x14ac:dyDescent="0.25">
      <c r="N73" s="833"/>
      <c r="O73" s="833"/>
    </row>
    <row r="74" spans="14:15" x14ac:dyDescent="0.25">
      <c r="N74" s="833"/>
      <c r="O74" s="833"/>
    </row>
    <row r="75" spans="14:15" x14ac:dyDescent="0.25">
      <c r="N75" s="833"/>
      <c r="O75" s="833"/>
    </row>
    <row r="76" spans="14:15" x14ac:dyDescent="0.25">
      <c r="N76" s="833"/>
      <c r="O76" s="833"/>
    </row>
    <row r="77" spans="14:15" x14ac:dyDescent="0.25">
      <c r="N77" s="833"/>
      <c r="O77" s="833"/>
    </row>
    <row r="78" spans="14:15" x14ac:dyDescent="0.25">
      <c r="N78" s="833"/>
      <c r="O78" s="833"/>
    </row>
    <row r="79" spans="14:15" x14ac:dyDescent="0.25">
      <c r="N79" s="833"/>
      <c r="O79" s="833"/>
    </row>
    <row r="80" spans="14:15" x14ac:dyDescent="0.25">
      <c r="N80" s="833"/>
      <c r="O80" s="833"/>
    </row>
    <row r="81" spans="14:15" x14ac:dyDescent="0.25">
      <c r="N81" s="833"/>
      <c r="O81" s="833"/>
    </row>
    <row r="82" spans="14:15" x14ac:dyDescent="0.25">
      <c r="N82" s="833"/>
      <c r="O82" s="833"/>
    </row>
    <row r="83" spans="14:15" x14ac:dyDescent="0.25">
      <c r="N83" s="833"/>
      <c r="O83" s="833"/>
    </row>
    <row r="84" spans="14:15" x14ac:dyDescent="0.25">
      <c r="N84" s="833"/>
      <c r="O84" s="833"/>
    </row>
    <row r="85" spans="14:15" x14ac:dyDescent="0.25">
      <c r="N85" s="833"/>
      <c r="O85" s="833"/>
    </row>
    <row r="86" spans="14:15" x14ac:dyDescent="0.25">
      <c r="N86" s="833"/>
      <c r="O86" s="833"/>
    </row>
    <row r="87" spans="14:15" x14ac:dyDescent="0.25">
      <c r="N87" s="833"/>
      <c r="O87" s="833"/>
    </row>
    <row r="88" spans="14:15" x14ac:dyDescent="0.25">
      <c r="N88" s="833"/>
      <c r="O88" s="833"/>
    </row>
    <row r="89" spans="14:15" x14ac:dyDescent="0.25">
      <c r="N89" s="833"/>
      <c r="O89" s="833"/>
    </row>
    <row r="90" spans="14:15" x14ac:dyDescent="0.25">
      <c r="N90" s="833"/>
      <c r="O90" s="833"/>
    </row>
    <row r="91" spans="14:15" x14ac:dyDescent="0.25">
      <c r="N91" s="833"/>
      <c r="O91" s="833"/>
    </row>
    <row r="92" spans="14:15" x14ac:dyDescent="0.25">
      <c r="N92" s="833"/>
      <c r="O92" s="833"/>
    </row>
    <row r="93" spans="14:15" x14ac:dyDescent="0.25">
      <c r="N93" s="833"/>
      <c r="O93" s="833"/>
    </row>
    <row r="94" spans="14:15" x14ac:dyDescent="0.25">
      <c r="N94" s="833"/>
      <c r="O94" s="833"/>
    </row>
    <row r="95" spans="14:15" x14ac:dyDescent="0.25">
      <c r="N95" s="833"/>
      <c r="O95" s="833"/>
    </row>
    <row r="96" spans="14:15" x14ac:dyDescent="0.25">
      <c r="N96" s="833"/>
      <c r="O96" s="833"/>
    </row>
    <row r="97" spans="14:15" x14ac:dyDescent="0.25">
      <c r="N97" s="833"/>
      <c r="O97" s="833"/>
    </row>
    <row r="98" spans="14:15" x14ac:dyDescent="0.25">
      <c r="N98" s="833"/>
      <c r="O98" s="833"/>
    </row>
    <row r="99" spans="14:15" x14ac:dyDescent="0.25">
      <c r="N99" s="833"/>
      <c r="O99" s="833"/>
    </row>
    <row r="100" spans="14:15" x14ac:dyDescent="0.25">
      <c r="N100" s="833"/>
      <c r="O100" s="833"/>
    </row>
    <row r="101" spans="14:15" x14ac:dyDescent="0.25">
      <c r="N101" s="833"/>
      <c r="O101" s="833"/>
    </row>
    <row r="102" spans="14:15" x14ac:dyDescent="0.25">
      <c r="N102" s="833"/>
      <c r="O102" s="833"/>
    </row>
    <row r="103" spans="14:15" x14ac:dyDescent="0.25">
      <c r="N103" s="833"/>
      <c r="O103" s="833"/>
    </row>
    <row r="104" spans="14:15" x14ac:dyDescent="0.25">
      <c r="N104" s="833"/>
      <c r="O104" s="833"/>
    </row>
    <row r="105" spans="14:15" x14ac:dyDescent="0.25">
      <c r="N105" s="833"/>
      <c r="O105" s="833"/>
    </row>
    <row r="106" spans="14:15" x14ac:dyDescent="0.25">
      <c r="N106" s="833"/>
      <c r="O106" s="833"/>
    </row>
    <row r="107" spans="14:15" x14ac:dyDescent="0.25">
      <c r="N107" s="833"/>
      <c r="O107" s="833"/>
    </row>
    <row r="108" spans="14:15" x14ac:dyDescent="0.25">
      <c r="N108" s="833"/>
      <c r="O108" s="833"/>
    </row>
    <row r="109" spans="14:15" x14ac:dyDescent="0.25">
      <c r="N109" s="833"/>
      <c r="O109" s="833"/>
    </row>
    <row r="110" spans="14:15" x14ac:dyDescent="0.25">
      <c r="N110" s="833"/>
      <c r="O110" s="833"/>
    </row>
    <row r="111" spans="14:15" x14ac:dyDescent="0.25">
      <c r="N111" s="833"/>
      <c r="O111" s="833"/>
    </row>
    <row r="112" spans="14:15" x14ac:dyDescent="0.25">
      <c r="N112" s="833"/>
      <c r="O112" s="833"/>
    </row>
    <row r="113" spans="14:15" x14ac:dyDescent="0.25">
      <c r="N113" s="833"/>
      <c r="O113" s="833"/>
    </row>
    <row r="114" spans="14:15" x14ac:dyDescent="0.25">
      <c r="N114" s="833"/>
      <c r="O114" s="833"/>
    </row>
    <row r="115" spans="14:15" x14ac:dyDescent="0.25">
      <c r="N115" s="833"/>
      <c r="O115" s="833"/>
    </row>
    <row r="116" spans="14:15" x14ac:dyDescent="0.25">
      <c r="N116" s="833"/>
      <c r="O116" s="833"/>
    </row>
    <row r="117" spans="14:15" x14ac:dyDescent="0.25">
      <c r="N117" s="833"/>
      <c r="O117" s="833"/>
    </row>
    <row r="118" spans="14:15" x14ac:dyDescent="0.25">
      <c r="N118" s="833"/>
      <c r="O118" s="833"/>
    </row>
    <row r="119" spans="14:15" x14ac:dyDescent="0.25">
      <c r="N119" s="833"/>
      <c r="O119" s="833"/>
    </row>
    <row r="120" spans="14:15" x14ac:dyDescent="0.25">
      <c r="N120" s="833"/>
      <c r="O120" s="833"/>
    </row>
    <row r="121" spans="14:15" x14ac:dyDescent="0.25">
      <c r="N121" s="833"/>
      <c r="O121" s="833"/>
    </row>
    <row r="122" spans="14:15" x14ac:dyDescent="0.25">
      <c r="N122" s="833"/>
      <c r="O122" s="833"/>
    </row>
    <row r="123" spans="14:15" x14ac:dyDescent="0.25">
      <c r="N123" s="833"/>
      <c r="O123" s="833"/>
    </row>
    <row r="124" spans="14:15" x14ac:dyDescent="0.25">
      <c r="N124" s="833"/>
      <c r="O124" s="833"/>
    </row>
    <row r="125" spans="14:15" x14ac:dyDescent="0.25">
      <c r="N125" s="833"/>
      <c r="O125" s="833"/>
    </row>
    <row r="126" spans="14:15" x14ac:dyDescent="0.25">
      <c r="N126" s="833"/>
      <c r="O126" s="833"/>
    </row>
    <row r="127" spans="14:15" x14ac:dyDescent="0.25">
      <c r="N127" s="833"/>
      <c r="O127" s="833"/>
    </row>
    <row r="128" spans="14:15" x14ac:dyDescent="0.25">
      <c r="N128" s="833"/>
      <c r="O128" s="833"/>
    </row>
    <row r="129" spans="14:15" x14ac:dyDescent="0.25">
      <c r="N129" s="833"/>
      <c r="O129" s="833"/>
    </row>
    <row r="130" spans="14:15" x14ac:dyDescent="0.25">
      <c r="N130" s="833"/>
      <c r="O130" s="833"/>
    </row>
    <row r="131" spans="14:15" x14ac:dyDescent="0.25">
      <c r="N131" s="833"/>
      <c r="O131" s="833"/>
    </row>
    <row r="132" spans="14:15" x14ac:dyDescent="0.25">
      <c r="N132" s="833"/>
      <c r="O132" s="833"/>
    </row>
    <row r="133" spans="14:15" x14ac:dyDescent="0.25">
      <c r="N133" s="833"/>
      <c r="O133" s="833"/>
    </row>
    <row r="134" spans="14:15" x14ac:dyDescent="0.25">
      <c r="N134" s="833"/>
      <c r="O134" s="833"/>
    </row>
    <row r="135" spans="14:15" x14ac:dyDescent="0.25">
      <c r="N135" s="833"/>
      <c r="O135" s="833"/>
    </row>
    <row r="136" spans="14:15" x14ac:dyDescent="0.25">
      <c r="N136" s="833"/>
      <c r="O136" s="833"/>
    </row>
    <row r="137" spans="14:15" x14ac:dyDescent="0.25">
      <c r="N137" s="833"/>
      <c r="O137" s="833"/>
    </row>
    <row r="138" spans="14:15" x14ac:dyDescent="0.25">
      <c r="N138" s="833"/>
      <c r="O138" s="833"/>
    </row>
    <row r="139" spans="14:15" x14ac:dyDescent="0.25">
      <c r="N139" s="833"/>
      <c r="O139" s="833"/>
    </row>
    <row r="140" spans="14:15" x14ac:dyDescent="0.25">
      <c r="N140" s="833"/>
      <c r="O140" s="833"/>
    </row>
    <row r="141" spans="14:15" x14ac:dyDescent="0.25">
      <c r="N141" s="833"/>
      <c r="O141" s="833"/>
    </row>
    <row r="142" spans="14:15" x14ac:dyDescent="0.25">
      <c r="N142" s="833"/>
      <c r="O142" s="833"/>
    </row>
    <row r="143" spans="14:15" x14ac:dyDescent="0.25">
      <c r="N143" s="833"/>
      <c r="O143" s="833"/>
    </row>
    <row r="144" spans="14:15" x14ac:dyDescent="0.25">
      <c r="N144" s="833"/>
      <c r="O144" s="833"/>
    </row>
    <row r="145" spans="14:15" x14ac:dyDescent="0.25">
      <c r="N145" s="833"/>
      <c r="O145" s="833"/>
    </row>
    <row r="146" spans="14:15" x14ac:dyDescent="0.25">
      <c r="N146" s="833"/>
      <c r="O146" s="833"/>
    </row>
    <row r="147" spans="14:15" x14ac:dyDescent="0.25">
      <c r="N147" s="833"/>
      <c r="O147" s="833"/>
    </row>
    <row r="148" spans="14:15" x14ac:dyDescent="0.25">
      <c r="N148" s="833"/>
      <c r="O148" s="833"/>
    </row>
    <row r="149" spans="14:15" x14ac:dyDescent="0.25">
      <c r="N149" s="833"/>
      <c r="O149" s="833"/>
    </row>
    <row r="150" spans="14:15" x14ac:dyDescent="0.25">
      <c r="N150" s="833"/>
      <c r="O150" s="833"/>
    </row>
    <row r="151" spans="14:15" x14ac:dyDescent="0.25">
      <c r="N151" s="833"/>
      <c r="O151" s="833"/>
    </row>
    <row r="152" spans="14:15" x14ac:dyDescent="0.25">
      <c r="N152" s="833"/>
      <c r="O152" s="833"/>
    </row>
    <row r="153" spans="14:15" x14ac:dyDescent="0.25">
      <c r="N153" s="833"/>
      <c r="O153" s="833"/>
    </row>
    <row r="154" spans="14:15" x14ac:dyDescent="0.25">
      <c r="N154" s="833"/>
      <c r="O154" s="833"/>
    </row>
    <row r="155" spans="14:15" x14ac:dyDescent="0.25">
      <c r="N155" s="833"/>
      <c r="O155" s="833"/>
    </row>
    <row r="156" spans="14:15" x14ac:dyDescent="0.25">
      <c r="N156" s="833"/>
      <c r="O156" s="833"/>
    </row>
    <row r="157" spans="14:15" x14ac:dyDescent="0.25">
      <c r="N157" s="833"/>
      <c r="O157" s="833"/>
    </row>
    <row r="158" spans="14:15" x14ac:dyDescent="0.25">
      <c r="N158" s="833"/>
      <c r="O158" s="833"/>
    </row>
    <row r="159" spans="14:15" x14ac:dyDescent="0.25">
      <c r="N159" s="833"/>
      <c r="O159" s="833"/>
    </row>
    <row r="160" spans="14:15" x14ac:dyDescent="0.25">
      <c r="N160" s="833"/>
      <c r="O160" s="833"/>
    </row>
    <row r="161" spans="14:15" x14ac:dyDescent="0.25">
      <c r="N161" s="833"/>
      <c r="O161" s="833"/>
    </row>
    <row r="162" spans="14:15" x14ac:dyDescent="0.25">
      <c r="N162" s="833"/>
      <c r="O162" s="833"/>
    </row>
    <row r="163" spans="14:15" x14ac:dyDescent="0.25">
      <c r="N163" s="833"/>
      <c r="O163" s="833"/>
    </row>
    <row r="164" spans="14:15" x14ac:dyDescent="0.25">
      <c r="N164" s="833"/>
      <c r="O164" s="833"/>
    </row>
    <row r="165" spans="14:15" x14ac:dyDescent="0.25">
      <c r="N165" s="833"/>
      <c r="O165" s="833"/>
    </row>
    <row r="166" spans="14:15" x14ac:dyDescent="0.25">
      <c r="N166" s="833"/>
      <c r="O166" s="833"/>
    </row>
    <row r="167" spans="14:15" x14ac:dyDescent="0.25">
      <c r="N167" s="833"/>
      <c r="O167" s="833"/>
    </row>
    <row r="168" spans="14:15" x14ac:dyDescent="0.25">
      <c r="N168" s="833"/>
      <c r="O168" s="833"/>
    </row>
    <row r="169" spans="14:15" x14ac:dyDescent="0.25">
      <c r="N169" s="833"/>
      <c r="O169" s="833"/>
    </row>
    <row r="170" spans="14:15" x14ac:dyDescent="0.25">
      <c r="N170" s="833"/>
      <c r="O170" s="833"/>
    </row>
    <row r="171" spans="14:15" x14ac:dyDescent="0.25">
      <c r="N171" s="833"/>
      <c r="O171" s="833"/>
    </row>
    <row r="172" spans="14:15" x14ac:dyDescent="0.25">
      <c r="N172" s="833"/>
      <c r="O172" s="833"/>
    </row>
    <row r="173" spans="14:15" x14ac:dyDescent="0.25">
      <c r="N173" s="833"/>
      <c r="O173" s="833"/>
    </row>
    <row r="174" spans="14:15" x14ac:dyDescent="0.25">
      <c r="N174" s="833"/>
      <c r="O174" s="833"/>
    </row>
    <row r="175" spans="14:15" x14ac:dyDescent="0.25">
      <c r="N175" s="833"/>
      <c r="O175" s="833"/>
    </row>
    <row r="176" spans="14:15" x14ac:dyDescent="0.25">
      <c r="N176" s="833"/>
      <c r="O176" s="833"/>
    </row>
    <row r="177" spans="14:15" x14ac:dyDescent="0.25">
      <c r="N177" s="833"/>
      <c r="O177" s="833"/>
    </row>
    <row r="178" spans="14:15" x14ac:dyDescent="0.25">
      <c r="N178" s="833"/>
      <c r="O178" s="833"/>
    </row>
    <row r="179" spans="14:15" x14ac:dyDescent="0.25">
      <c r="N179" s="833"/>
      <c r="O179" s="833"/>
    </row>
    <row r="180" spans="14:15" x14ac:dyDescent="0.25">
      <c r="N180" s="833"/>
      <c r="O180" s="833"/>
    </row>
    <row r="181" spans="14:15" x14ac:dyDescent="0.25">
      <c r="N181" s="833"/>
      <c r="O181" s="833"/>
    </row>
    <row r="182" spans="14:15" x14ac:dyDescent="0.25">
      <c r="N182" s="833"/>
      <c r="O182" s="833"/>
    </row>
    <row r="183" spans="14:15" x14ac:dyDescent="0.25">
      <c r="N183" s="833"/>
      <c r="O183" s="833"/>
    </row>
    <row r="184" spans="14:15" x14ac:dyDescent="0.25">
      <c r="N184" s="833"/>
      <c r="O184" s="833"/>
    </row>
    <row r="185" spans="14:15" x14ac:dyDescent="0.25">
      <c r="N185" s="833"/>
      <c r="O185" s="833"/>
    </row>
    <row r="186" spans="14:15" x14ac:dyDescent="0.25">
      <c r="N186" s="833"/>
      <c r="O186" s="833"/>
    </row>
    <row r="187" spans="14:15" x14ac:dyDescent="0.25">
      <c r="N187" s="833"/>
      <c r="O187" s="833"/>
    </row>
    <row r="188" spans="14:15" x14ac:dyDescent="0.25">
      <c r="N188" s="833"/>
      <c r="O188" s="833"/>
    </row>
    <row r="189" spans="14:15" x14ac:dyDescent="0.25">
      <c r="N189" s="833"/>
      <c r="O189" s="833"/>
    </row>
    <row r="190" spans="14:15" x14ac:dyDescent="0.25">
      <c r="N190" s="833"/>
      <c r="O190" s="833"/>
    </row>
    <row r="191" spans="14:15" x14ac:dyDescent="0.25">
      <c r="N191" s="833"/>
      <c r="O191" s="833"/>
    </row>
    <row r="192" spans="14:15" x14ac:dyDescent="0.25">
      <c r="N192" s="833"/>
      <c r="O192" s="833"/>
    </row>
    <row r="193" spans="14:15" x14ac:dyDescent="0.25">
      <c r="N193" s="833"/>
      <c r="O193" s="833"/>
    </row>
    <row r="194" spans="14:15" x14ac:dyDescent="0.25">
      <c r="N194" s="833"/>
      <c r="O194" s="833"/>
    </row>
    <row r="195" spans="14:15" x14ac:dyDescent="0.25">
      <c r="N195" s="833"/>
      <c r="O195" s="833"/>
    </row>
    <row r="196" spans="14:15" x14ac:dyDescent="0.25">
      <c r="N196" s="833"/>
      <c r="O196" s="833"/>
    </row>
    <row r="197" spans="14:15" x14ac:dyDescent="0.25">
      <c r="N197" s="833"/>
      <c r="O197" s="833"/>
    </row>
    <row r="198" spans="14:15" x14ac:dyDescent="0.25">
      <c r="N198" s="833"/>
      <c r="O198" s="833"/>
    </row>
    <row r="199" spans="14:15" x14ac:dyDescent="0.25">
      <c r="N199" s="833"/>
      <c r="O199" s="833"/>
    </row>
    <row r="200" spans="14:15" x14ac:dyDescent="0.25">
      <c r="N200" s="833"/>
      <c r="O200" s="833"/>
    </row>
    <row r="201" spans="14:15" x14ac:dyDescent="0.25">
      <c r="N201" s="833"/>
      <c r="O201" s="833"/>
    </row>
    <row r="202" spans="14:15" x14ac:dyDescent="0.25">
      <c r="N202" s="833"/>
      <c r="O202" s="833"/>
    </row>
    <row r="203" spans="14:15" x14ac:dyDescent="0.25">
      <c r="N203" s="833"/>
      <c r="O203" s="833"/>
    </row>
    <row r="204" spans="14:15" x14ac:dyDescent="0.25">
      <c r="N204" s="833"/>
      <c r="O204" s="833"/>
    </row>
    <row r="205" spans="14:15" x14ac:dyDescent="0.25">
      <c r="N205" s="833"/>
      <c r="O205" s="833"/>
    </row>
    <row r="206" spans="14:15" x14ac:dyDescent="0.25">
      <c r="N206" s="833"/>
      <c r="O206" s="833"/>
    </row>
    <row r="207" spans="14:15" x14ac:dyDescent="0.25">
      <c r="N207" s="833"/>
      <c r="O207" s="833"/>
    </row>
    <row r="208" spans="14:15" x14ac:dyDescent="0.25">
      <c r="N208" s="833"/>
      <c r="O208" s="833"/>
    </row>
    <row r="209" spans="14:15" x14ac:dyDescent="0.25">
      <c r="N209" s="833"/>
      <c r="O209" s="833"/>
    </row>
    <row r="210" spans="14:15" x14ac:dyDescent="0.25">
      <c r="N210" s="833"/>
      <c r="O210" s="833"/>
    </row>
    <row r="211" spans="14:15" x14ac:dyDescent="0.25">
      <c r="N211" s="833"/>
      <c r="O211" s="833"/>
    </row>
    <row r="212" spans="14:15" x14ac:dyDescent="0.25">
      <c r="N212" s="833"/>
      <c r="O212" s="833"/>
    </row>
    <row r="213" spans="14:15" x14ac:dyDescent="0.25">
      <c r="N213" s="833"/>
      <c r="O213" s="833"/>
    </row>
    <row r="214" spans="14:15" x14ac:dyDescent="0.25">
      <c r="N214" s="833"/>
      <c r="O214" s="833"/>
    </row>
    <row r="215" spans="14:15" x14ac:dyDescent="0.25">
      <c r="N215" s="833"/>
      <c r="O215" s="833"/>
    </row>
    <row r="216" spans="14:15" x14ac:dyDescent="0.25">
      <c r="N216" s="833"/>
      <c r="O216" s="833"/>
    </row>
    <row r="217" spans="14:15" x14ac:dyDescent="0.25">
      <c r="N217" s="833"/>
      <c r="O217" s="833"/>
    </row>
    <row r="218" spans="14:15" x14ac:dyDescent="0.25">
      <c r="N218" s="833"/>
      <c r="O218" s="833"/>
    </row>
    <row r="219" spans="14:15" x14ac:dyDescent="0.25">
      <c r="N219" s="833"/>
      <c r="O219" s="833"/>
    </row>
    <row r="220" spans="14:15" x14ac:dyDescent="0.25">
      <c r="N220" s="833"/>
      <c r="O220" s="833"/>
    </row>
    <row r="221" spans="14:15" x14ac:dyDescent="0.25">
      <c r="N221" s="833"/>
      <c r="O221" s="833"/>
    </row>
    <row r="222" spans="14:15" x14ac:dyDescent="0.25">
      <c r="N222" s="833"/>
      <c r="O222" s="833"/>
    </row>
    <row r="223" spans="14:15" x14ac:dyDescent="0.25">
      <c r="N223" s="833"/>
      <c r="O223" s="833"/>
    </row>
    <row r="224" spans="14:15" x14ac:dyDescent="0.25">
      <c r="N224" s="833"/>
      <c r="O224" s="833"/>
    </row>
    <row r="225" spans="14:15" x14ac:dyDescent="0.25">
      <c r="N225" s="833"/>
      <c r="O225" s="833"/>
    </row>
    <row r="226" spans="14:15" x14ac:dyDescent="0.25">
      <c r="N226" s="833"/>
      <c r="O226" s="833"/>
    </row>
    <row r="227" spans="14:15" x14ac:dyDescent="0.25">
      <c r="N227" s="833"/>
      <c r="O227" s="833"/>
    </row>
    <row r="228" spans="14:15" x14ac:dyDescent="0.25">
      <c r="N228" s="833"/>
      <c r="O228" s="833"/>
    </row>
    <row r="229" spans="14:15" x14ac:dyDescent="0.25">
      <c r="N229" s="833"/>
      <c r="O229" s="833"/>
    </row>
    <row r="230" spans="14:15" x14ac:dyDescent="0.25">
      <c r="N230" s="833"/>
      <c r="O230" s="833"/>
    </row>
    <row r="231" spans="14:15" x14ac:dyDescent="0.25">
      <c r="N231" s="833"/>
      <c r="O231" s="833"/>
    </row>
    <row r="232" spans="14:15" x14ac:dyDescent="0.25">
      <c r="N232" s="833"/>
      <c r="O232" s="833"/>
    </row>
    <row r="233" spans="14:15" x14ac:dyDescent="0.25">
      <c r="N233" s="833"/>
      <c r="O233" s="833"/>
    </row>
    <row r="234" spans="14:15" x14ac:dyDescent="0.25">
      <c r="N234" s="833"/>
      <c r="O234" s="833"/>
    </row>
    <row r="235" spans="14:15" x14ac:dyDescent="0.25">
      <c r="N235" s="833"/>
      <c r="O235" s="833"/>
    </row>
    <row r="236" spans="14:15" x14ac:dyDescent="0.25">
      <c r="N236" s="833"/>
      <c r="O236" s="833"/>
    </row>
    <row r="237" spans="14:15" x14ac:dyDescent="0.25">
      <c r="N237" s="833"/>
      <c r="O237" s="833"/>
    </row>
    <row r="238" spans="14:15" x14ac:dyDescent="0.25">
      <c r="N238" s="833"/>
      <c r="O238" s="833"/>
    </row>
    <row r="239" spans="14:15" x14ac:dyDescent="0.25">
      <c r="N239" s="833"/>
      <c r="O239" s="833"/>
    </row>
    <row r="240" spans="14:15" x14ac:dyDescent="0.25">
      <c r="N240" s="833"/>
      <c r="O240" s="833"/>
    </row>
    <row r="241" spans="14:15" x14ac:dyDescent="0.25">
      <c r="N241" s="833"/>
      <c r="O241" s="833"/>
    </row>
    <row r="242" spans="14:15" x14ac:dyDescent="0.25">
      <c r="N242" s="833"/>
      <c r="O242" s="833"/>
    </row>
    <row r="243" spans="14:15" x14ac:dyDescent="0.25">
      <c r="N243" s="833"/>
      <c r="O243" s="833"/>
    </row>
    <row r="244" spans="14:15" x14ac:dyDescent="0.25">
      <c r="N244" s="833"/>
      <c r="O244" s="833"/>
    </row>
    <row r="245" spans="14:15" x14ac:dyDescent="0.25">
      <c r="N245" s="833"/>
      <c r="O245" s="833"/>
    </row>
    <row r="246" spans="14:15" x14ac:dyDescent="0.25">
      <c r="N246" s="833"/>
      <c r="O246" s="833"/>
    </row>
    <row r="247" spans="14:15" x14ac:dyDescent="0.25">
      <c r="N247" s="833"/>
      <c r="O247" s="833"/>
    </row>
    <row r="248" spans="14:15" x14ac:dyDescent="0.25">
      <c r="N248" s="833"/>
      <c r="O248" s="833"/>
    </row>
    <row r="249" spans="14:15" x14ac:dyDescent="0.25">
      <c r="N249" s="833"/>
      <c r="O249" s="833"/>
    </row>
    <row r="250" spans="14:15" x14ac:dyDescent="0.25">
      <c r="N250" s="833"/>
      <c r="O250" s="833"/>
    </row>
    <row r="251" spans="14:15" x14ac:dyDescent="0.25">
      <c r="N251" s="833"/>
      <c r="O251" s="833"/>
    </row>
  </sheetData>
  <mergeCells count="12">
    <mergeCell ref="A2:C2"/>
    <mergeCell ref="A3:C3"/>
    <mergeCell ref="A6:P6"/>
    <mergeCell ref="A5:P5"/>
    <mergeCell ref="N7:P7"/>
    <mergeCell ref="A7:A8"/>
    <mergeCell ref="B7:C7"/>
    <mergeCell ref="D7:E7"/>
    <mergeCell ref="F7:G7"/>
    <mergeCell ref="H7:I7"/>
    <mergeCell ref="J7:K7"/>
    <mergeCell ref="L7:M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37</vt:i4>
      </vt:variant>
      <vt:variant>
        <vt:lpstr>Intervalos Nomeados</vt:lpstr>
      </vt:variant>
      <vt:variant>
        <vt:i4>2</vt:i4>
      </vt:variant>
    </vt:vector>
  </HeadingPairs>
  <TitlesOfParts>
    <vt:vector size="39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CAPS INF III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TATIANE DIAS</cp:lastModifiedBy>
  <cp:lastPrinted>2026-02-10T18:17:56Z</cp:lastPrinted>
  <dcterms:created xsi:type="dcterms:W3CDTF">2015-09-23T12:00:25Z</dcterms:created>
  <dcterms:modified xsi:type="dcterms:W3CDTF">2026-07-13T13:33:51Z</dcterms:modified>
</cp:coreProperties>
</file>